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"/>
    </mc:Choice>
  </mc:AlternateContent>
  <xr:revisionPtr revIDLastSave="0" documentId="13_ncr:1_{09C4B268-323E-4F47-9B7D-36D70ABE9BDB}" xr6:coauthVersionLast="43" xr6:coauthVersionMax="43" xr10:uidLastSave="{00000000-0000-0000-0000-000000000000}"/>
  <bookViews>
    <workbookView xWindow="6630" yWindow="150" windowWidth="14670" windowHeight="15570" tabRatio="939" firstSheet="1" activeTab="3" xr2:uid="{E6567245-B57E-4A08-8D4E-3B0D213E8681}"/>
  </bookViews>
  <sheets>
    <sheet name="Data" sheetId="1" r:id="rId1"/>
    <sheet name="Mean, St.d. - Grey Intensities" sheetId="3" r:id="rId2"/>
    <sheet name="Mean, St.d. - Magnitudes" sheetId="2" r:id="rId3"/>
    <sheet name="Unique - Mags, Angles" sheetId="4" r:id="rId4"/>
    <sheet name="Maximum Magnitudes" sheetId="5" r:id="rId5"/>
    <sheet name="Mean, St.d - Local Intensity" sheetId="7" r:id="rId6"/>
    <sheet name="Mean - Local Gradients" sheetId="8" r:id="rId7"/>
    <sheet name="Ratios - Local vs. Global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3" i="4" l="1"/>
  <c r="U55" i="4" s="1"/>
  <c r="Q53" i="4"/>
  <c r="Q55" i="4" s="1"/>
  <c r="Q42" i="4"/>
  <c r="H16" i="3"/>
  <c r="I16" i="3"/>
  <c r="R55" i="4" l="1"/>
  <c r="V55" i="4"/>
  <c r="Q56" i="4"/>
  <c r="R56" i="4" s="1"/>
  <c r="U56" i="4"/>
  <c r="V56" i="4" s="1"/>
  <c r="R45" i="5"/>
  <c r="R44" i="5"/>
  <c r="V45" i="2"/>
  <c r="V44" i="2"/>
  <c r="R45" i="2"/>
  <c r="R44" i="2"/>
  <c r="V45" i="4"/>
  <c r="V44" i="4"/>
  <c r="U60" i="4" l="1"/>
  <c r="U61" i="4" s="1"/>
  <c r="Q60" i="4"/>
  <c r="Q61" i="4" s="1"/>
  <c r="Q54" i="9"/>
  <c r="Q56" i="9"/>
  <c r="Q57" i="9" l="1"/>
  <c r="Q61" i="9" s="1"/>
  <c r="Q62" i="9" s="1"/>
  <c r="Q45" i="9"/>
  <c r="Q44" i="9"/>
  <c r="H45" i="9"/>
  <c r="H44" i="9"/>
  <c r="H42" i="9"/>
  <c r="H22" i="9"/>
  <c r="I17" i="9"/>
  <c r="I16" i="9"/>
  <c r="H17" i="9"/>
  <c r="H16" i="9"/>
  <c r="H26" i="9" s="1"/>
  <c r="K7" i="9"/>
  <c r="K6" i="9"/>
  <c r="K5" i="9"/>
  <c r="J7" i="9"/>
  <c r="J6" i="9"/>
  <c r="J5" i="9"/>
  <c r="L45" i="9"/>
  <c r="U42" i="9"/>
  <c r="U44" i="9" s="1"/>
  <c r="L42" i="9"/>
  <c r="L44" i="9" s="1"/>
  <c r="M17" i="9"/>
  <c r="L17" i="9"/>
  <c r="M16" i="9"/>
  <c r="L22" i="9" s="1"/>
  <c r="L16" i="9"/>
  <c r="L26" i="9" s="1"/>
  <c r="L27" i="9" s="1"/>
  <c r="L10" i="9"/>
  <c r="L9" i="9"/>
  <c r="B2" i="9"/>
  <c r="C2" i="9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H54" i="5"/>
  <c r="H56" i="5" s="1"/>
  <c r="Q54" i="5"/>
  <c r="Q57" i="5" s="1"/>
  <c r="H42" i="5"/>
  <c r="U54" i="7"/>
  <c r="U57" i="7"/>
  <c r="U56" i="7"/>
  <c r="Q54" i="8"/>
  <c r="Q57" i="8"/>
  <c r="Q45" i="8"/>
  <c r="Q44" i="8"/>
  <c r="H45" i="8"/>
  <c r="H44" i="8"/>
  <c r="H42" i="8"/>
  <c r="H26" i="8"/>
  <c r="H22" i="8"/>
  <c r="I17" i="8"/>
  <c r="I16" i="8"/>
  <c r="H17" i="8"/>
  <c r="H16" i="8"/>
  <c r="J5" i="7"/>
  <c r="J9" i="7" s="1"/>
  <c r="K7" i="8"/>
  <c r="K6" i="8"/>
  <c r="K5" i="8"/>
  <c r="J7" i="8"/>
  <c r="J6" i="8"/>
  <c r="J5" i="8"/>
  <c r="M17" i="8"/>
  <c r="L17" i="8"/>
  <c r="M16" i="8"/>
  <c r="L22" i="8" s="1"/>
  <c r="L16" i="8"/>
  <c r="L26" i="8" s="1"/>
  <c r="L27" i="8" s="1"/>
  <c r="U42" i="8"/>
  <c r="L10" i="8"/>
  <c r="L4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C2" i="8"/>
  <c r="B2" i="8"/>
  <c r="B2" i="5"/>
  <c r="U45" i="7"/>
  <c r="U44" i="7"/>
  <c r="U42" i="7"/>
  <c r="Q45" i="7"/>
  <c r="Q44" i="7"/>
  <c r="Q42" i="7"/>
  <c r="L45" i="7"/>
  <c r="L44" i="7"/>
  <c r="L26" i="7"/>
  <c r="L22" i="7"/>
  <c r="M17" i="7"/>
  <c r="M16" i="7"/>
  <c r="L17" i="7"/>
  <c r="L16" i="7"/>
  <c r="H26" i="7"/>
  <c r="H16" i="7"/>
  <c r="H22" i="7"/>
  <c r="I17" i="7"/>
  <c r="I16" i="7"/>
  <c r="H17" i="7"/>
  <c r="E2" i="7"/>
  <c r="D2" i="7"/>
  <c r="L9" i="7"/>
  <c r="L10" i="7"/>
  <c r="J10" i="7"/>
  <c r="M7" i="7"/>
  <c r="M6" i="7"/>
  <c r="M5" i="7"/>
  <c r="L7" i="7"/>
  <c r="L6" i="7"/>
  <c r="L5" i="7"/>
  <c r="K7" i="7"/>
  <c r="K6" i="7"/>
  <c r="K5" i="7"/>
  <c r="J7" i="7"/>
  <c r="J6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D155" i="7"/>
  <c r="E155" i="7"/>
  <c r="D156" i="7"/>
  <c r="E156" i="7"/>
  <c r="D157" i="7"/>
  <c r="E157" i="7"/>
  <c r="D158" i="7"/>
  <c r="E158" i="7"/>
  <c r="D159" i="7"/>
  <c r="E159" i="7"/>
  <c r="D160" i="7"/>
  <c r="E160" i="7"/>
  <c r="D161" i="7"/>
  <c r="E161" i="7"/>
  <c r="D162" i="7"/>
  <c r="E162" i="7"/>
  <c r="D163" i="7"/>
  <c r="E163" i="7"/>
  <c r="D164" i="7"/>
  <c r="E164" i="7"/>
  <c r="D165" i="7"/>
  <c r="E165" i="7"/>
  <c r="D166" i="7"/>
  <c r="E166" i="7"/>
  <c r="D167" i="7"/>
  <c r="E167" i="7"/>
  <c r="D168" i="7"/>
  <c r="E168" i="7"/>
  <c r="D169" i="7"/>
  <c r="E169" i="7"/>
  <c r="D170" i="7"/>
  <c r="E170" i="7"/>
  <c r="D171" i="7"/>
  <c r="E171" i="7"/>
  <c r="D172" i="7"/>
  <c r="E172" i="7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/>
  <c r="D183" i="7"/>
  <c r="E183" i="7"/>
  <c r="D184" i="7"/>
  <c r="E184" i="7"/>
  <c r="D185" i="7"/>
  <c r="E185" i="7"/>
  <c r="D186" i="7"/>
  <c r="E186" i="7"/>
  <c r="D187" i="7"/>
  <c r="E187" i="7"/>
  <c r="D188" i="7"/>
  <c r="E188" i="7"/>
  <c r="D189" i="7"/>
  <c r="E189" i="7"/>
  <c r="D190" i="7"/>
  <c r="E190" i="7"/>
  <c r="D191" i="7"/>
  <c r="E191" i="7"/>
  <c r="D192" i="7"/>
  <c r="E192" i="7"/>
  <c r="D193" i="7"/>
  <c r="E193" i="7"/>
  <c r="D194" i="7"/>
  <c r="E194" i="7"/>
  <c r="D195" i="7"/>
  <c r="E195" i="7"/>
  <c r="D196" i="7"/>
  <c r="E196" i="7"/>
  <c r="D197" i="7"/>
  <c r="E197" i="7"/>
  <c r="D198" i="7"/>
  <c r="E198" i="7"/>
  <c r="D199" i="7"/>
  <c r="E199" i="7"/>
  <c r="D200" i="7"/>
  <c r="E200" i="7"/>
  <c r="D201" i="7"/>
  <c r="E201" i="7"/>
  <c r="D202" i="7"/>
  <c r="E202" i="7"/>
  <c r="D203" i="7"/>
  <c r="E203" i="7"/>
  <c r="D204" i="7"/>
  <c r="E204" i="7"/>
  <c r="D205" i="7"/>
  <c r="E205" i="7"/>
  <c r="D206" i="7"/>
  <c r="E206" i="7"/>
  <c r="D207" i="7"/>
  <c r="E207" i="7"/>
  <c r="D208" i="7"/>
  <c r="E208" i="7"/>
  <c r="D209" i="7"/>
  <c r="E209" i="7"/>
  <c r="D210" i="7"/>
  <c r="E210" i="7"/>
  <c r="D211" i="7"/>
  <c r="E211" i="7"/>
  <c r="D212" i="7"/>
  <c r="E212" i="7"/>
  <c r="D213" i="7"/>
  <c r="E213" i="7"/>
  <c r="D214" i="7"/>
  <c r="E214" i="7"/>
  <c r="D215" i="7"/>
  <c r="E215" i="7"/>
  <c r="D216" i="7"/>
  <c r="E216" i="7"/>
  <c r="D217" i="7"/>
  <c r="E217" i="7"/>
  <c r="D218" i="7"/>
  <c r="E218" i="7"/>
  <c r="D219" i="7"/>
  <c r="E219" i="7"/>
  <c r="D220" i="7"/>
  <c r="E220" i="7"/>
  <c r="D221" i="7"/>
  <c r="E221" i="7"/>
  <c r="D222" i="7"/>
  <c r="E222" i="7"/>
  <c r="D223" i="7"/>
  <c r="E223" i="7"/>
  <c r="D224" i="7"/>
  <c r="E224" i="7"/>
  <c r="D225" i="7"/>
  <c r="E225" i="7"/>
  <c r="D226" i="7"/>
  <c r="E226" i="7"/>
  <c r="D227" i="7"/>
  <c r="E227" i="7"/>
  <c r="D228" i="7"/>
  <c r="E228" i="7"/>
  <c r="D229" i="7"/>
  <c r="E229" i="7"/>
  <c r="D230" i="7"/>
  <c r="E230" i="7"/>
  <c r="D231" i="7"/>
  <c r="E231" i="7"/>
  <c r="D232" i="7"/>
  <c r="E232" i="7"/>
  <c r="D233" i="7"/>
  <c r="E233" i="7"/>
  <c r="D234" i="7"/>
  <c r="E234" i="7"/>
  <c r="D235" i="7"/>
  <c r="E235" i="7"/>
  <c r="D236" i="7"/>
  <c r="E236" i="7"/>
  <c r="D237" i="7"/>
  <c r="E237" i="7"/>
  <c r="D238" i="7"/>
  <c r="E238" i="7"/>
  <c r="D239" i="7"/>
  <c r="E239" i="7"/>
  <c r="D240" i="7"/>
  <c r="E240" i="7"/>
  <c r="D241" i="7"/>
  <c r="E241" i="7"/>
  <c r="D242" i="7"/>
  <c r="E242" i="7"/>
  <c r="D243" i="7"/>
  <c r="E243" i="7"/>
  <c r="D244" i="7"/>
  <c r="E244" i="7"/>
  <c r="D245" i="7"/>
  <c r="E245" i="7"/>
  <c r="D246" i="7"/>
  <c r="E246" i="7"/>
  <c r="D247" i="7"/>
  <c r="E247" i="7"/>
  <c r="D248" i="7"/>
  <c r="E248" i="7"/>
  <c r="D249" i="7"/>
  <c r="E249" i="7"/>
  <c r="D250" i="7"/>
  <c r="E250" i="7"/>
  <c r="D251" i="7"/>
  <c r="E251" i="7"/>
  <c r="D252" i="7"/>
  <c r="E252" i="7"/>
  <c r="D253" i="7"/>
  <c r="E253" i="7"/>
  <c r="D254" i="7"/>
  <c r="E254" i="7"/>
  <c r="D255" i="7"/>
  <c r="E255" i="7"/>
  <c r="D256" i="7"/>
  <c r="E256" i="7"/>
  <c r="D257" i="7"/>
  <c r="E257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2" i="7"/>
  <c r="U42" i="5"/>
  <c r="U45" i="5" s="1"/>
  <c r="L49" i="9" l="1"/>
  <c r="L50" i="9" s="1"/>
  <c r="H23" i="9"/>
  <c r="H27" i="9"/>
  <c r="J10" i="9"/>
  <c r="H49" i="9"/>
  <c r="H50" i="9" s="1"/>
  <c r="L23" i="9"/>
  <c r="L31" i="9"/>
  <c r="L32" i="9" s="1"/>
  <c r="Q42" i="9"/>
  <c r="U45" i="9"/>
  <c r="U49" i="9" s="1"/>
  <c r="U50" i="9" s="1"/>
  <c r="J9" i="9"/>
  <c r="Q56" i="5"/>
  <c r="Q61" i="5" s="1"/>
  <c r="Q62" i="5" s="1"/>
  <c r="H57" i="5"/>
  <c r="H61" i="5" s="1"/>
  <c r="H62" i="5" s="1"/>
  <c r="U61" i="7"/>
  <c r="U62" i="7" s="1"/>
  <c r="Q56" i="8"/>
  <c r="Q61" i="8" s="1"/>
  <c r="Q62" i="8" s="1"/>
  <c r="H23" i="8"/>
  <c r="H27" i="8"/>
  <c r="H42" i="7"/>
  <c r="Q42" i="8"/>
  <c r="J10" i="8"/>
  <c r="L23" i="8"/>
  <c r="L31" i="8"/>
  <c r="L32" i="8" s="1"/>
  <c r="L45" i="8"/>
  <c r="L44" i="8"/>
  <c r="U45" i="8"/>
  <c r="U44" i="8"/>
  <c r="U49" i="8" s="1"/>
  <c r="U50" i="8" s="1"/>
  <c r="J9" i="8"/>
  <c r="L9" i="8"/>
  <c r="L23" i="7"/>
  <c r="L27" i="7"/>
  <c r="H23" i="7"/>
  <c r="H27" i="7"/>
  <c r="L42" i="7"/>
  <c r="Q49" i="7"/>
  <c r="Q50" i="7" s="1"/>
  <c r="U44" i="5"/>
  <c r="U49" i="5" s="1"/>
  <c r="U50" i="5" s="1"/>
  <c r="K7" i="5"/>
  <c r="J7" i="5"/>
  <c r="K7" i="4"/>
  <c r="L7" i="4"/>
  <c r="U42" i="4" s="1"/>
  <c r="M7" i="4"/>
  <c r="J7" i="4"/>
  <c r="K7" i="2"/>
  <c r="L7" i="2"/>
  <c r="U42" i="2" s="1"/>
  <c r="U44" i="2" s="1"/>
  <c r="M7" i="2"/>
  <c r="J7" i="2"/>
  <c r="Q42" i="2" s="1"/>
  <c r="Q45" i="2" s="1"/>
  <c r="J6" i="3"/>
  <c r="K6" i="3"/>
  <c r="U42" i="3" s="1"/>
  <c r="U45" i="3" s="1"/>
  <c r="L6" i="3"/>
  <c r="I6" i="3"/>
  <c r="Q42" i="3" s="1"/>
  <c r="Q44" i="3" s="1"/>
  <c r="H45" i="5"/>
  <c r="L42" i="5"/>
  <c r="L45" i="5" s="1"/>
  <c r="I17" i="5"/>
  <c r="I16" i="5"/>
  <c r="H22" i="5" s="1"/>
  <c r="H17" i="5"/>
  <c r="H16" i="5"/>
  <c r="H26" i="5" s="1"/>
  <c r="K6" i="5"/>
  <c r="K5" i="5"/>
  <c r="J6" i="5"/>
  <c r="J5" i="5"/>
  <c r="J5" i="4"/>
  <c r="J9" i="4" s="1"/>
  <c r="J10" i="4"/>
  <c r="L26" i="4"/>
  <c r="M17" i="4"/>
  <c r="L22" i="4" s="1"/>
  <c r="M16" i="4"/>
  <c r="L17" i="4"/>
  <c r="L16" i="4"/>
  <c r="I17" i="4"/>
  <c r="H22" i="4" s="1"/>
  <c r="I16" i="4"/>
  <c r="H17" i="4"/>
  <c r="H26" i="4" s="1"/>
  <c r="H16" i="4"/>
  <c r="H26" i="3"/>
  <c r="H27" i="3" s="1"/>
  <c r="L22" i="3"/>
  <c r="L26" i="3"/>
  <c r="M17" i="3"/>
  <c r="M16" i="3"/>
  <c r="L17" i="3"/>
  <c r="L16" i="3"/>
  <c r="M17" i="2"/>
  <c r="M16" i="2"/>
  <c r="L22" i="2" s="1"/>
  <c r="L17" i="2"/>
  <c r="L16" i="2"/>
  <c r="L26" i="2" s="1"/>
  <c r="I16" i="2"/>
  <c r="I17" i="2"/>
  <c r="H22" i="2" s="1"/>
  <c r="H31" i="2" s="1"/>
  <c r="H32" i="2" s="1"/>
  <c r="H17" i="2"/>
  <c r="H16" i="2"/>
  <c r="H26" i="2" s="1"/>
  <c r="I17" i="3"/>
  <c r="H22" i="3"/>
  <c r="H17" i="3"/>
  <c r="I4" i="3"/>
  <c r="I5" i="3"/>
  <c r="M6" i="4"/>
  <c r="M5" i="4"/>
  <c r="L6" i="4"/>
  <c r="L5" i="4"/>
  <c r="L42" i="4" s="1"/>
  <c r="K6" i="4"/>
  <c r="K5" i="4"/>
  <c r="J6" i="4"/>
  <c r="U5" i="3"/>
  <c r="Q5" i="3"/>
  <c r="H31" i="9" l="1"/>
  <c r="H32" i="9" s="1"/>
  <c r="H31" i="8"/>
  <c r="H32" i="8" s="1"/>
  <c r="H45" i="7"/>
  <c r="H44" i="7"/>
  <c r="H49" i="7" s="1"/>
  <c r="H50" i="7" s="1"/>
  <c r="Q49" i="8"/>
  <c r="Q50" i="8" s="1"/>
  <c r="H49" i="8"/>
  <c r="H50" i="8" s="1"/>
  <c r="L49" i="8"/>
  <c r="L50" i="8" s="1"/>
  <c r="L31" i="7"/>
  <c r="L32" i="7" s="1"/>
  <c r="H31" i="7"/>
  <c r="H32" i="7" s="1"/>
  <c r="L49" i="7"/>
  <c r="L50" i="7" s="1"/>
  <c r="U49" i="7"/>
  <c r="U50" i="7" s="1"/>
  <c r="L45" i="4"/>
  <c r="L44" i="4"/>
  <c r="L49" i="4" s="1"/>
  <c r="L50" i="4" s="1"/>
  <c r="H42" i="4"/>
  <c r="H44" i="5"/>
  <c r="H49" i="5" s="1"/>
  <c r="H50" i="5" s="1"/>
  <c r="U45" i="4"/>
  <c r="U44" i="4"/>
  <c r="Q42" i="5"/>
  <c r="U45" i="2"/>
  <c r="U49" i="2" s="1"/>
  <c r="U50" i="2" s="1"/>
  <c r="Q44" i="2"/>
  <c r="Q49" i="2" s="1"/>
  <c r="Q50" i="2" s="1"/>
  <c r="U44" i="3"/>
  <c r="U49" i="3" s="1"/>
  <c r="U50" i="3" s="1"/>
  <c r="Q45" i="3"/>
  <c r="Q49" i="3" s="1"/>
  <c r="Q50" i="3" s="1"/>
  <c r="L44" i="5"/>
  <c r="L49" i="5" s="1"/>
  <c r="L50" i="5" s="1"/>
  <c r="H23" i="5"/>
  <c r="H27" i="5"/>
  <c r="J10" i="5"/>
  <c r="J9" i="5"/>
  <c r="L23" i="4"/>
  <c r="L27" i="4"/>
  <c r="H23" i="4"/>
  <c r="H27" i="4"/>
  <c r="H31" i="3"/>
  <c r="H32" i="3" s="1"/>
  <c r="H23" i="3"/>
  <c r="L31" i="3"/>
  <c r="L23" i="3"/>
  <c r="L27" i="3"/>
  <c r="L23" i="2"/>
  <c r="L27" i="2"/>
  <c r="H27" i="2"/>
  <c r="H23" i="2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C2" i="5"/>
  <c r="L10" i="4"/>
  <c r="L9" i="4"/>
  <c r="J9" i="2"/>
  <c r="L6" i="2"/>
  <c r="M6" i="2"/>
  <c r="L10" i="2" s="1"/>
  <c r="K6" i="2"/>
  <c r="J10" i="2" s="1"/>
  <c r="J6" i="2"/>
  <c r="M5" i="2"/>
  <c r="L5" i="2"/>
  <c r="L9" i="2" s="1"/>
  <c r="K5" i="2"/>
  <c r="J5" i="2"/>
  <c r="J5" i="3"/>
  <c r="I9" i="3" s="1"/>
  <c r="K5" i="3"/>
  <c r="K9" i="3" s="1"/>
  <c r="L5" i="3"/>
  <c r="J4" i="3"/>
  <c r="H42" i="3" s="1"/>
  <c r="K4" i="3"/>
  <c r="L42" i="3" s="1"/>
  <c r="L4" i="3"/>
  <c r="B180" i="4"/>
  <c r="C180" i="4"/>
  <c r="D180" i="4"/>
  <c r="E180" i="4"/>
  <c r="B181" i="4"/>
  <c r="C181" i="4"/>
  <c r="D181" i="4"/>
  <c r="E181" i="4"/>
  <c r="B182" i="4"/>
  <c r="C182" i="4"/>
  <c r="D182" i="4"/>
  <c r="E182" i="4"/>
  <c r="B183" i="4"/>
  <c r="C183" i="4"/>
  <c r="D183" i="4"/>
  <c r="E183" i="4"/>
  <c r="B184" i="4"/>
  <c r="C184" i="4"/>
  <c r="D184" i="4"/>
  <c r="E184" i="4"/>
  <c r="B185" i="4"/>
  <c r="C185" i="4"/>
  <c r="D185" i="4"/>
  <c r="E185" i="4"/>
  <c r="B186" i="4"/>
  <c r="C186" i="4"/>
  <c r="D186" i="4"/>
  <c r="E186" i="4"/>
  <c r="B187" i="4"/>
  <c r="C187" i="4"/>
  <c r="D187" i="4"/>
  <c r="E187" i="4"/>
  <c r="B188" i="4"/>
  <c r="C188" i="4"/>
  <c r="D188" i="4"/>
  <c r="E188" i="4"/>
  <c r="B189" i="4"/>
  <c r="C189" i="4"/>
  <c r="D189" i="4"/>
  <c r="E189" i="4"/>
  <c r="B190" i="4"/>
  <c r="C190" i="4"/>
  <c r="D190" i="4"/>
  <c r="E190" i="4"/>
  <c r="B191" i="4"/>
  <c r="C191" i="4"/>
  <c r="D191" i="4"/>
  <c r="E191" i="4"/>
  <c r="B192" i="4"/>
  <c r="C192" i="4"/>
  <c r="D192" i="4"/>
  <c r="E192" i="4"/>
  <c r="B193" i="4"/>
  <c r="C193" i="4"/>
  <c r="D193" i="4"/>
  <c r="E193" i="4"/>
  <c r="B194" i="4"/>
  <c r="C194" i="4"/>
  <c r="D194" i="4"/>
  <c r="E194" i="4"/>
  <c r="B195" i="4"/>
  <c r="C195" i="4"/>
  <c r="D195" i="4"/>
  <c r="E195" i="4"/>
  <c r="B196" i="4"/>
  <c r="C196" i="4"/>
  <c r="D196" i="4"/>
  <c r="E196" i="4"/>
  <c r="B197" i="4"/>
  <c r="C197" i="4"/>
  <c r="D197" i="4"/>
  <c r="E197" i="4"/>
  <c r="B198" i="4"/>
  <c r="C198" i="4"/>
  <c r="D198" i="4"/>
  <c r="E198" i="4"/>
  <c r="B199" i="4"/>
  <c r="C199" i="4"/>
  <c r="D199" i="4"/>
  <c r="E199" i="4"/>
  <c r="B200" i="4"/>
  <c r="C200" i="4"/>
  <c r="D200" i="4"/>
  <c r="E200" i="4"/>
  <c r="B201" i="4"/>
  <c r="C201" i="4"/>
  <c r="D201" i="4"/>
  <c r="E201" i="4"/>
  <c r="B202" i="4"/>
  <c r="C202" i="4"/>
  <c r="D202" i="4"/>
  <c r="E202" i="4"/>
  <c r="B203" i="4"/>
  <c r="C203" i="4"/>
  <c r="D203" i="4"/>
  <c r="E203" i="4"/>
  <c r="B204" i="4"/>
  <c r="C204" i="4"/>
  <c r="D204" i="4"/>
  <c r="E204" i="4"/>
  <c r="B205" i="4"/>
  <c r="C205" i="4"/>
  <c r="D205" i="4"/>
  <c r="E205" i="4"/>
  <c r="B206" i="4"/>
  <c r="C206" i="4"/>
  <c r="D206" i="4"/>
  <c r="E206" i="4"/>
  <c r="B207" i="4"/>
  <c r="C207" i="4"/>
  <c r="D207" i="4"/>
  <c r="E207" i="4"/>
  <c r="B208" i="4"/>
  <c r="C208" i="4"/>
  <c r="D208" i="4"/>
  <c r="E208" i="4"/>
  <c r="B209" i="4"/>
  <c r="C209" i="4"/>
  <c r="D209" i="4"/>
  <c r="E209" i="4"/>
  <c r="B210" i="4"/>
  <c r="C210" i="4"/>
  <c r="D210" i="4"/>
  <c r="E210" i="4"/>
  <c r="B211" i="4"/>
  <c r="C211" i="4"/>
  <c r="D211" i="4"/>
  <c r="E211" i="4"/>
  <c r="B212" i="4"/>
  <c r="C212" i="4"/>
  <c r="D212" i="4"/>
  <c r="E212" i="4"/>
  <c r="B213" i="4"/>
  <c r="C213" i="4"/>
  <c r="D213" i="4"/>
  <c r="E213" i="4"/>
  <c r="B214" i="4"/>
  <c r="C214" i="4"/>
  <c r="D214" i="4"/>
  <c r="E214" i="4"/>
  <c r="B215" i="4"/>
  <c r="C215" i="4"/>
  <c r="D215" i="4"/>
  <c r="E215" i="4"/>
  <c r="B216" i="4"/>
  <c r="C216" i="4"/>
  <c r="D216" i="4"/>
  <c r="E216" i="4"/>
  <c r="B217" i="4"/>
  <c r="C217" i="4"/>
  <c r="D217" i="4"/>
  <c r="E217" i="4"/>
  <c r="B218" i="4"/>
  <c r="C218" i="4"/>
  <c r="D218" i="4"/>
  <c r="E218" i="4"/>
  <c r="B219" i="4"/>
  <c r="C219" i="4"/>
  <c r="D219" i="4"/>
  <c r="E219" i="4"/>
  <c r="B220" i="4"/>
  <c r="C220" i="4"/>
  <c r="D220" i="4"/>
  <c r="E220" i="4"/>
  <c r="B221" i="4"/>
  <c r="C221" i="4"/>
  <c r="D221" i="4"/>
  <c r="E221" i="4"/>
  <c r="B222" i="4"/>
  <c r="C222" i="4"/>
  <c r="D222" i="4"/>
  <c r="E222" i="4"/>
  <c r="B223" i="4"/>
  <c r="C223" i="4"/>
  <c r="D223" i="4"/>
  <c r="E223" i="4"/>
  <c r="B224" i="4"/>
  <c r="C224" i="4"/>
  <c r="D224" i="4"/>
  <c r="E224" i="4"/>
  <c r="B225" i="4"/>
  <c r="C225" i="4"/>
  <c r="D225" i="4"/>
  <c r="E225" i="4"/>
  <c r="B226" i="4"/>
  <c r="C226" i="4"/>
  <c r="D226" i="4"/>
  <c r="E226" i="4"/>
  <c r="B227" i="4"/>
  <c r="C227" i="4"/>
  <c r="D227" i="4"/>
  <c r="E227" i="4"/>
  <c r="B228" i="4"/>
  <c r="C228" i="4"/>
  <c r="D228" i="4"/>
  <c r="E228" i="4"/>
  <c r="B229" i="4"/>
  <c r="C229" i="4"/>
  <c r="D229" i="4"/>
  <c r="E229" i="4"/>
  <c r="B230" i="4"/>
  <c r="C230" i="4"/>
  <c r="D230" i="4"/>
  <c r="E230" i="4"/>
  <c r="B231" i="4"/>
  <c r="C231" i="4"/>
  <c r="D231" i="4"/>
  <c r="E231" i="4"/>
  <c r="B232" i="4"/>
  <c r="C232" i="4"/>
  <c r="D232" i="4"/>
  <c r="E232" i="4"/>
  <c r="B233" i="4"/>
  <c r="C233" i="4"/>
  <c r="D233" i="4"/>
  <c r="E233" i="4"/>
  <c r="B234" i="4"/>
  <c r="C234" i="4"/>
  <c r="D234" i="4"/>
  <c r="E234" i="4"/>
  <c r="B235" i="4"/>
  <c r="C235" i="4"/>
  <c r="D235" i="4"/>
  <c r="E235" i="4"/>
  <c r="B236" i="4"/>
  <c r="C236" i="4"/>
  <c r="D236" i="4"/>
  <c r="E236" i="4"/>
  <c r="B237" i="4"/>
  <c r="C237" i="4"/>
  <c r="D237" i="4"/>
  <c r="E237" i="4"/>
  <c r="B238" i="4"/>
  <c r="C238" i="4"/>
  <c r="D238" i="4"/>
  <c r="E238" i="4"/>
  <c r="B239" i="4"/>
  <c r="C239" i="4"/>
  <c r="D239" i="4"/>
  <c r="E239" i="4"/>
  <c r="B240" i="4"/>
  <c r="C240" i="4"/>
  <c r="D240" i="4"/>
  <c r="E240" i="4"/>
  <c r="B241" i="4"/>
  <c r="C241" i="4"/>
  <c r="D241" i="4"/>
  <c r="E241" i="4"/>
  <c r="B242" i="4"/>
  <c r="C242" i="4"/>
  <c r="D242" i="4"/>
  <c r="E242" i="4"/>
  <c r="B243" i="4"/>
  <c r="C243" i="4"/>
  <c r="D243" i="4"/>
  <c r="E243" i="4"/>
  <c r="B244" i="4"/>
  <c r="C244" i="4"/>
  <c r="D244" i="4"/>
  <c r="E244" i="4"/>
  <c r="B245" i="4"/>
  <c r="C245" i="4"/>
  <c r="D245" i="4"/>
  <c r="E245" i="4"/>
  <c r="B246" i="4"/>
  <c r="C246" i="4"/>
  <c r="D246" i="4"/>
  <c r="E246" i="4"/>
  <c r="B154" i="4"/>
  <c r="C154" i="4"/>
  <c r="D154" i="4"/>
  <c r="E154" i="4"/>
  <c r="B155" i="4"/>
  <c r="C155" i="4"/>
  <c r="D155" i="4"/>
  <c r="E155" i="4"/>
  <c r="B156" i="4"/>
  <c r="C156" i="4"/>
  <c r="D156" i="4"/>
  <c r="E156" i="4"/>
  <c r="B157" i="4"/>
  <c r="C157" i="4"/>
  <c r="D157" i="4"/>
  <c r="E157" i="4"/>
  <c r="B158" i="4"/>
  <c r="C158" i="4"/>
  <c r="D158" i="4"/>
  <c r="E158" i="4"/>
  <c r="B159" i="4"/>
  <c r="C159" i="4"/>
  <c r="D159" i="4"/>
  <c r="E159" i="4"/>
  <c r="B160" i="4"/>
  <c r="C160" i="4"/>
  <c r="D160" i="4"/>
  <c r="E160" i="4"/>
  <c r="B161" i="4"/>
  <c r="C161" i="4"/>
  <c r="D161" i="4"/>
  <c r="E161" i="4"/>
  <c r="B162" i="4"/>
  <c r="C162" i="4"/>
  <c r="D162" i="4"/>
  <c r="E162" i="4"/>
  <c r="B163" i="4"/>
  <c r="C163" i="4"/>
  <c r="D163" i="4"/>
  <c r="E163" i="4"/>
  <c r="B164" i="4"/>
  <c r="C164" i="4"/>
  <c r="D164" i="4"/>
  <c r="E164" i="4"/>
  <c r="B165" i="4"/>
  <c r="C165" i="4"/>
  <c r="D165" i="4"/>
  <c r="E165" i="4"/>
  <c r="B166" i="4"/>
  <c r="C166" i="4"/>
  <c r="D166" i="4"/>
  <c r="E166" i="4"/>
  <c r="B167" i="4"/>
  <c r="C167" i="4"/>
  <c r="D167" i="4"/>
  <c r="E167" i="4"/>
  <c r="B168" i="4"/>
  <c r="C168" i="4"/>
  <c r="D168" i="4"/>
  <c r="E168" i="4"/>
  <c r="B169" i="4"/>
  <c r="C169" i="4"/>
  <c r="D169" i="4"/>
  <c r="E169" i="4"/>
  <c r="B170" i="4"/>
  <c r="C170" i="4"/>
  <c r="D170" i="4"/>
  <c r="E170" i="4"/>
  <c r="B171" i="4"/>
  <c r="C171" i="4"/>
  <c r="D171" i="4"/>
  <c r="E171" i="4"/>
  <c r="B172" i="4"/>
  <c r="C172" i="4"/>
  <c r="D172" i="4"/>
  <c r="E172" i="4"/>
  <c r="B173" i="4"/>
  <c r="C173" i="4"/>
  <c r="D173" i="4"/>
  <c r="E173" i="4"/>
  <c r="B174" i="4"/>
  <c r="C174" i="4"/>
  <c r="D174" i="4"/>
  <c r="E174" i="4"/>
  <c r="B175" i="4"/>
  <c r="C175" i="4"/>
  <c r="D175" i="4"/>
  <c r="E175" i="4"/>
  <c r="B176" i="4"/>
  <c r="C176" i="4"/>
  <c r="D176" i="4"/>
  <c r="E176" i="4"/>
  <c r="B177" i="4"/>
  <c r="C177" i="4"/>
  <c r="D177" i="4"/>
  <c r="E177" i="4"/>
  <c r="B178" i="4"/>
  <c r="C178" i="4"/>
  <c r="D178" i="4"/>
  <c r="E178" i="4"/>
  <c r="B179" i="4"/>
  <c r="C179" i="4"/>
  <c r="D179" i="4"/>
  <c r="E179" i="4"/>
  <c r="B153" i="4"/>
  <c r="C153" i="4"/>
  <c r="D153" i="4"/>
  <c r="E153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C93" i="4"/>
  <c r="D93" i="4"/>
  <c r="E93" i="4"/>
  <c r="B94" i="4"/>
  <c r="C94" i="4"/>
  <c r="D94" i="4"/>
  <c r="E94" i="4"/>
  <c r="B95" i="4"/>
  <c r="C95" i="4"/>
  <c r="D95" i="4"/>
  <c r="E95" i="4"/>
  <c r="B96" i="4"/>
  <c r="C96" i="4"/>
  <c r="D96" i="4"/>
  <c r="E96" i="4"/>
  <c r="B97" i="4"/>
  <c r="C97" i="4"/>
  <c r="D97" i="4"/>
  <c r="E97" i="4"/>
  <c r="B98" i="4"/>
  <c r="C98" i="4"/>
  <c r="D98" i="4"/>
  <c r="E98" i="4"/>
  <c r="B99" i="4"/>
  <c r="C99" i="4"/>
  <c r="D99" i="4"/>
  <c r="E99" i="4"/>
  <c r="B100" i="4"/>
  <c r="C100" i="4"/>
  <c r="D100" i="4"/>
  <c r="E100" i="4"/>
  <c r="B101" i="4"/>
  <c r="C101" i="4"/>
  <c r="D101" i="4"/>
  <c r="E101" i="4"/>
  <c r="B102" i="4"/>
  <c r="C102" i="4"/>
  <c r="D102" i="4"/>
  <c r="E102" i="4"/>
  <c r="B103" i="4"/>
  <c r="C103" i="4"/>
  <c r="D103" i="4"/>
  <c r="E103" i="4"/>
  <c r="B104" i="4"/>
  <c r="C104" i="4"/>
  <c r="D104" i="4"/>
  <c r="E104" i="4"/>
  <c r="B105" i="4"/>
  <c r="C105" i="4"/>
  <c r="D105" i="4"/>
  <c r="E105" i="4"/>
  <c r="B106" i="4"/>
  <c r="C106" i="4"/>
  <c r="D106" i="4"/>
  <c r="E106" i="4"/>
  <c r="B107" i="4"/>
  <c r="C107" i="4"/>
  <c r="D107" i="4"/>
  <c r="E107" i="4"/>
  <c r="B108" i="4"/>
  <c r="C108" i="4"/>
  <c r="D108" i="4"/>
  <c r="E108" i="4"/>
  <c r="B109" i="4"/>
  <c r="C109" i="4"/>
  <c r="D109" i="4"/>
  <c r="E109" i="4"/>
  <c r="B110" i="4"/>
  <c r="C110" i="4"/>
  <c r="D110" i="4"/>
  <c r="E110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B114" i="4"/>
  <c r="C114" i="4"/>
  <c r="D114" i="4"/>
  <c r="E114" i="4"/>
  <c r="B115" i="4"/>
  <c r="C115" i="4"/>
  <c r="D115" i="4"/>
  <c r="E115" i="4"/>
  <c r="B116" i="4"/>
  <c r="C116" i="4"/>
  <c r="D116" i="4"/>
  <c r="E116" i="4"/>
  <c r="B117" i="4"/>
  <c r="C117" i="4"/>
  <c r="D117" i="4"/>
  <c r="E117" i="4"/>
  <c r="B118" i="4"/>
  <c r="C118" i="4"/>
  <c r="D118" i="4"/>
  <c r="E118" i="4"/>
  <c r="B119" i="4"/>
  <c r="C119" i="4"/>
  <c r="D119" i="4"/>
  <c r="E119" i="4"/>
  <c r="B120" i="4"/>
  <c r="C120" i="4"/>
  <c r="D120" i="4"/>
  <c r="E120" i="4"/>
  <c r="B121" i="4"/>
  <c r="C121" i="4"/>
  <c r="D121" i="4"/>
  <c r="E121" i="4"/>
  <c r="B122" i="4"/>
  <c r="C122" i="4"/>
  <c r="D122" i="4"/>
  <c r="E122" i="4"/>
  <c r="B123" i="4"/>
  <c r="C123" i="4"/>
  <c r="D123" i="4"/>
  <c r="E123" i="4"/>
  <c r="B124" i="4"/>
  <c r="C124" i="4"/>
  <c r="D124" i="4"/>
  <c r="E124" i="4"/>
  <c r="B125" i="4"/>
  <c r="C125" i="4"/>
  <c r="D125" i="4"/>
  <c r="E125" i="4"/>
  <c r="B126" i="4"/>
  <c r="C126" i="4"/>
  <c r="D126" i="4"/>
  <c r="E126" i="4"/>
  <c r="B127" i="4"/>
  <c r="C127" i="4"/>
  <c r="D127" i="4"/>
  <c r="E127" i="4"/>
  <c r="B128" i="4"/>
  <c r="C128" i="4"/>
  <c r="D128" i="4"/>
  <c r="E128" i="4"/>
  <c r="B129" i="4"/>
  <c r="C129" i="4"/>
  <c r="D129" i="4"/>
  <c r="E129" i="4"/>
  <c r="B130" i="4"/>
  <c r="C130" i="4"/>
  <c r="D130" i="4"/>
  <c r="E130" i="4"/>
  <c r="B131" i="4"/>
  <c r="C131" i="4"/>
  <c r="D131" i="4"/>
  <c r="E131" i="4"/>
  <c r="B132" i="4"/>
  <c r="C132" i="4"/>
  <c r="D132" i="4"/>
  <c r="E132" i="4"/>
  <c r="B133" i="4"/>
  <c r="C133" i="4"/>
  <c r="D133" i="4"/>
  <c r="E133" i="4"/>
  <c r="B134" i="4"/>
  <c r="C134" i="4"/>
  <c r="D134" i="4"/>
  <c r="E134" i="4"/>
  <c r="B135" i="4"/>
  <c r="C135" i="4"/>
  <c r="D135" i="4"/>
  <c r="E135" i="4"/>
  <c r="B136" i="4"/>
  <c r="C136" i="4"/>
  <c r="D136" i="4"/>
  <c r="E136" i="4"/>
  <c r="B137" i="4"/>
  <c r="C137" i="4"/>
  <c r="D137" i="4"/>
  <c r="E137" i="4"/>
  <c r="B138" i="4"/>
  <c r="C138" i="4"/>
  <c r="D138" i="4"/>
  <c r="E138" i="4"/>
  <c r="B139" i="4"/>
  <c r="C139" i="4"/>
  <c r="D139" i="4"/>
  <c r="E139" i="4"/>
  <c r="B140" i="4"/>
  <c r="C140" i="4"/>
  <c r="D140" i="4"/>
  <c r="E140" i="4"/>
  <c r="B141" i="4"/>
  <c r="C141" i="4"/>
  <c r="D141" i="4"/>
  <c r="E141" i="4"/>
  <c r="B142" i="4"/>
  <c r="C142" i="4"/>
  <c r="D142" i="4"/>
  <c r="E142" i="4"/>
  <c r="B143" i="4"/>
  <c r="C143" i="4"/>
  <c r="D143" i="4"/>
  <c r="E143" i="4"/>
  <c r="B144" i="4"/>
  <c r="C144" i="4"/>
  <c r="D144" i="4"/>
  <c r="E144" i="4"/>
  <c r="B145" i="4"/>
  <c r="C145" i="4"/>
  <c r="D145" i="4"/>
  <c r="E145" i="4"/>
  <c r="B146" i="4"/>
  <c r="C146" i="4"/>
  <c r="D146" i="4"/>
  <c r="E146" i="4"/>
  <c r="B147" i="4"/>
  <c r="C147" i="4"/>
  <c r="D147" i="4"/>
  <c r="E147" i="4"/>
  <c r="B148" i="4"/>
  <c r="C148" i="4"/>
  <c r="D148" i="4"/>
  <c r="E148" i="4"/>
  <c r="B149" i="4"/>
  <c r="C149" i="4"/>
  <c r="D149" i="4"/>
  <c r="E149" i="4"/>
  <c r="B150" i="4"/>
  <c r="C150" i="4"/>
  <c r="D150" i="4"/>
  <c r="E150" i="4"/>
  <c r="B151" i="4"/>
  <c r="C151" i="4"/>
  <c r="D151" i="4"/>
  <c r="E151" i="4"/>
  <c r="B152" i="4"/>
  <c r="C152" i="4"/>
  <c r="D152" i="4"/>
  <c r="E152" i="4"/>
  <c r="E2" i="4"/>
  <c r="D2" i="4"/>
  <c r="C2" i="4"/>
  <c r="B2" i="4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E2" i="3"/>
  <c r="D2" i="3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E2" i="2"/>
  <c r="D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C2" i="2"/>
  <c r="B2" i="2"/>
  <c r="B3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Q49" i="9" l="1"/>
  <c r="Q50" i="9" s="1"/>
  <c r="H45" i="3"/>
  <c r="H44" i="3"/>
  <c r="Q45" i="5"/>
  <c r="Q44" i="5"/>
  <c r="U49" i="4"/>
  <c r="U50" i="4" s="1"/>
  <c r="Q44" i="4"/>
  <c r="R44" i="4" s="1"/>
  <c r="Q45" i="4"/>
  <c r="R45" i="4" s="1"/>
  <c r="H42" i="2"/>
  <c r="I8" i="3"/>
  <c r="H45" i="4"/>
  <c r="H44" i="4"/>
  <c r="H49" i="4" s="1"/>
  <c r="H50" i="4" s="1"/>
  <c r="L42" i="2"/>
  <c r="L44" i="3"/>
  <c r="L45" i="3"/>
  <c r="L49" i="3" s="1"/>
  <c r="L50" i="3" s="1"/>
  <c r="K8" i="3"/>
  <c r="H31" i="5"/>
  <c r="H32" i="5" s="1"/>
  <c r="L31" i="4"/>
  <c r="L32" i="4" s="1"/>
  <c r="H31" i="4"/>
  <c r="H32" i="4" s="1"/>
  <c r="L32" i="3"/>
  <c r="L31" i="2"/>
  <c r="L32" i="2" s="1"/>
  <c r="C259" i="3"/>
  <c r="B259" i="3"/>
  <c r="E259" i="3"/>
  <c r="D259" i="3"/>
  <c r="H45" i="2" l="1"/>
  <c r="H44" i="2"/>
  <c r="H49" i="2" s="1"/>
  <c r="H50" i="2" s="1"/>
  <c r="Q49" i="4"/>
  <c r="Q50" i="4" s="1"/>
  <c r="L44" i="2"/>
  <c r="L45" i="2"/>
  <c r="Q49" i="5"/>
  <c r="Q50" i="5" s="1"/>
  <c r="H49" i="3"/>
  <c r="H50" i="3" s="1"/>
  <c r="L49" i="2" l="1"/>
  <c r="L50" i="2" s="1"/>
</calcChain>
</file>

<file path=xl/sharedStrings.xml><?xml version="1.0" encoding="utf-8"?>
<sst xmlns="http://schemas.openxmlformats.org/spreadsheetml/2006/main" count="575" uniqueCount="110">
  <si>
    <t>Mean Intensity Positive</t>
  </si>
  <si>
    <t>Mean Intensity Negative</t>
  </si>
  <si>
    <t>Std Intensity Positive</t>
  </si>
  <si>
    <t>Std Intensity Negative</t>
  </si>
  <si>
    <t>Mean Mag Pos</t>
  </si>
  <si>
    <t>Mean Mag Neg</t>
  </si>
  <si>
    <t>Std Mag Pos</t>
  </si>
  <si>
    <t>Std Mag Neg</t>
  </si>
  <si>
    <t>Un Mag Pos</t>
  </si>
  <si>
    <t>Un Mag Neg</t>
  </si>
  <si>
    <t>Un Angle Pos</t>
  </si>
  <si>
    <t>Un Angle Neg</t>
  </si>
  <si>
    <t>Max Mag Pos</t>
  </si>
  <si>
    <t>Max Mag Neg</t>
  </si>
  <si>
    <t>Data Point</t>
  </si>
  <si>
    <t>Total</t>
  </si>
  <si>
    <t>Mean Intensity (Positive)</t>
  </si>
  <si>
    <t>Mean Intensity (Negative)</t>
  </si>
  <si>
    <t>Mean St.D. (Positive)</t>
  </si>
  <si>
    <t>Mean St.D. (Negative)</t>
  </si>
  <si>
    <t>Mean Magnitude (Positive)</t>
  </si>
  <si>
    <t>Mean Magnitude (Negative)</t>
  </si>
  <si>
    <t>Magnitude St.D. (Positive)</t>
  </si>
  <si>
    <t>Magnitude St.D. (Negative)</t>
  </si>
  <si>
    <t>Unique Mags (Positive)</t>
  </si>
  <si>
    <t>Unique Mags (Negative)</t>
  </si>
  <si>
    <t>Unique Angles (Positive)</t>
  </si>
  <si>
    <t>Unique Angles (Negative)</t>
  </si>
  <si>
    <t>Means</t>
  </si>
  <si>
    <t>St.Devs</t>
  </si>
  <si>
    <t>Mean</t>
  </si>
  <si>
    <t>St.D.</t>
  </si>
  <si>
    <t>Pos</t>
  </si>
  <si>
    <t>Neg</t>
  </si>
  <si>
    <t>Mean Diff</t>
  </si>
  <si>
    <t>St.d. Digg</t>
  </si>
  <si>
    <t>Means Diff</t>
  </si>
  <si>
    <t>St.d. Diff</t>
  </si>
  <si>
    <t>Maximum Magnitude (Positive)</t>
  </si>
  <si>
    <t>Maximum Magnitude (Negative)</t>
  </si>
  <si>
    <t>T-Test</t>
  </si>
  <si>
    <t>Mean Intensity</t>
  </si>
  <si>
    <t>Chi-square test</t>
  </si>
  <si>
    <t xml:space="preserve">Diff </t>
  </si>
  <si>
    <t>Positive</t>
  </si>
  <si>
    <t>Max</t>
  </si>
  <si>
    <t>Min</t>
  </si>
  <si>
    <t>Negative</t>
  </si>
  <si>
    <t>Positives in Negative Range</t>
  </si>
  <si>
    <t>Negatives in Positive Range</t>
  </si>
  <si>
    <t>#</t>
  </si>
  <si>
    <t>%</t>
  </si>
  <si>
    <t>Mean Magnitudes</t>
  </si>
  <si>
    <t>St.D. Magnitudes</t>
  </si>
  <si>
    <t>St.D. Intensity</t>
  </si>
  <si>
    <t>Unique Magnitudes</t>
  </si>
  <si>
    <t>Unique Angles</t>
  </si>
  <si>
    <t>Max Mag</t>
  </si>
  <si>
    <t>Unique Mags</t>
  </si>
  <si>
    <t>Mag Means</t>
  </si>
  <si>
    <t>Mag St.Devs.</t>
  </si>
  <si>
    <t>Mag, St.Devs</t>
  </si>
  <si>
    <t>Max Magnitudes</t>
  </si>
  <si>
    <t>Mean of Means</t>
  </si>
  <si>
    <t>M2:</t>
  </si>
  <si>
    <t>Neg &lt; M2</t>
  </si>
  <si>
    <t>Pos &gt; M2</t>
  </si>
  <si>
    <t>Total Misclassification:</t>
  </si>
  <si>
    <t>Neg &gt; M2</t>
  </si>
  <si>
    <t>Pos &lt; M2</t>
  </si>
  <si>
    <t>Mean Gradients</t>
  </si>
  <si>
    <t>St.D. Gradients</t>
  </si>
  <si>
    <t>N/A</t>
  </si>
  <si>
    <t>Meadian</t>
  </si>
  <si>
    <t>Median</t>
  </si>
  <si>
    <t>Mean of Medians</t>
  </si>
  <si>
    <t>Maximum Magnitudes</t>
  </si>
  <si>
    <t>Local IntensMean Pos</t>
  </si>
  <si>
    <t>Local IntensMean Neg</t>
  </si>
  <si>
    <t>Local IntensStDev Pos</t>
  </si>
  <si>
    <t>Local IntensStDev Neg</t>
  </si>
  <si>
    <t>Ratio Pos</t>
  </si>
  <si>
    <t>Ratio Neg</t>
  </si>
  <si>
    <t>Local GradMean Pos</t>
  </si>
  <si>
    <t>Local GradMean Neg</t>
  </si>
  <si>
    <t>Local Intensity Mean (Positive)</t>
  </si>
  <si>
    <t>Local Intensity Mean (Negative)</t>
  </si>
  <si>
    <t>Local Intensity St.D. (Positive)</t>
  </si>
  <si>
    <t>Local Intensity St.D. (Negative)</t>
  </si>
  <si>
    <t>Local Mean</t>
  </si>
  <si>
    <t>Local St.Devs.</t>
  </si>
  <si>
    <t>Local Intensity Mean</t>
  </si>
  <si>
    <t>Local Intensity St.D.</t>
  </si>
  <si>
    <t>Local Mean Intensity</t>
  </si>
  <si>
    <t>Local Mean St.D.</t>
  </si>
  <si>
    <t>Local Gradients Mean (positive)</t>
  </si>
  <si>
    <t>Local Gradients Mean (Negative)</t>
  </si>
  <si>
    <t>Local Mean Gradients</t>
  </si>
  <si>
    <t>Meadian -1 =&gt;</t>
  </si>
  <si>
    <t>Changing the meadian</t>
  </si>
  <si>
    <t>either way only makes</t>
  </si>
  <si>
    <t xml:space="preserve"> for worse results</t>
  </si>
  <si>
    <t>median -1 =&gt; Best division</t>
  </si>
  <si>
    <t>Median-1 =&gt; best result</t>
  </si>
  <si>
    <t>Mean-1 =&gt; best result</t>
  </si>
  <si>
    <t>Ratio (positive)</t>
  </si>
  <si>
    <t>Ratio (Negative)</t>
  </si>
  <si>
    <t>Meadian+0.023 =&gt;</t>
  </si>
  <si>
    <t>Best Sep =&gt;</t>
  </si>
  <si>
    <t>&lt;= Best seperator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</si>
</sst>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0" xfId="0" applyBorder="1"/>
    <xf numFmtId="2" fontId="0" fillId="0" borderId="3" xfId="0" applyNumberFormat="1" applyBorder="1"/>
    <xf numFmtId="2" fontId="0" fillId="0" borderId="5" xfId="0" applyNumberFormat="1" applyBorder="1"/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0" fillId="0" borderId="4" xfId="0" applyNumberFormat="1" applyBorder="1"/>
    <xf numFmtId="165" fontId="0" fillId="0" borderId="10" xfId="0" applyNumberFormat="1" applyBorder="1"/>
    <xf numFmtId="165" fontId="0" fillId="0" borderId="5" xfId="0" applyNumberFormat="1" applyBorder="1"/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16" xfId="0" applyFont="1" applyBorder="1"/>
    <xf numFmtId="2" fontId="0" fillId="0" borderId="1" xfId="0" applyNumberFormat="1" applyBorder="1"/>
    <xf numFmtId="2" fontId="0" fillId="0" borderId="16" xfId="0" applyNumberFormat="1" applyBorder="1"/>
    <xf numFmtId="2" fontId="0" fillId="0" borderId="0" xfId="0" applyNumberFormat="1"/>
    <xf numFmtId="165" fontId="0" fillId="0" borderId="0" xfId="0" applyNumberFormat="1"/>
    <xf numFmtId="0" fontId="0" fillId="0" borderId="0" xfId="0" applyBorder="1"/>
    <xf numFmtId="0" fontId="1" fillId="0" borderId="0" xfId="0" applyFont="1" applyBorder="1"/>
    <xf numFmtId="2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2" fillId="0" borderId="11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5" fontId="3" fillId="0" borderId="19" xfId="0" applyNumberFormat="1" applyFont="1" applyBorder="1"/>
    <xf numFmtId="165" fontId="3" fillId="0" borderId="20" xfId="0" applyNumberFormat="1" applyFont="1" applyBorder="1"/>
    <xf numFmtId="165" fontId="3" fillId="0" borderId="16" xfId="0" applyNumberFormat="1" applyFont="1" applyBorder="1"/>
    <xf numFmtId="165" fontId="0" fillId="0" borderId="2" xfId="0" applyNumberFormat="1" applyBorder="1"/>
    <xf numFmtId="0" fontId="1" fillId="0" borderId="12" xfId="0" applyFont="1" applyBorder="1"/>
    <xf numFmtId="0" fontId="1" fillId="0" borderId="21" xfId="0" applyFont="1" applyBorder="1"/>
    <xf numFmtId="0" fontId="1" fillId="0" borderId="13" xfId="0" applyFont="1" applyBorder="1"/>
    <xf numFmtId="165" fontId="0" fillId="0" borderId="14" xfId="0" applyNumberFormat="1" applyBorder="1"/>
    <xf numFmtId="0" fontId="0" fillId="0" borderId="13" xfId="0" applyBorder="1"/>
    <xf numFmtId="2" fontId="0" fillId="0" borderId="14" xfId="0" applyNumberFormat="1" applyBorder="1"/>
    <xf numFmtId="2" fontId="0" fillId="0" borderId="2" xfId="0" applyNumberFormat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16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3" fillId="0" borderId="19" xfId="0" applyNumberFormat="1" applyFont="1" applyBorder="1"/>
    <xf numFmtId="166" fontId="0" fillId="0" borderId="0" xfId="0" applyNumberFormat="1" applyBorder="1"/>
    <xf numFmtId="166" fontId="0" fillId="0" borderId="4" xfId="0" applyNumberFormat="1" applyBorder="1"/>
    <xf numFmtId="166" fontId="0" fillId="0" borderId="1" xfId="0" applyNumberFormat="1" applyBorder="1"/>
    <xf numFmtId="166" fontId="0" fillId="0" borderId="16" xfId="0" applyNumberFormat="1" applyBorder="1"/>
    <xf numFmtId="166" fontId="0" fillId="0" borderId="3" xfId="0" applyNumberFormat="1" applyBorder="1"/>
    <xf numFmtId="166" fontId="0" fillId="0" borderId="5" xfId="0" applyNumberFormat="1" applyBorder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Mean of</a:t>
            </a:r>
            <a:r>
              <a:rPr lang="da-DK" baseline="0"/>
              <a:t> Greyscale Intensities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'Mean, St.d. - Grey Intensities'!$B$1</c:f>
              <c:strCache>
                <c:ptCount val="1"/>
                <c:pt idx="0">
                  <c:v>Mean Intensity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'Mean, St.d. - Grey Intensities'!$A$72:$A$252</c:f>
              <c:numCache>
                <c:formatCode>General</c:formatCode>
                <c:ptCount val="18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  <c:pt idx="141">
                  <c:v>211</c:v>
                </c:pt>
                <c:pt idx="142">
                  <c:v>212</c:v>
                </c:pt>
                <c:pt idx="143">
                  <c:v>213</c:v>
                </c:pt>
                <c:pt idx="144">
                  <c:v>214</c:v>
                </c:pt>
                <c:pt idx="145">
                  <c:v>215</c:v>
                </c:pt>
                <c:pt idx="146">
                  <c:v>216</c:v>
                </c:pt>
                <c:pt idx="147">
                  <c:v>217</c:v>
                </c:pt>
                <c:pt idx="148">
                  <c:v>218</c:v>
                </c:pt>
                <c:pt idx="149">
                  <c:v>219</c:v>
                </c:pt>
                <c:pt idx="150">
                  <c:v>220</c:v>
                </c:pt>
                <c:pt idx="151">
                  <c:v>221</c:v>
                </c:pt>
                <c:pt idx="152">
                  <c:v>222</c:v>
                </c:pt>
                <c:pt idx="153">
                  <c:v>223</c:v>
                </c:pt>
                <c:pt idx="154">
                  <c:v>224</c:v>
                </c:pt>
                <c:pt idx="155">
                  <c:v>225</c:v>
                </c:pt>
                <c:pt idx="156">
                  <c:v>226</c:v>
                </c:pt>
                <c:pt idx="157">
                  <c:v>227</c:v>
                </c:pt>
                <c:pt idx="158">
                  <c:v>228</c:v>
                </c:pt>
                <c:pt idx="159">
                  <c:v>229</c:v>
                </c:pt>
                <c:pt idx="160">
                  <c:v>230</c:v>
                </c:pt>
                <c:pt idx="161">
                  <c:v>231</c:v>
                </c:pt>
                <c:pt idx="162">
                  <c:v>232</c:v>
                </c:pt>
                <c:pt idx="163">
                  <c:v>233</c:v>
                </c:pt>
                <c:pt idx="164">
                  <c:v>234</c:v>
                </c:pt>
                <c:pt idx="165">
                  <c:v>235</c:v>
                </c:pt>
                <c:pt idx="166">
                  <c:v>236</c:v>
                </c:pt>
                <c:pt idx="167">
                  <c:v>237</c:v>
                </c:pt>
                <c:pt idx="168">
                  <c:v>238</c:v>
                </c:pt>
                <c:pt idx="169">
                  <c:v>239</c:v>
                </c:pt>
                <c:pt idx="170">
                  <c:v>240</c:v>
                </c:pt>
                <c:pt idx="171">
                  <c:v>241</c:v>
                </c:pt>
                <c:pt idx="172">
                  <c:v>242</c:v>
                </c:pt>
                <c:pt idx="173">
                  <c:v>243</c:v>
                </c:pt>
                <c:pt idx="174">
                  <c:v>244</c:v>
                </c:pt>
                <c:pt idx="175">
                  <c:v>245</c:v>
                </c:pt>
                <c:pt idx="176">
                  <c:v>246</c:v>
                </c:pt>
                <c:pt idx="177">
                  <c:v>247</c:v>
                </c:pt>
                <c:pt idx="178">
                  <c:v>248</c:v>
                </c:pt>
                <c:pt idx="179">
                  <c:v>249</c:v>
                </c:pt>
                <c:pt idx="180">
                  <c:v>250</c:v>
                </c:pt>
              </c:numCache>
            </c:numRef>
          </c:cat>
          <c:val>
            <c:numRef>
              <c:f>'Mean, St.d. - Grey Intensities'!$B$72:$B$252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6</c:v>
                </c:pt>
                <c:pt idx="30">
                  <c:v>4</c:v>
                </c:pt>
                <c:pt idx="31">
                  <c:v>3</c:v>
                </c:pt>
                <c:pt idx="32">
                  <c:v>7</c:v>
                </c:pt>
                <c:pt idx="33">
                  <c:v>11</c:v>
                </c:pt>
                <c:pt idx="34">
                  <c:v>4</c:v>
                </c:pt>
                <c:pt idx="35">
                  <c:v>3</c:v>
                </c:pt>
                <c:pt idx="36">
                  <c:v>7</c:v>
                </c:pt>
                <c:pt idx="37">
                  <c:v>5</c:v>
                </c:pt>
                <c:pt idx="38">
                  <c:v>9</c:v>
                </c:pt>
                <c:pt idx="39">
                  <c:v>3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16</c:v>
                </c:pt>
                <c:pt idx="46">
                  <c:v>16</c:v>
                </c:pt>
                <c:pt idx="47">
                  <c:v>8</c:v>
                </c:pt>
                <c:pt idx="48">
                  <c:v>10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8</c:v>
                </c:pt>
                <c:pt idx="56">
                  <c:v>5</c:v>
                </c:pt>
                <c:pt idx="57">
                  <c:v>13</c:v>
                </c:pt>
                <c:pt idx="58">
                  <c:v>11</c:v>
                </c:pt>
                <c:pt idx="59">
                  <c:v>14</c:v>
                </c:pt>
                <c:pt idx="60">
                  <c:v>12</c:v>
                </c:pt>
                <c:pt idx="61">
                  <c:v>14</c:v>
                </c:pt>
                <c:pt idx="62">
                  <c:v>12</c:v>
                </c:pt>
                <c:pt idx="63">
                  <c:v>11</c:v>
                </c:pt>
                <c:pt idx="64">
                  <c:v>16</c:v>
                </c:pt>
                <c:pt idx="65">
                  <c:v>22</c:v>
                </c:pt>
                <c:pt idx="66">
                  <c:v>30</c:v>
                </c:pt>
                <c:pt idx="67">
                  <c:v>26</c:v>
                </c:pt>
                <c:pt idx="68">
                  <c:v>15</c:v>
                </c:pt>
                <c:pt idx="69">
                  <c:v>31</c:v>
                </c:pt>
                <c:pt idx="70">
                  <c:v>23</c:v>
                </c:pt>
                <c:pt idx="71">
                  <c:v>31</c:v>
                </c:pt>
                <c:pt idx="72">
                  <c:v>47</c:v>
                </c:pt>
                <c:pt idx="73">
                  <c:v>33</c:v>
                </c:pt>
                <c:pt idx="74">
                  <c:v>27</c:v>
                </c:pt>
                <c:pt idx="75">
                  <c:v>36</c:v>
                </c:pt>
                <c:pt idx="76">
                  <c:v>40</c:v>
                </c:pt>
                <c:pt idx="77">
                  <c:v>45</c:v>
                </c:pt>
                <c:pt idx="78">
                  <c:v>47</c:v>
                </c:pt>
                <c:pt idx="79">
                  <c:v>46</c:v>
                </c:pt>
                <c:pt idx="80">
                  <c:v>30</c:v>
                </c:pt>
                <c:pt idx="81">
                  <c:v>46</c:v>
                </c:pt>
                <c:pt idx="82">
                  <c:v>75</c:v>
                </c:pt>
                <c:pt idx="83">
                  <c:v>67</c:v>
                </c:pt>
                <c:pt idx="84">
                  <c:v>61</c:v>
                </c:pt>
                <c:pt idx="85">
                  <c:v>78</c:v>
                </c:pt>
                <c:pt idx="86">
                  <c:v>110</c:v>
                </c:pt>
                <c:pt idx="87">
                  <c:v>102</c:v>
                </c:pt>
                <c:pt idx="88">
                  <c:v>95</c:v>
                </c:pt>
                <c:pt idx="89">
                  <c:v>90</c:v>
                </c:pt>
                <c:pt idx="90">
                  <c:v>82</c:v>
                </c:pt>
                <c:pt idx="91">
                  <c:v>97</c:v>
                </c:pt>
                <c:pt idx="92">
                  <c:v>106</c:v>
                </c:pt>
                <c:pt idx="93">
                  <c:v>101</c:v>
                </c:pt>
                <c:pt idx="94">
                  <c:v>115</c:v>
                </c:pt>
                <c:pt idx="95">
                  <c:v>116</c:v>
                </c:pt>
                <c:pt idx="96">
                  <c:v>105</c:v>
                </c:pt>
                <c:pt idx="97">
                  <c:v>95</c:v>
                </c:pt>
                <c:pt idx="98">
                  <c:v>98</c:v>
                </c:pt>
                <c:pt idx="99">
                  <c:v>101</c:v>
                </c:pt>
                <c:pt idx="100">
                  <c:v>96</c:v>
                </c:pt>
                <c:pt idx="101">
                  <c:v>74</c:v>
                </c:pt>
                <c:pt idx="102">
                  <c:v>83</c:v>
                </c:pt>
                <c:pt idx="103">
                  <c:v>67</c:v>
                </c:pt>
                <c:pt idx="104">
                  <c:v>87</c:v>
                </c:pt>
                <c:pt idx="105">
                  <c:v>60</c:v>
                </c:pt>
                <c:pt idx="106">
                  <c:v>57</c:v>
                </c:pt>
                <c:pt idx="107">
                  <c:v>62</c:v>
                </c:pt>
                <c:pt idx="108">
                  <c:v>53</c:v>
                </c:pt>
                <c:pt idx="109">
                  <c:v>57</c:v>
                </c:pt>
                <c:pt idx="110">
                  <c:v>67</c:v>
                </c:pt>
                <c:pt idx="111">
                  <c:v>49</c:v>
                </c:pt>
                <c:pt idx="112">
                  <c:v>43</c:v>
                </c:pt>
                <c:pt idx="113">
                  <c:v>43</c:v>
                </c:pt>
                <c:pt idx="114">
                  <c:v>42</c:v>
                </c:pt>
                <c:pt idx="115">
                  <c:v>44</c:v>
                </c:pt>
                <c:pt idx="116">
                  <c:v>35</c:v>
                </c:pt>
                <c:pt idx="117">
                  <c:v>45</c:v>
                </c:pt>
                <c:pt idx="118">
                  <c:v>30</c:v>
                </c:pt>
                <c:pt idx="119">
                  <c:v>32</c:v>
                </c:pt>
                <c:pt idx="120">
                  <c:v>21</c:v>
                </c:pt>
                <c:pt idx="121">
                  <c:v>27</c:v>
                </c:pt>
                <c:pt idx="122">
                  <c:v>33</c:v>
                </c:pt>
                <c:pt idx="123">
                  <c:v>25</c:v>
                </c:pt>
                <c:pt idx="124">
                  <c:v>15</c:v>
                </c:pt>
                <c:pt idx="125">
                  <c:v>17</c:v>
                </c:pt>
                <c:pt idx="126">
                  <c:v>19</c:v>
                </c:pt>
                <c:pt idx="127">
                  <c:v>22</c:v>
                </c:pt>
                <c:pt idx="128">
                  <c:v>15</c:v>
                </c:pt>
                <c:pt idx="129">
                  <c:v>9</c:v>
                </c:pt>
                <c:pt idx="130">
                  <c:v>13</c:v>
                </c:pt>
                <c:pt idx="131">
                  <c:v>15</c:v>
                </c:pt>
                <c:pt idx="132">
                  <c:v>12</c:v>
                </c:pt>
                <c:pt idx="133">
                  <c:v>3</c:v>
                </c:pt>
                <c:pt idx="134">
                  <c:v>11</c:v>
                </c:pt>
                <c:pt idx="135">
                  <c:v>5</c:v>
                </c:pt>
                <c:pt idx="136">
                  <c:v>8</c:v>
                </c:pt>
                <c:pt idx="137">
                  <c:v>2</c:v>
                </c:pt>
                <c:pt idx="138">
                  <c:v>8</c:v>
                </c:pt>
                <c:pt idx="139">
                  <c:v>5</c:v>
                </c:pt>
                <c:pt idx="140">
                  <c:v>4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2</c:v>
                </c:pt>
                <c:pt idx="145">
                  <c:v>3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D-461F-82BE-DF9652073E33}"/>
            </c:ext>
          </c:extLst>
        </c:ser>
        <c:ser>
          <c:idx val="1"/>
          <c:order val="1"/>
          <c:tx>
            <c:strRef>
              <c:f>'Mean, St.d. - Grey Intensities'!$C$1</c:f>
              <c:strCache>
                <c:ptCount val="1"/>
                <c:pt idx="0">
                  <c:v>Mean Intensity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'Mean, St.d. - Grey Intensities'!$A$72:$A$252</c:f>
              <c:numCache>
                <c:formatCode>General</c:formatCode>
                <c:ptCount val="18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  <c:pt idx="141">
                  <c:v>211</c:v>
                </c:pt>
                <c:pt idx="142">
                  <c:v>212</c:v>
                </c:pt>
                <c:pt idx="143">
                  <c:v>213</c:v>
                </c:pt>
                <c:pt idx="144">
                  <c:v>214</c:v>
                </c:pt>
                <c:pt idx="145">
                  <c:v>215</c:v>
                </c:pt>
                <c:pt idx="146">
                  <c:v>216</c:v>
                </c:pt>
                <c:pt idx="147">
                  <c:v>217</c:v>
                </c:pt>
                <c:pt idx="148">
                  <c:v>218</c:v>
                </c:pt>
                <c:pt idx="149">
                  <c:v>219</c:v>
                </c:pt>
                <c:pt idx="150">
                  <c:v>220</c:v>
                </c:pt>
                <c:pt idx="151">
                  <c:v>221</c:v>
                </c:pt>
                <c:pt idx="152">
                  <c:v>222</c:v>
                </c:pt>
                <c:pt idx="153">
                  <c:v>223</c:v>
                </c:pt>
                <c:pt idx="154">
                  <c:v>224</c:v>
                </c:pt>
                <c:pt idx="155">
                  <c:v>225</c:v>
                </c:pt>
                <c:pt idx="156">
                  <c:v>226</c:v>
                </c:pt>
                <c:pt idx="157">
                  <c:v>227</c:v>
                </c:pt>
                <c:pt idx="158">
                  <c:v>228</c:v>
                </c:pt>
                <c:pt idx="159">
                  <c:v>229</c:v>
                </c:pt>
                <c:pt idx="160">
                  <c:v>230</c:v>
                </c:pt>
                <c:pt idx="161">
                  <c:v>231</c:v>
                </c:pt>
                <c:pt idx="162">
                  <c:v>232</c:v>
                </c:pt>
                <c:pt idx="163">
                  <c:v>233</c:v>
                </c:pt>
                <c:pt idx="164">
                  <c:v>234</c:v>
                </c:pt>
                <c:pt idx="165">
                  <c:v>235</c:v>
                </c:pt>
                <c:pt idx="166">
                  <c:v>236</c:v>
                </c:pt>
                <c:pt idx="167">
                  <c:v>237</c:v>
                </c:pt>
                <c:pt idx="168">
                  <c:v>238</c:v>
                </c:pt>
                <c:pt idx="169">
                  <c:v>239</c:v>
                </c:pt>
                <c:pt idx="170">
                  <c:v>240</c:v>
                </c:pt>
                <c:pt idx="171">
                  <c:v>241</c:v>
                </c:pt>
                <c:pt idx="172">
                  <c:v>242</c:v>
                </c:pt>
                <c:pt idx="173">
                  <c:v>243</c:v>
                </c:pt>
                <c:pt idx="174">
                  <c:v>244</c:v>
                </c:pt>
                <c:pt idx="175">
                  <c:v>245</c:v>
                </c:pt>
                <c:pt idx="176">
                  <c:v>246</c:v>
                </c:pt>
                <c:pt idx="177">
                  <c:v>247</c:v>
                </c:pt>
                <c:pt idx="178">
                  <c:v>248</c:v>
                </c:pt>
                <c:pt idx="179">
                  <c:v>249</c:v>
                </c:pt>
                <c:pt idx="180">
                  <c:v>250</c:v>
                </c:pt>
              </c:numCache>
            </c:numRef>
          </c:cat>
          <c:val>
            <c:numRef>
              <c:f>'Mean, St.d. - Grey Intensities'!$C$72:$C$252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4</c:v>
                </c:pt>
                <c:pt idx="41">
                  <c:v>4</c:v>
                </c:pt>
                <c:pt idx="42">
                  <c:v>1</c:v>
                </c:pt>
                <c:pt idx="43">
                  <c:v>7</c:v>
                </c:pt>
                <c:pt idx="44">
                  <c:v>3</c:v>
                </c:pt>
                <c:pt idx="45">
                  <c:v>7</c:v>
                </c:pt>
                <c:pt idx="46">
                  <c:v>4</c:v>
                </c:pt>
                <c:pt idx="47">
                  <c:v>7</c:v>
                </c:pt>
                <c:pt idx="48">
                  <c:v>3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10</c:v>
                </c:pt>
                <c:pt idx="53">
                  <c:v>5</c:v>
                </c:pt>
                <c:pt idx="54">
                  <c:v>10</c:v>
                </c:pt>
                <c:pt idx="55">
                  <c:v>9</c:v>
                </c:pt>
                <c:pt idx="56">
                  <c:v>4</c:v>
                </c:pt>
                <c:pt idx="57">
                  <c:v>5</c:v>
                </c:pt>
                <c:pt idx="58">
                  <c:v>9</c:v>
                </c:pt>
                <c:pt idx="59">
                  <c:v>13</c:v>
                </c:pt>
                <c:pt idx="60">
                  <c:v>14</c:v>
                </c:pt>
                <c:pt idx="61">
                  <c:v>8</c:v>
                </c:pt>
                <c:pt idx="62">
                  <c:v>8</c:v>
                </c:pt>
                <c:pt idx="63">
                  <c:v>11</c:v>
                </c:pt>
                <c:pt idx="64">
                  <c:v>7</c:v>
                </c:pt>
                <c:pt idx="65">
                  <c:v>11</c:v>
                </c:pt>
                <c:pt idx="66">
                  <c:v>11</c:v>
                </c:pt>
                <c:pt idx="67">
                  <c:v>12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12</c:v>
                </c:pt>
                <c:pt idx="74">
                  <c:v>10</c:v>
                </c:pt>
                <c:pt idx="75">
                  <c:v>10</c:v>
                </c:pt>
                <c:pt idx="76">
                  <c:v>12</c:v>
                </c:pt>
                <c:pt idx="77">
                  <c:v>11</c:v>
                </c:pt>
                <c:pt idx="78">
                  <c:v>8</c:v>
                </c:pt>
                <c:pt idx="79">
                  <c:v>16</c:v>
                </c:pt>
                <c:pt idx="80">
                  <c:v>9</c:v>
                </c:pt>
                <c:pt idx="81">
                  <c:v>12</c:v>
                </c:pt>
                <c:pt idx="82">
                  <c:v>19</c:v>
                </c:pt>
                <c:pt idx="83">
                  <c:v>15</c:v>
                </c:pt>
                <c:pt idx="84">
                  <c:v>20</c:v>
                </c:pt>
                <c:pt idx="85">
                  <c:v>20</c:v>
                </c:pt>
                <c:pt idx="86">
                  <c:v>18</c:v>
                </c:pt>
                <c:pt idx="87">
                  <c:v>18</c:v>
                </c:pt>
                <c:pt idx="88">
                  <c:v>26</c:v>
                </c:pt>
                <c:pt idx="89">
                  <c:v>33</c:v>
                </c:pt>
                <c:pt idx="90">
                  <c:v>23</c:v>
                </c:pt>
                <c:pt idx="91">
                  <c:v>35</c:v>
                </c:pt>
                <c:pt idx="92">
                  <c:v>35</c:v>
                </c:pt>
                <c:pt idx="93">
                  <c:v>38</c:v>
                </c:pt>
                <c:pt idx="94">
                  <c:v>39</c:v>
                </c:pt>
                <c:pt idx="95">
                  <c:v>50</c:v>
                </c:pt>
                <c:pt idx="96">
                  <c:v>51</c:v>
                </c:pt>
                <c:pt idx="97">
                  <c:v>59</c:v>
                </c:pt>
                <c:pt idx="98">
                  <c:v>52</c:v>
                </c:pt>
                <c:pt idx="99">
                  <c:v>62</c:v>
                </c:pt>
                <c:pt idx="100">
                  <c:v>58</c:v>
                </c:pt>
                <c:pt idx="101">
                  <c:v>78</c:v>
                </c:pt>
                <c:pt idx="102">
                  <c:v>69</c:v>
                </c:pt>
                <c:pt idx="103">
                  <c:v>72</c:v>
                </c:pt>
                <c:pt idx="104">
                  <c:v>55</c:v>
                </c:pt>
                <c:pt idx="105">
                  <c:v>85</c:v>
                </c:pt>
                <c:pt idx="106">
                  <c:v>68</c:v>
                </c:pt>
                <c:pt idx="107">
                  <c:v>74</c:v>
                </c:pt>
                <c:pt idx="108">
                  <c:v>81</c:v>
                </c:pt>
                <c:pt idx="109">
                  <c:v>92</c:v>
                </c:pt>
                <c:pt idx="110">
                  <c:v>82</c:v>
                </c:pt>
                <c:pt idx="111">
                  <c:v>66</c:v>
                </c:pt>
                <c:pt idx="112">
                  <c:v>76</c:v>
                </c:pt>
                <c:pt idx="113">
                  <c:v>99</c:v>
                </c:pt>
                <c:pt idx="114">
                  <c:v>92</c:v>
                </c:pt>
                <c:pt idx="115">
                  <c:v>73</c:v>
                </c:pt>
                <c:pt idx="116">
                  <c:v>79</c:v>
                </c:pt>
                <c:pt idx="117">
                  <c:v>73</c:v>
                </c:pt>
                <c:pt idx="118">
                  <c:v>76</c:v>
                </c:pt>
                <c:pt idx="119">
                  <c:v>68</c:v>
                </c:pt>
                <c:pt idx="120">
                  <c:v>87</c:v>
                </c:pt>
                <c:pt idx="121">
                  <c:v>74</c:v>
                </c:pt>
                <c:pt idx="122">
                  <c:v>75</c:v>
                </c:pt>
                <c:pt idx="123">
                  <c:v>74</c:v>
                </c:pt>
                <c:pt idx="124">
                  <c:v>60</c:v>
                </c:pt>
                <c:pt idx="125">
                  <c:v>68</c:v>
                </c:pt>
                <c:pt idx="126">
                  <c:v>76</c:v>
                </c:pt>
                <c:pt idx="127">
                  <c:v>63</c:v>
                </c:pt>
                <c:pt idx="128">
                  <c:v>55</c:v>
                </c:pt>
                <c:pt idx="129">
                  <c:v>70</c:v>
                </c:pt>
                <c:pt idx="130">
                  <c:v>60</c:v>
                </c:pt>
                <c:pt idx="131">
                  <c:v>52</c:v>
                </c:pt>
                <c:pt idx="132">
                  <c:v>54</c:v>
                </c:pt>
                <c:pt idx="133">
                  <c:v>44</c:v>
                </c:pt>
                <c:pt idx="134">
                  <c:v>42</c:v>
                </c:pt>
                <c:pt idx="135">
                  <c:v>29</c:v>
                </c:pt>
                <c:pt idx="136">
                  <c:v>48</c:v>
                </c:pt>
                <c:pt idx="137">
                  <c:v>37</c:v>
                </c:pt>
                <c:pt idx="138">
                  <c:v>44</c:v>
                </c:pt>
                <c:pt idx="139">
                  <c:v>32</c:v>
                </c:pt>
                <c:pt idx="140">
                  <c:v>47</c:v>
                </c:pt>
                <c:pt idx="141">
                  <c:v>36</c:v>
                </c:pt>
                <c:pt idx="142">
                  <c:v>24</c:v>
                </c:pt>
                <c:pt idx="143">
                  <c:v>31</c:v>
                </c:pt>
                <c:pt idx="144">
                  <c:v>25</c:v>
                </c:pt>
                <c:pt idx="145">
                  <c:v>25</c:v>
                </c:pt>
                <c:pt idx="146">
                  <c:v>27</c:v>
                </c:pt>
                <c:pt idx="147">
                  <c:v>31</c:v>
                </c:pt>
                <c:pt idx="148">
                  <c:v>24</c:v>
                </c:pt>
                <c:pt idx="149">
                  <c:v>20</c:v>
                </c:pt>
                <c:pt idx="150">
                  <c:v>15</c:v>
                </c:pt>
                <c:pt idx="151">
                  <c:v>10</c:v>
                </c:pt>
                <c:pt idx="152">
                  <c:v>10</c:v>
                </c:pt>
                <c:pt idx="153">
                  <c:v>11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3</c:v>
                </c:pt>
                <c:pt idx="158">
                  <c:v>5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D-461F-82BE-DF965207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06968"/>
        <c:axId val="631002488"/>
      </c:barChart>
      <c:catAx>
        <c:axId val="6310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31002488"/>
        <c:crosses val="autoZero"/>
        <c:auto val="1"/>
        <c:lblAlgn val="ctr"/>
        <c:lblOffset val="100"/>
        <c:noMultiLvlLbl val="0"/>
      </c:catAx>
      <c:valAx>
        <c:axId val="6310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310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Mean of Local Gradients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- Local Gradients'!$B$1</c:f>
              <c:strCache>
                <c:ptCount val="1"/>
                <c:pt idx="0">
                  <c:v>Local Gradients Mean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'Mean - Local Gradients'!$A$6:$A$148</c:f>
              <c:numCache>
                <c:formatCode>General</c:formatCode>
                <c:ptCount val="143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3.2</c:v>
                </c:pt>
                <c:pt idx="13">
                  <c:v>3.4</c:v>
                </c:pt>
                <c:pt idx="14">
                  <c:v>3.6</c:v>
                </c:pt>
                <c:pt idx="15">
                  <c:v>3.8</c:v>
                </c:pt>
                <c:pt idx="16">
                  <c:v>4</c:v>
                </c:pt>
                <c:pt idx="17">
                  <c:v>4.2</c:v>
                </c:pt>
                <c:pt idx="18">
                  <c:v>4.4000000000000004</c:v>
                </c:pt>
                <c:pt idx="19">
                  <c:v>4.5999999999999996</c:v>
                </c:pt>
                <c:pt idx="20">
                  <c:v>4.8</c:v>
                </c:pt>
                <c:pt idx="21">
                  <c:v>5</c:v>
                </c:pt>
                <c:pt idx="22">
                  <c:v>5.2</c:v>
                </c:pt>
                <c:pt idx="23">
                  <c:v>5.4</c:v>
                </c:pt>
                <c:pt idx="24">
                  <c:v>5.6</c:v>
                </c:pt>
                <c:pt idx="25">
                  <c:v>5.8</c:v>
                </c:pt>
                <c:pt idx="26">
                  <c:v>6</c:v>
                </c:pt>
                <c:pt idx="27">
                  <c:v>6.2</c:v>
                </c:pt>
                <c:pt idx="28">
                  <c:v>6.4</c:v>
                </c:pt>
                <c:pt idx="29">
                  <c:v>6.6</c:v>
                </c:pt>
                <c:pt idx="30">
                  <c:v>6.8</c:v>
                </c:pt>
                <c:pt idx="31">
                  <c:v>7</c:v>
                </c:pt>
                <c:pt idx="32">
                  <c:v>7.2</c:v>
                </c:pt>
                <c:pt idx="33">
                  <c:v>7.4</c:v>
                </c:pt>
                <c:pt idx="34">
                  <c:v>7.6</c:v>
                </c:pt>
                <c:pt idx="35">
                  <c:v>7.8</c:v>
                </c:pt>
                <c:pt idx="36">
                  <c:v>8</c:v>
                </c:pt>
                <c:pt idx="37">
                  <c:v>8.1999999999999993</c:v>
                </c:pt>
                <c:pt idx="38">
                  <c:v>8.4</c:v>
                </c:pt>
                <c:pt idx="39">
                  <c:v>8.6</c:v>
                </c:pt>
                <c:pt idx="40">
                  <c:v>8.8000000000000007</c:v>
                </c:pt>
                <c:pt idx="41">
                  <c:v>9</c:v>
                </c:pt>
                <c:pt idx="42">
                  <c:v>9.1999999999999993</c:v>
                </c:pt>
                <c:pt idx="43">
                  <c:v>9.4</c:v>
                </c:pt>
                <c:pt idx="44">
                  <c:v>9.6</c:v>
                </c:pt>
                <c:pt idx="45">
                  <c:v>9.8000000000000007</c:v>
                </c:pt>
                <c:pt idx="46">
                  <c:v>10</c:v>
                </c:pt>
                <c:pt idx="47">
                  <c:v>10.199999999999999</c:v>
                </c:pt>
                <c:pt idx="48">
                  <c:v>10.4</c:v>
                </c:pt>
                <c:pt idx="49">
                  <c:v>10.6</c:v>
                </c:pt>
                <c:pt idx="50">
                  <c:v>10.8</c:v>
                </c:pt>
                <c:pt idx="51">
                  <c:v>11</c:v>
                </c:pt>
                <c:pt idx="52">
                  <c:v>11.2</c:v>
                </c:pt>
                <c:pt idx="53">
                  <c:v>11.4</c:v>
                </c:pt>
                <c:pt idx="54">
                  <c:v>11.6</c:v>
                </c:pt>
                <c:pt idx="55">
                  <c:v>11.8</c:v>
                </c:pt>
                <c:pt idx="56">
                  <c:v>12</c:v>
                </c:pt>
                <c:pt idx="57">
                  <c:v>12.2</c:v>
                </c:pt>
                <c:pt idx="58">
                  <c:v>12.4</c:v>
                </c:pt>
                <c:pt idx="59">
                  <c:v>12.6</c:v>
                </c:pt>
                <c:pt idx="60">
                  <c:v>12.8</c:v>
                </c:pt>
                <c:pt idx="61">
                  <c:v>13</c:v>
                </c:pt>
                <c:pt idx="62">
                  <c:v>13.2</c:v>
                </c:pt>
                <c:pt idx="63">
                  <c:v>13.4</c:v>
                </c:pt>
                <c:pt idx="64">
                  <c:v>13.6</c:v>
                </c:pt>
                <c:pt idx="65">
                  <c:v>13.8</c:v>
                </c:pt>
                <c:pt idx="66">
                  <c:v>14</c:v>
                </c:pt>
                <c:pt idx="67">
                  <c:v>14.2</c:v>
                </c:pt>
                <c:pt idx="68">
                  <c:v>14.4</c:v>
                </c:pt>
                <c:pt idx="69">
                  <c:v>14.6</c:v>
                </c:pt>
                <c:pt idx="70">
                  <c:v>14.8</c:v>
                </c:pt>
                <c:pt idx="71">
                  <c:v>15</c:v>
                </c:pt>
                <c:pt idx="72">
                  <c:v>15.2</c:v>
                </c:pt>
                <c:pt idx="73">
                  <c:v>15.4</c:v>
                </c:pt>
                <c:pt idx="74">
                  <c:v>15.6</c:v>
                </c:pt>
                <c:pt idx="75">
                  <c:v>15.8</c:v>
                </c:pt>
                <c:pt idx="76">
                  <c:v>16</c:v>
                </c:pt>
                <c:pt idx="77">
                  <c:v>16.2</c:v>
                </c:pt>
                <c:pt idx="78">
                  <c:v>16.399999999999999</c:v>
                </c:pt>
                <c:pt idx="79">
                  <c:v>16.600000000000001</c:v>
                </c:pt>
                <c:pt idx="80">
                  <c:v>16.8</c:v>
                </c:pt>
                <c:pt idx="81">
                  <c:v>17</c:v>
                </c:pt>
                <c:pt idx="82">
                  <c:v>17.2</c:v>
                </c:pt>
                <c:pt idx="83">
                  <c:v>17.399999999999999</c:v>
                </c:pt>
                <c:pt idx="84">
                  <c:v>17.600000000000001</c:v>
                </c:pt>
                <c:pt idx="85">
                  <c:v>17.8</c:v>
                </c:pt>
                <c:pt idx="86">
                  <c:v>18</c:v>
                </c:pt>
                <c:pt idx="87">
                  <c:v>18.2</c:v>
                </c:pt>
                <c:pt idx="88">
                  <c:v>18.399999999999999</c:v>
                </c:pt>
                <c:pt idx="89">
                  <c:v>18.600000000000001</c:v>
                </c:pt>
                <c:pt idx="90">
                  <c:v>18.8</c:v>
                </c:pt>
                <c:pt idx="91">
                  <c:v>19</c:v>
                </c:pt>
                <c:pt idx="92">
                  <c:v>19.2</c:v>
                </c:pt>
                <c:pt idx="93">
                  <c:v>19.399999999999999</c:v>
                </c:pt>
                <c:pt idx="94">
                  <c:v>19.600000000000001</c:v>
                </c:pt>
                <c:pt idx="95">
                  <c:v>19.8</c:v>
                </c:pt>
                <c:pt idx="96">
                  <c:v>20</c:v>
                </c:pt>
                <c:pt idx="97">
                  <c:v>20.2</c:v>
                </c:pt>
                <c:pt idx="98">
                  <c:v>20.399999999999999</c:v>
                </c:pt>
                <c:pt idx="99">
                  <c:v>20.6</c:v>
                </c:pt>
                <c:pt idx="100">
                  <c:v>20.8</c:v>
                </c:pt>
                <c:pt idx="101">
                  <c:v>21</c:v>
                </c:pt>
                <c:pt idx="102">
                  <c:v>21.2</c:v>
                </c:pt>
                <c:pt idx="103">
                  <c:v>21.4</c:v>
                </c:pt>
                <c:pt idx="104">
                  <c:v>21.6</c:v>
                </c:pt>
                <c:pt idx="105">
                  <c:v>21.8</c:v>
                </c:pt>
                <c:pt idx="106">
                  <c:v>22</c:v>
                </c:pt>
                <c:pt idx="107">
                  <c:v>22.2</c:v>
                </c:pt>
                <c:pt idx="108">
                  <c:v>22.4</c:v>
                </c:pt>
                <c:pt idx="109">
                  <c:v>22.6</c:v>
                </c:pt>
                <c:pt idx="110">
                  <c:v>22.8</c:v>
                </c:pt>
                <c:pt idx="111">
                  <c:v>23</c:v>
                </c:pt>
                <c:pt idx="112">
                  <c:v>23.2</c:v>
                </c:pt>
                <c:pt idx="113">
                  <c:v>23.4</c:v>
                </c:pt>
                <c:pt idx="114">
                  <c:v>23.6</c:v>
                </c:pt>
                <c:pt idx="115">
                  <c:v>23.8</c:v>
                </c:pt>
                <c:pt idx="116">
                  <c:v>24</c:v>
                </c:pt>
                <c:pt idx="117">
                  <c:v>24.2</c:v>
                </c:pt>
                <c:pt idx="118">
                  <c:v>24.4</c:v>
                </c:pt>
                <c:pt idx="119">
                  <c:v>24.6</c:v>
                </c:pt>
                <c:pt idx="120">
                  <c:v>24.8</c:v>
                </c:pt>
                <c:pt idx="121">
                  <c:v>25</c:v>
                </c:pt>
                <c:pt idx="122">
                  <c:v>25.2</c:v>
                </c:pt>
                <c:pt idx="123">
                  <c:v>25.4</c:v>
                </c:pt>
                <c:pt idx="124">
                  <c:v>25.6</c:v>
                </c:pt>
                <c:pt idx="125">
                  <c:v>25.8</c:v>
                </c:pt>
                <c:pt idx="126">
                  <c:v>26</c:v>
                </c:pt>
                <c:pt idx="127">
                  <c:v>26.2</c:v>
                </c:pt>
                <c:pt idx="128">
                  <c:v>26.4</c:v>
                </c:pt>
                <c:pt idx="129">
                  <c:v>26.6</c:v>
                </c:pt>
                <c:pt idx="130">
                  <c:v>26.8</c:v>
                </c:pt>
                <c:pt idx="131">
                  <c:v>27</c:v>
                </c:pt>
                <c:pt idx="132">
                  <c:v>27.2</c:v>
                </c:pt>
                <c:pt idx="133">
                  <c:v>27.4</c:v>
                </c:pt>
                <c:pt idx="134">
                  <c:v>27.6</c:v>
                </c:pt>
                <c:pt idx="135">
                  <c:v>27.8</c:v>
                </c:pt>
                <c:pt idx="136">
                  <c:v>28</c:v>
                </c:pt>
                <c:pt idx="137">
                  <c:v>28.2</c:v>
                </c:pt>
                <c:pt idx="138">
                  <c:v>28.4</c:v>
                </c:pt>
                <c:pt idx="139">
                  <c:v>28.6</c:v>
                </c:pt>
                <c:pt idx="140">
                  <c:v>28.8</c:v>
                </c:pt>
                <c:pt idx="141">
                  <c:v>29</c:v>
                </c:pt>
                <c:pt idx="142">
                  <c:v>29.2</c:v>
                </c:pt>
              </c:numCache>
            </c:numRef>
          </c:cat>
          <c:val>
            <c:numRef>
              <c:f>'Mean - Local Gradients'!$B$6:$B$148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6</c:v>
                </c:pt>
                <c:pt idx="16">
                  <c:v>10</c:v>
                </c:pt>
                <c:pt idx="17">
                  <c:v>13</c:v>
                </c:pt>
                <c:pt idx="18">
                  <c:v>12</c:v>
                </c:pt>
                <c:pt idx="19">
                  <c:v>17</c:v>
                </c:pt>
                <c:pt idx="20">
                  <c:v>21</c:v>
                </c:pt>
                <c:pt idx="21">
                  <c:v>19</c:v>
                </c:pt>
                <c:pt idx="22">
                  <c:v>37</c:v>
                </c:pt>
                <c:pt idx="23">
                  <c:v>31</c:v>
                </c:pt>
                <c:pt idx="24">
                  <c:v>30</c:v>
                </c:pt>
                <c:pt idx="25">
                  <c:v>36</c:v>
                </c:pt>
                <c:pt idx="26">
                  <c:v>45</c:v>
                </c:pt>
                <c:pt idx="27">
                  <c:v>42</c:v>
                </c:pt>
                <c:pt idx="28">
                  <c:v>52</c:v>
                </c:pt>
                <c:pt idx="29">
                  <c:v>69</c:v>
                </c:pt>
                <c:pt idx="30">
                  <c:v>69</c:v>
                </c:pt>
                <c:pt idx="31">
                  <c:v>60</c:v>
                </c:pt>
                <c:pt idx="32">
                  <c:v>80</c:v>
                </c:pt>
                <c:pt idx="33">
                  <c:v>79</c:v>
                </c:pt>
                <c:pt idx="34">
                  <c:v>64</c:v>
                </c:pt>
                <c:pt idx="35">
                  <c:v>71</c:v>
                </c:pt>
                <c:pt idx="36">
                  <c:v>98</c:v>
                </c:pt>
                <c:pt idx="37">
                  <c:v>85</c:v>
                </c:pt>
                <c:pt idx="38">
                  <c:v>90</c:v>
                </c:pt>
                <c:pt idx="39">
                  <c:v>88</c:v>
                </c:pt>
                <c:pt idx="40">
                  <c:v>68</c:v>
                </c:pt>
                <c:pt idx="41">
                  <c:v>85</c:v>
                </c:pt>
                <c:pt idx="42">
                  <c:v>83</c:v>
                </c:pt>
                <c:pt idx="43">
                  <c:v>95</c:v>
                </c:pt>
                <c:pt idx="44">
                  <c:v>102</c:v>
                </c:pt>
                <c:pt idx="45">
                  <c:v>100</c:v>
                </c:pt>
                <c:pt idx="46">
                  <c:v>75</c:v>
                </c:pt>
                <c:pt idx="47">
                  <c:v>73</c:v>
                </c:pt>
                <c:pt idx="48">
                  <c:v>98</c:v>
                </c:pt>
                <c:pt idx="49">
                  <c:v>78</c:v>
                </c:pt>
                <c:pt idx="50">
                  <c:v>75</c:v>
                </c:pt>
                <c:pt idx="51">
                  <c:v>89</c:v>
                </c:pt>
                <c:pt idx="52">
                  <c:v>65</c:v>
                </c:pt>
                <c:pt idx="53">
                  <c:v>87</c:v>
                </c:pt>
                <c:pt idx="54">
                  <c:v>64</c:v>
                </c:pt>
                <c:pt idx="55">
                  <c:v>59</c:v>
                </c:pt>
                <c:pt idx="56">
                  <c:v>60</c:v>
                </c:pt>
                <c:pt idx="57">
                  <c:v>73</c:v>
                </c:pt>
                <c:pt idx="58">
                  <c:v>51</c:v>
                </c:pt>
                <c:pt idx="59">
                  <c:v>56</c:v>
                </c:pt>
                <c:pt idx="60">
                  <c:v>55</c:v>
                </c:pt>
                <c:pt idx="61">
                  <c:v>62</c:v>
                </c:pt>
                <c:pt idx="62">
                  <c:v>75</c:v>
                </c:pt>
                <c:pt idx="63">
                  <c:v>57</c:v>
                </c:pt>
                <c:pt idx="64">
                  <c:v>65</c:v>
                </c:pt>
                <c:pt idx="65">
                  <c:v>46</c:v>
                </c:pt>
                <c:pt idx="66">
                  <c:v>55</c:v>
                </c:pt>
                <c:pt idx="67">
                  <c:v>57</c:v>
                </c:pt>
                <c:pt idx="68">
                  <c:v>43</c:v>
                </c:pt>
                <c:pt idx="69">
                  <c:v>49</c:v>
                </c:pt>
                <c:pt idx="70">
                  <c:v>35</c:v>
                </c:pt>
                <c:pt idx="71">
                  <c:v>46</c:v>
                </c:pt>
                <c:pt idx="72">
                  <c:v>29</c:v>
                </c:pt>
                <c:pt idx="73">
                  <c:v>30</c:v>
                </c:pt>
                <c:pt idx="74">
                  <c:v>44</c:v>
                </c:pt>
                <c:pt idx="75">
                  <c:v>31</c:v>
                </c:pt>
                <c:pt idx="76">
                  <c:v>23</c:v>
                </c:pt>
                <c:pt idx="77">
                  <c:v>27</c:v>
                </c:pt>
                <c:pt idx="78">
                  <c:v>28</c:v>
                </c:pt>
                <c:pt idx="79">
                  <c:v>34</c:v>
                </c:pt>
                <c:pt idx="80">
                  <c:v>31</c:v>
                </c:pt>
                <c:pt idx="81">
                  <c:v>24</c:v>
                </c:pt>
                <c:pt idx="82">
                  <c:v>26</c:v>
                </c:pt>
                <c:pt idx="83">
                  <c:v>22</c:v>
                </c:pt>
                <c:pt idx="84">
                  <c:v>22</c:v>
                </c:pt>
                <c:pt idx="85">
                  <c:v>19</c:v>
                </c:pt>
                <c:pt idx="86">
                  <c:v>13</c:v>
                </c:pt>
                <c:pt idx="87">
                  <c:v>26</c:v>
                </c:pt>
                <c:pt idx="88">
                  <c:v>12</c:v>
                </c:pt>
                <c:pt idx="89">
                  <c:v>13</c:v>
                </c:pt>
                <c:pt idx="90">
                  <c:v>12</c:v>
                </c:pt>
                <c:pt idx="91">
                  <c:v>12</c:v>
                </c:pt>
                <c:pt idx="92">
                  <c:v>10</c:v>
                </c:pt>
                <c:pt idx="93">
                  <c:v>5</c:v>
                </c:pt>
                <c:pt idx="94">
                  <c:v>2</c:v>
                </c:pt>
                <c:pt idx="95">
                  <c:v>7</c:v>
                </c:pt>
                <c:pt idx="96">
                  <c:v>12</c:v>
                </c:pt>
                <c:pt idx="97">
                  <c:v>3</c:v>
                </c:pt>
                <c:pt idx="98">
                  <c:v>7</c:v>
                </c:pt>
                <c:pt idx="99">
                  <c:v>4</c:v>
                </c:pt>
                <c:pt idx="100">
                  <c:v>3</c:v>
                </c:pt>
                <c:pt idx="101">
                  <c:v>9</c:v>
                </c:pt>
                <c:pt idx="102">
                  <c:v>7</c:v>
                </c:pt>
                <c:pt idx="103">
                  <c:v>1</c:v>
                </c:pt>
                <c:pt idx="104">
                  <c:v>6</c:v>
                </c:pt>
                <c:pt idx="105">
                  <c:v>1</c:v>
                </c:pt>
                <c:pt idx="106">
                  <c:v>4</c:v>
                </c:pt>
                <c:pt idx="107">
                  <c:v>9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17C-AEA8-9FEC38D31D13}"/>
            </c:ext>
          </c:extLst>
        </c:ser>
        <c:ser>
          <c:idx val="1"/>
          <c:order val="1"/>
          <c:tx>
            <c:strRef>
              <c:f>'Mean - Local Gradients'!$C$1</c:f>
              <c:strCache>
                <c:ptCount val="1"/>
                <c:pt idx="0">
                  <c:v>Local Gradients Mean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'Mean - Local Gradients'!$A$6:$A$148</c:f>
              <c:numCache>
                <c:formatCode>General</c:formatCode>
                <c:ptCount val="143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3.2</c:v>
                </c:pt>
                <c:pt idx="13">
                  <c:v>3.4</c:v>
                </c:pt>
                <c:pt idx="14">
                  <c:v>3.6</c:v>
                </c:pt>
                <c:pt idx="15">
                  <c:v>3.8</c:v>
                </c:pt>
                <c:pt idx="16">
                  <c:v>4</c:v>
                </c:pt>
                <c:pt idx="17">
                  <c:v>4.2</c:v>
                </c:pt>
                <c:pt idx="18">
                  <c:v>4.4000000000000004</c:v>
                </c:pt>
                <c:pt idx="19">
                  <c:v>4.5999999999999996</c:v>
                </c:pt>
                <c:pt idx="20">
                  <c:v>4.8</c:v>
                </c:pt>
                <c:pt idx="21">
                  <c:v>5</c:v>
                </c:pt>
                <c:pt idx="22">
                  <c:v>5.2</c:v>
                </c:pt>
                <c:pt idx="23">
                  <c:v>5.4</c:v>
                </c:pt>
                <c:pt idx="24">
                  <c:v>5.6</c:v>
                </c:pt>
                <c:pt idx="25">
                  <c:v>5.8</c:v>
                </c:pt>
                <c:pt idx="26">
                  <c:v>6</c:v>
                </c:pt>
                <c:pt idx="27">
                  <c:v>6.2</c:v>
                </c:pt>
                <c:pt idx="28">
                  <c:v>6.4</c:v>
                </c:pt>
                <c:pt idx="29">
                  <c:v>6.6</c:v>
                </c:pt>
                <c:pt idx="30">
                  <c:v>6.8</c:v>
                </c:pt>
                <c:pt idx="31">
                  <c:v>7</c:v>
                </c:pt>
                <c:pt idx="32">
                  <c:v>7.2</c:v>
                </c:pt>
                <c:pt idx="33">
                  <c:v>7.4</c:v>
                </c:pt>
                <c:pt idx="34">
                  <c:v>7.6</c:v>
                </c:pt>
                <c:pt idx="35">
                  <c:v>7.8</c:v>
                </c:pt>
                <c:pt idx="36">
                  <c:v>8</c:v>
                </c:pt>
                <c:pt idx="37">
                  <c:v>8.1999999999999993</c:v>
                </c:pt>
                <c:pt idx="38">
                  <c:v>8.4</c:v>
                </c:pt>
                <c:pt idx="39">
                  <c:v>8.6</c:v>
                </c:pt>
                <c:pt idx="40">
                  <c:v>8.8000000000000007</c:v>
                </c:pt>
                <c:pt idx="41">
                  <c:v>9</c:v>
                </c:pt>
                <c:pt idx="42">
                  <c:v>9.1999999999999993</c:v>
                </c:pt>
                <c:pt idx="43">
                  <c:v>9.4</c:v>
                </c:pt>
                <c:pt idx="44">
                  <c:v>9.6</c:v>
                </c:pt>
                <c:pt idx="45">
                  <c:v>9.8000000000000007</c:v>
                </c:pt>
                <c:pt idx="46">
                  <c:v>10</c:v>
                </c:pt>
                <c:pt idx="47">
                  <c:v>10.199999999999999</c:v>
                </c:pt>
                <c:pt idx="48">
                  <c:v>10.4</c:v>
                </c:pt>
                <c:pt idx="49">
                  <c:v>10.6</c:v>
                </c:pt>
                <c:pt idx="50">
                  <c:v>10.8</c:v>
                </c:pt>
                <c:pt idx="51">
                  <c:v>11</c:v>
                </c:pt>
                <c:pt idx="52">
                  <c:v>11.2</c:v>
                </c:pt>
                <c:pt idx="53">
                  <c:v>11.4</c:v>
                </c:pt>
                <c:pt idx="54">
                  <c:v>11.6</c:v>
                </c:pt>
                <c:pt idx="55">
                  <c:v>11.8</c:v>
                </c:pt>
                <c:pt idx="56">
                  <c:v>12</c:v>
                </c:pt>
                <c:pt idx="57">
                  <c:v>12.2</c:v>
                </c:pt>
                <c:pt idx="58">
                  <c:v>12.4</c:v>
                </c:pt>
                <c:pt idx="59">
                  <c:v>12.6</c:v>
                </c:pt>
                <c:pt idx="60">
                  <c:v>12.8</c:v>
                </c:pt>
                <c:pt idx="61">
                  <c:v>13</c:v>
                </c:pt>
                <c:pt idx="62">
                  <c:v>13.2</c:v>
                </c:pt>
                <c:pt idx="63">
                  <c:v>13.4</c:v>
                </c:pt>
                <c:pt idx="64">
                  <c:v>13.6</c:v>
                </c:pt>
                <c:pt idx="65">
                  <c:v>13.8</c:v>
                </c:pt>
                <c:pt idx="66">
                  <c:v>14</c:v>
                </c:pt>
                <c:pt idx="67">
                  <c:v>14.2</c:v>
                </c:pt>
                <c:pt idx="68">
                  <c:v>14.4</c:v>
                </c:pt>
                <c:pt idx="69">
                  <c:v>14.6</c:v>
                </c:pt>
                <c:pt idx="70">
                  <c:v>14.8</c:v>
                </c:pt>
                <c:pt idx="71">
                  <c:v>15</c:v>
                </c:pt>
                <c:pt idx="72">
                  <c:v>15.2</c:v>
                </c:pt>
                <c:pt idx="73">
                  <c:v>15.4</c:v>
                </c:pt>
                <c:pt idx="74">
                  <c:v>15.6</c:v>
                </c:pt>
                <c:pt idx="75">
                  <c:v>15.8</c:v>
                </c:pt>
                <c:pt idx="76">
                  <c:v>16</c:v>
                </c:pt>
                <c:pt idx="77">
                  <c:v>16.2</c:v>
                </c:pt>
                <c:pt idx="78">
                  <c:v>16.399999999999999</c:v>
                </c:pt>
                <c:pt idx="79">
                  <c:v>16.600000000000001</c:v>
                </c:pt>
                <c:pt idx="80">
                  <c:v>16.8</c:v>
                </c:pt>
                <c:pt idx="81">
                  <c:v>17</c:v>
                </c:pt>
                <c:pt idx="82">
                  <c:v>17.2</c:v>
                </c:pt>
                <c:pt idx="83">
                  <c:v>17.399999999999999</c:v>
                </c:pt>
                <c:pt idx="84">
                  <c:v>17.600000000000001</c:v>
                </c:pt>
                <c:pt idx="85">
                  <c:v>17.8</c:v>
                </c:pt>
                <c:pt idx="86">
                  <c:v>18</c:v>
                </c:pt>
                <c:pt idx="87">
                  <c:v>18.2</c:v>
                </c:pt>
                <c:pt idx="88">
                  <c:v>18.399999999999999</c:v>
                </c:pt>
                <c:pt idx="89">
                  <c:v>18.600000000000001</c:v>
                </c:pt>
                <c:pt idx="90">
                  <c:v>18.8</c:v>
                </c:pt>
                <c:pt idx="91">
                  <c:v>19</c:v>
                </c:pt>
                <c:pt idx="92">
                  <c:v>19.2</c:v>
                </c:pt>
                <c:pt idx="93">
                  <c:v>19.399999999999999</c:v>
                </c:pt>
                <c:pt idx="94">
                  <c:v>19.600000000000001</c:v>
                </c:pt>
                <c:pt idx="95">
                  <c:v>19.8</c:v>
                </c:pt>
                <c:pt idx="96">
                  <c:v>20</c:v>
                </c:pt>
                <c:pt idx="97">
                  <c:v>20.2</c:v>
                </c:pt>
                <c:pt idx="98">
                  <c:v>20.399999999999999</c:v>
                </c:pt>
                <c:pt idx="99">
                  <c:v>20.6</c:v>
                </c:pt>
                <c:pt idx="100">
                  <c:v>20.8</c:v>
                </c:pt>
                <c:pt idx="101">
                  <c:v>21</c:v>
                </c:pt>
                <c:pt idx="102">
                  <c:v>21.2</c:v>
                </c:pt>
                <c:pt idx="103">
                  <c:v>21.4</c:v>
                </c:pt>
                <c:pt idx="104">
                  <c:v>21.6</c:v>
                </c:pt>
                <c:pt idx="105">
                  <c:v>21.8</c:v>
                </c:pt>
                <c:pt idx="106">
                  <c:v>22</c:v>
                </c:pt>
                <c:pt idx="107">
                  <c:v>22.2</c:v>
                </c:pt>
                <c:pt idx="108">
                  <c:v>22.4</c:v>
                </c:pt>
                <c:pt idx="109">
                  <c:v>22.6</c:v>
                </c:pt>
                <c:pt idx="110">
                  <c:v>22.8</c:v>
                </c:pt>
                <c:pt idx="111">
                  <c:v>23</c:v>
                </c:pt>
                <c:pt idx="112">
                  <c:v>23.2</c:v>
                </c:pt>
                <c:pt idx="113">
                  <c:v>23.4</c:v>
                </c:pt>
                <c:pt idx="114">
                  <c:v>23.6</c:v>
                </c:pt>
                <c:pt idx="115">
                  <c:v>23.8</c:v>
                </c:pt>
                <c:pt idx="116">
                  <c:v>24</c:v>
                </c:pt>
                <c:pt idx="117">
                  <c:v>24.2</c:v>
                </c:pt>
                <c:pt idx="118">
                  <c:v>24.4</c:v>
                </c:pt>
                <c:pt idx="119">
                  <c:v>24.6</c:v>
                </c:pt>
                <c:pt idx="120">
                  <c:v>24.8</c:v>
                </c:pt>
                <c:pt idx="121">
                  <c:v>25</c:v>
                </c:pt>
                <c:pt idx="122">
                  <c:v>25.2</c:v>
                </c:pt>
                <c:pt idx="123">
                  <c:v>25.4</c:v>
                </c:pt>
                <c:pt idx="124">
                  <c:v>25.6</c:v>
                </c:pt>
                <c:pt idx="125">
                  <c:v>25.8</c:v>
                </c:pt>
                <c:pt idx="126">
                  <c:v>26</c:v>
                </c:pt>
                <c:pt idx="127">
                  <c:v>26.2</c:v>
                </c:pt>
                <c:pt idx="128">
                  <c:v>26.4</c:v>
                </c:pt>
                <c:pt idx="129">
                  <c:v>26.6</c:v>
                </c:pt>
                <c:pt idx="130">
                  <c:v>26.8</c:v>
                </c:pt>
                <c:pt idx="131">
                  <c:v>27</c:v>
                </c:pt>
                <c:pt idx="132">
                  <c:v>27.2</c:v>
                </c:pt>
                <c:pt idx="133">
                  <c:v>27.4</c:v>
                </c:pt>
                <c:pt idx="134">
                  <c:v>27.6</c:v>
                </c:pt>
                <c:pt idx="135">
                  <c:v>27.8</c:v>
                </c:pt>
                <c:pt idx="136">
                  <c:v>28</c:v>
                </c:pt>
                <c:pt idx="137">
                  <c:v>28.2</c:v>
                </c:pt>
                <c:pt idx="138">
                  <c:v>28.4</c:v>
                </c:pt>
                <c:pt idx="139">
                  <c:v>28.6</c:v>
                </c:pt>
                <c:pt idx="140">
                  <c:v>28.8</c:v>
                </c:pt>
                <c:pt idx="141">
                  <c:v>29</c:v>
                </c:pt>
                <c:pt idx="142">
                  <c:v>29.2</c:v>
                </c:pt>
              </c:numCache>
            </c:numRef>
          </c:cat>
          <c:val>
            <c:numRef>
              <c:f>'Mean - Local Gradients'!$C$6:$C$148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61</c:v>
                </c:pt>
                <c:pt idx="7">
                  <c:v>172</c:v>
                </c:pt>
                <c:pt idx="8">
                  <c:v>351</c:v>
                </c:pt>
                <c:pt idx="9">
                  <c:v>473</c:v>
                </c:pt>
                <c:pt idx="10">
                  <c:v>519</c:v>
                </c:pt>
                <c:pt idx="11">
                  <c:v>460</c:v>
                </c:pt>
                <c:pt idx="12">
                  <c:v>357</c:v>
                </c:pt>
                <c:pt idx="13">
                  <c:v>305</c:v>
                </c:pt>
                <c:pt idx="14">
                  <c:v>207</c:v>
                </c:pt>
                <c:pt idx="15">
                  <c:v>172</c:v>
                </c:pt>
                <c:pt idx="16">
                  <c:v>143</c:v>
                </c:pt>
                <c:pt idx="17">
                  <c:v>124</c:v>
                </c:pt>
                <c:pt idx="18">
                  <c:v>104</c:v>
                </c:pt>
                <c:pt idx="19">
                  <c:v>82</c:v>
                </c:pt>
                <c:pt idx="20">
                  <c:v>72</c:v>
                </c:pt>
                <c:pt idx="21">
                  <c:v>42</c:v>
                </c:pt>
                <c:pt idx="22">
                  <c:v>40</c:v>
                </c:pt>
                <c:pt idx="23">
                  <c:v>28</c:v>
                </c:pt>
                <c:pt idx="24">
                  <c:v>32</c:v>
                </c:pt>
                <c:pt idx="25">
                  <c:v>34</c:v>
                </c:pt>
                <c:pt idx="26">
                  <c:v>27</c:v>
                </c:pt>
                <c:pt idx="27">
                  <c:v>22</c:v>
                </c:pt>
                <c:pt idx="28">
                  <c:v>18</c:v>
                </c:pt>
                <c:pt idx="29">
                  <c:v>20</c:v>
                </c:pt>
                <c:pt idx="30">
                  <c:v>15</c:v>
                </c:pt>
                <c:pt idx="31">
                  <c:v>17</c:v>
                </c:pt>
                <c:pt idx="32">
                  <c:v>8</c:v>
                </c:pt>
                <c:pt idx="33">
                  <c:v>10</c:v>
                </c:pt>
                <c:pt idx="34">
                  <c:v>7</c:v>
                </c:pt>
                <c:pt idx="35">
                  <c:v>5</c:v>
                </c:pt>
                <c:pt idx="36">
                  <c:v>8</c:v>
                </c:pt>
                <c:pt idx="37">
                  <c:v>13</c:v>
                </c:pt>
                <c:pt idx="38">
                  <c:v>5</c:v>
                </c:pt>
                <c:pt idx="39">
                  <c:v>2</c:v>
                </c:pt>
                <c:pt idx="40">
                  <c:v>10</c:v>
                </c:pt>
                <c:pt idx="41">
                  <c:v>1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17C-AEA8-9FEC38D31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910416"/>
        <c:axId val="710908176"/>
      </c:barChart>
      <c:catAx>
        <c:axId val="7109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908176"/>
        <c:crosses val="autoZero"/>
        <c:auto val="1"/>
        <c:lblAlgn val="ctr"/>
        <c:lblOffset val="100"/>
        <c:noMultiLvlLbl val="0"/>
      </c:catAx>
      <c:valAx>
        <c:axId val="7109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9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Ratios of</a:t>
            </a:r>
            <a:r>
              <a:rPr lang="da-DK" baseline="0"/>
              <a:t> Local to Intensity to Global Intensity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'Ratios - Local vs. Global'!$B$1</c:f>
              <c:strCache>
                <c:ptCount val="1"/>
                <c:pt idx="0">
                  <c:v>Ratio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'Ratios - Local vs. Global'!$A$2:$A$162</c:f>
              <c:numCache>
                <c:formatCode>General</c:formatCode>
                <c:ptCount val="161"/>
                <c:pt idx="0">
                  <c:v>0.2</c:v>
                </c:pt>
                <c:pt idx="1">
                  <c:v>0.20499999999999999</c:v>
                </c:pt>
                <c:pt idx="2">
                  <c:v>0.21</c:v>
                </c:pt>
                <c:pt idx="3">
                  <c:v>0.215</c:v>
                </c:pt>
                <c:pt idx="4">
                  <c:v>0.22</c:v>
                </c:pt>
                <c:pt idx="5">
                  <c:v>0.22500000000000001</c:v>
                </c:pt>
                <c:pt idx="6">
                  <c:v>0.23</c:v>
                </c:pt>
                <c:pt idx="7">
                  <c:v>0.23499999999999999</c:v>
                </c:pt>
                <c:pt idx="8">
                  <c:v>0.24</c:v>
                </c:pt>
                <c:pt idx="9">
                  <c:v>0.245</c:v>
                </c:pt>
                <c:pt idx="10">
                  <c:v>0.25</c:v>
                </c:pt>
                <c:pt idx="11">
                  <c:v>0.255</c:v>
                </c:pt>
                <c:pt idx="12">
                  <c:v>0.26</c:v>
                </c:pt>
                <c:pt idx="13">
                  <c:v>0.26500000000000001</c:v>
                </c:pt>
                <c:pt idx="14">
                  <c:v>0.27</c:v>
                </c:pt>
                <c:pt idx="15">
                  <c:v>0.27500000000000002</c:v>
                </c:pt>
                <c:pt idx="16">
                  <c:v>0.28000000000000003</c:v>
                </c:pt>
                <c:pt idx="17">
                  <c:v>0.28499999999999998</c:v>
                </c:pt>
                <c:pt idx="18">
                  <c:v>0.28999999999999998</c:v>
                </c:pt>
                <c:pt idx="19">
                  <c:v>0.29499999999999998</c:v>
                </c:pt>
                <c:pt idx="20">
                  <c:v>0.3</c:v>
                </c:pt>
                <c:pt idx="21">
                  <c:v>0.30499999999999999</c:v>
                </c:pt>
                <c:pt idx="22">
                  <c:v>0.31</c:v>
                </c:pt>
                <c:pt idx="23">
                  <c:v>0.315</c:v>
                </c:pt>
                <c:pt idx="24">
                  <c:v>0.32</c:v>
                </c:pt>
                <c:pt idx="25">
                  <c:v>0.32500000000000001</c:v>
                </c:pt>
                <c:pt idx="26">
                  <c:v>0.33</c:v>
                </c:pt>
                <c:pt idx="27">
                  <c:v>0.33500000000000002</c:v>
                </c:pt>
                <c:pt idx="28">
                  <c:v>0.34</c:v>
                </c:pt>
                <c:pt idx="29">
                  <c:v>0.34499999999999997</c:v>
                </c:pt>
                <c:pt idx="30">
                  <c:v>0.35</c:v>
                </c:pt>
                <c:pt idx="31">
                  <c:v>0.35499999999999998</c:v>
                </c:pt>
                <c:pt idx="32">
                  <c:v>0.36</c:v>
                </c:pt>
                <c:pt idx="33">
                  <c:v>0.36499999999999999</c:v>
                </c:pt>
                <c:pt idx="34">
                  <c:v>0.37</c:v>
                </c:pt>
                <c:pt idx="35">
                  <c:v>0.375</c:v>
                </c:pt>
                <c:pt idx="36">
                  <c:v>0.38</c:v>
                </c:pt>
                <c:pt idx="37">
                  <c:v>0.38500000000000001</c:v>
                </c:pt>
                <c:pt idx="38">
                  <c:v>0.39</c:v>
                </c:pt>
                <c:pt idx="39">
                  <c:v>0.39500000000000002</c:v>
                </c:pt>
                <c:pt idx="40">
                  <c:v>0.4</c:v>
                </c:pt>
                <c:pt idx="41">
                  <c:v>0.40500000000000003</c:v>
                </c:pt>
                <c:pt idx="42">
                  <c:v>0.41</c:v>
                </c:pt>
                <c:pt idx="43">
                  <c:v>0.41499999999999998</c:v>
                </c:pt>
                <c:pt idx="44">
                  <c:v>0.42</c:v>
                </c:pt>
                <c:pt idx="45">
                  <c:v>0.42499999999999999</c:v>
                </c:pt>
                <c:pt idx="46">
                  <c:v>0.43</c:v>
                </c:pt>
                <c:pt idx="47">
                  <c:v>0.435</c:v>
                </c:pt>
                <c:pt idx="48">
                  <c:v>0.44</c:v>
                </c:pt>
                <c:pt idx="49">
                  <c:v>0.44500000000000001</c:v>
                </c:pt>
                <c:pt idx="50">
                  <c:v>0.45</c:v>
                </c:pt>
                <c:pt idx="51">
                  <c:v>0.45500000000000002</c:v>
                </c:pt>
                <c:pt idx="52">
                  <c:v>0.46</c:v>
                </c:pt>
                <c:pt idx="53">
                  <c:v>0.46500000000000002</c:v>
                </c:pt>
                <c:pt idx="54">
                  <c:v>0.47</c:v>
                </c:pt>
                <c:pt idx="55">
                  <c:v>0.47499999999999998</c:v>
                </c:pt>
                <c:pt idx="56">
                  <c:v>0.48</c:v>
                </c:pt>
                <c:pt idx="57">
                  <c:v>0.48499999999999999</c:v>
                </c:pt>
                <c:pt idx="58">
                  <c:v>0.49</c:v>
                </c:pt>
                <c:pt idx="59">
                  <c:v>0.495</c:v>
                </c:pt>
                <c:pt idx="60">
                  <c:v>0.5</c:v>
                </c:pt>
                <c:pt idx="61">
                  <c:v>0.505</c:v>
                </c:pt>
                <c:pt idx="62">
                  <c:v>0.51</c:v>
                </c:pt>
                <c:pt idx="63">
                  <c:v>0.51500000000000001</c:v>
                </c:pt>
                <c:pt idx="64">
                  <c:v>0.52</c:v>
                </c:pt>
                <c:pt idx="65">
                  <c:v>0.52500000000000002</c:v>
                </c:pt>
                <c:pt idx="66">
                  <c:v>0.53</c:v>
                </c:pt>
                <c:pt idx="67">
                  <c:v>0.53500000000000003</c:v>
                </c:pt>
                <c:pt idx="68">
                  <c:v>0.54</c:v>
                </c:pt>
                <c:pt idx="69">
                  <c:v>0.54500000000000004</c:v>
                </c:pt>
                <c:pt idx="70">
                  <c:v>0.55000000000000004</c:v>
                </c:pt>
                <c:pt idx="71">
                  <c:v>0.55500000000000005</c:v>
                </c:pt>
                <c:pt idx="72">
                  <c:v>0.56000000000000005</c:v>
                </c:pt>
                <c:pt idx="73">
                  <c:v>0.56499999999999995</c:v>
                </c:pt>
                <c:pt idx="74">
                  <c:v>0.56999999999999995</c:v>
                </c:pt>
                <c:pt idx="75">
                  <c:v>0.57499999999999996</c:v>
                </c:pt>
                <c:pt idx="76">
                  <c:v>0.57999999999999996</c:v>
                </c:pt>
                <c:pt idx="77">
                  <c:v>0.58499999999999996</c:v>
                </c:pt>
                <c:pt idx="78">
                  <c:v>0.59</c:v>
                </c:pt>
                <c:pt idx="79">
                  <c:v>0.59499999999999997</c:v>
                </c:pt>
                <c:pt idx="80">
                  <c:v>0.6</c:v>
                </c:pt>
                <c:pt idx="81">
                  <c:v>0.60499999999999998</c:v>
                </c:pt>
                <c:pt idx="82">
                  <c:v>0.61</c:v>
                </c:pt>
                <c:pt idx="83">
                  <c:v>0.61499999999999999</c:v>
                </c:pt>
                <c:pt idx="84">
                  <c:v>0.62</c:v>
                </c:pt>
                <c:pt idx="85">
                  <c:v>0.625</c:v>
                </c:pt>
                <c:pt idx="86">
                  <c:v>0.63</c:v>
                </c:pt>
                <c:pt idx="87">
                  <c:v>0.63500000000000001</c:v>
                </c:pt>
                <c:pt idx="88">
                  <c:v>0.64</c:v>
                </c:pt>
                <c:pt idx="89">
                  <c:v>0.64500000000000002</c:v>
                </c:pt>
                <c:pt idx="90">
                  <c:v>0.65</c:v>
                </c:pt>
                <c:pt idx="91">
                  <c:v>0.65500000000000003</c:v>
                </c:pt>
                <c:pt idx="92">
                  <c:v>0.66</c:v>
                </c:pt>
                <c:pt idx="93">
                  <c:v>0.66500000000000004</c:v>
                </c:pt>
                <c:pt idx="94">
                  <c:v>0.67</c:v>
                </c:pt>
                <c:pt idx="95">
                  <c:v>0.67500000000000004</c:v>
                </c:pt>
                <c:pt idx="96">
                  <c:v>0.68</c:v>
                </c:pt>
                <c:pt idx="97">
                  <c:v>0.68500000000000005</c:v>
                </c:pt>
                <c:pt idx="98">
                  <c:v>0.69</c:v>
                </c:pt>
                <c:pt idx="99">
                  <c:v>0.69499999999999995</c:v>
                </c:pt>
                <c:pt idx="100">
                  <c:v>0.7</c:v>
                </c:pt>
                <c:pt idx="101">
                  <c:v>0.70499999999999996</c:v>
                </c:pt>
                <c:pt idx="102">
                  <c:v>0.71</c:v>
                </c:pt>
                <c:pt idx="103">
                  <c:v>0.71499999999999997</c:v>
                </c:pt>
                <c:pt idx="104">
                  <c:v>0.72</c:v>
                </c:pt>
                <c:pt idx="105">
                  <c:v>0.72499999999999998</c:v>
                </c:pt>
                <c:pt idx="106">
                  <c:v>0.73</c:v>
                </c:pt>
                <c:pt idx="107">
                  <c:v>0.73499999999999999</c:v>
                </c:pt>
                <c:pt idx="108">
                  <c:v>0.74</c:v>
                </c:pt>
                <c:pt idx="109">
                  <c:v>0.745</c:v>
                </c:pt>
                <c:pt idx="110">
                  <c:v>0.75</c:v>
                </c:pt>
                <c:pt idx="111">
                  <c:v>0.755</c:v>
                </c:pt>
                <c:pt idx="112">
                  <c:v>0.76</c:v>
                </c:pt>
                <c:pt idx="113">
                  <c:v>0.76500000000000001</c:v>
                </c:pt>
                <c:pt idx="114">
                  <c:v>0.77</c:v>
                </c:pt>
                <c:pt idx="115">
                  <c:v>0.77500000000000002</c:v>
                </c:pt>
                <c:pt idx="116">
                  <c:v>0.78</c:v>
                </c:pt>
                <c:pt idx="117">
                  <c:v>0.78500000000000003</c:v>
                </c:pt>
                <c:pt idx="118">
                  <c:v>0.79</c:v>
                </c:pt>
                <c:pt idx="119">
                  <c:v>0.79500000000000004</c:v>
                </c:pt>
                <c:pt idx="120">
                  <c:v>0.8</c:v>
                </c:pt>
                <c:pt idx="121">
                  <c:v>0.80500000000000005</c:v>
                </c:pt>
                <c:pt idx="122">
                  <c:v>0.81</c:v>
                </c:pt>
                <c:pt idx="123">
                  <c:v>0.81499999999999995</c:v>
                </c:pt>
                <c:pt idx="124">
                  <c:v>0.82</c:v>
                </c:pt>
                <c:pt idx="125">
                  <c:v>0.82499999999999996</c:v>
                </c:pt>
                <c:pt idx="126">
                  <c:v>0.83</c:v>
                </c:pt>
                <c:pt idx="127">
                  <c:v>0.83499999999999996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0.85499999999999998</c:v>
                </c:pt>
                <c:pt idx="132">
                  <c:v>0.86</c:v>
                </c:pt>
                <c:pt idx="133">
                  <c:v>0.86499999999999999</c:v>
                </c:pt>
                <c:pt idx="134">
                  <c:v>0.87</c:v>
                </c:pt>
                <c:pt idx="135">
                  <c:v>0.875</c:v>
                </c:pt>
                <c:pt idx="136">
                  <c:v>0.88</c:v>
                </c:pt>
                <c:pt idx="137">
                  <c:v>0.88500000000000001</c:v>
                </c:pt>
                <c:pt idx="138">
                  <c:v>0.89</c:v>
                </c:pt>
                <c:pt idx="139">
                  <c:v>0.89500000000000002</c:v>
                </c:pt>
                <c:pt idx="140">
                  <c:v>0.9</c:v>
                </c:pt>
                <c:pt idx="141">
                  <c:v>0.90500000000000003</c:v>
                </c:pt>
                <c:pt idx="142">
                  <c:v>0.91</c:v>
                </c:pt>
                <c:pt idx="143">
                  <c:v>0.91500000000000004</c:v>
                </c:pt>
                <c:pt idx="144">
                  <c:v>0.92</c:v>
                </c:pt>
                <c:pt idx="145">
                  <c:v>0.92500000000000004</c:v>
                </c:pt>
                <c:pt idx="146">
                  <c:v>0.93</c:v>
                </c:pt>
                <c:pt idx="147">
                  <c:v>0.93500000000000005</c:v>
                </c:pt>
                <c:pt idx="148">
                  <c:v>0.94</c:v>
                </c:pt>
                <c:pt idx="149">
                  <c:v>0.94499999999999995</c:v>
                </c:pt>
                <c:pt idx="150">
                  <c:v>0.95</c:v>
                </c:pt>
                <c:pt idx="151">
                  <c:v>0.95499999999999996</c:v>
                </c:pt>
                <c:pt idx="152">
                  <c:v>0.96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0.97499999999999998</c:v>
                </c:pt>
                <c:pt idx="156">
                  <c:v>0.98</c:v>
                </c:pt>
                <c:pt idx="157">
                  <c:v>0.98499999999999999</c:v>
                </c:pt>
                <c:pt idx="158">
                  <c:v>0.99</c:v>
                </c:pt>
                <c:pt idx="159">
                  <c:v>0.995</c:v>
                </c:pt>
                <c:pt idx="160">
                  <c:v>1</c:v>
                </c:pt>
              </c:numCache>
            </c:numRef>
          </c:cat>
          <c:val>
            <c:numRef>
              <c:f>'Ratios - Local vs. Global'!$B$2:$B$162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8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12</c:v>
                </c:pt>
                <c:pt idx="23">
                  <c:v>9</c:v>
                </c:pt>
                <c:pt idx="24">
                  <c:v>19</c:v>
                </c:pt>
                <c:pt idx="25">
                  <c:v>20</c:v>
                </c:pt>
                <c:pt idx="26">
                  <c:v>23</c:v>
                </c:pt>
                <c:pt idx="27">
                  <c:v>15</c:v>
                </c:pt>
                <c:pt idx="28">
                  <c:v>18</c:v>
                </c:pt>
                <c:pt idx="29">
                  <c:v>33</c:v>
                </c:pt>
                <c:pt idx="30">
                  <c:v>34</c:v>
                </c:pt>
                <c:pt idx="31">
                  <c:v>29</c:v>
                </c:pt>
                <c:pt idx="32">
                  <c:v>27</c:v>
                </c:pt>
                <c:pt idx="33">
                  <c:v>39</c:v>
                </c:pt>
                <c:pt idx="34">
                  <c:v>50</c:v>
                </c:pt>
                <c:pt idx="35">
                  <c:v>51</c:v>
                </c:pt>
                <c:pt idx="36">
                  <c:v>56</c:v>
                </c:pt>
                <c:pt idx="37">
                  <c:v>47</c:v>
                </c:pt>
                <c:pt idx="38">
                  <c:v>50</c:v>
                </c:pt>
                <c:pt idx="39">
                  <c:v>54</c:v>
                </c:pt>
                <c:pt idx="40">
                  <c:v>57</c:v>
                </c:pt>
                <c:pt idx="41">
                  <c:v>70</c:v>
                </c:pt>
                <c:pt idx="42">
                  <c:v>73</c:v>
                </c:pt>
                <c:pt idx="43">
                  <c:v>55</c:v>
                </c:pt>
                <c:pt idx="44">
                  <c:v>73</c:v>
                </c:pt>
                <c:pt idx="45">
                  <c:v>92</c:v>
                </c:pt>
                <c:pt idx="46">
                  <c:v>85</c:v>
                </c:pt>
                <c:pt idx="47">
                  <c:v>82</c:v>
                </c:pt>
                <c:pt idx="48">
                  <c:v>90</c:v>
                </c:pt>
                <c:pt idx="49">
                  <c:v>90</c:v>
                </c:pt>
                <c:pt idx="50">
                  <c:v>85</c:v>
                </c:pt>
                <c:pt idx="51">
                  <c:v>92</c:v>
                </c:pt>
                <c:pt idx="52">
                  <c:v>83</c:v>
                </c:pt>
                <c:pt idx="53">
                  <c:v>97</c:v>
                </c:pt>
                <c:pt idx="54">
                  <c:v>74</c:v>
                </c:pt>
                <c:pt idx="55">
                  <c:v>84</c:v>
                </c:pt>
                <c:pt idx="56">
                  <c:v>77</c:v>
                </c:pt>
                <c:pt idx="57">
                  <c:v>72</c:v>
                </c:pt>
                <c:pt idx="58">
                  <c:v>85</c:v>
                </c:pt>
                <c:pt idx="59">
                  <c:v>82</c:v>
                </c:pt>
                <c:pt idx="60">
                  <c:v>69</c:v>
                </c:pt>
                <c:pt idx="61">
                  <c:v>94</c:v>
                </c:pt>
                <c:pt idx="62">
                  <c:v>69</c:v>
                </c:pt>
                <c:pt idx="63">
                  <c:v>69</c:v>
                </c:pt>
                <c:pt idx="64">
                  <c:v>87</c:v>
                </c:pt>
                <c:pt idx="65">
                  <c:v>86</c:v>
                </c:pt>
                <c:pt idx="66">
                  <c:v>81</c:v>
                </c:pt>
                <c:pt idx="67">
                  <c:v>65</c:v>
                </c:pt>
                <c:pt idx="68">
                  <c:v>58</c:v>
                </c:pt>
                <c:pt idx="69">
                  <c:v>62</c:v>
                </c:pt>
                <c:pt idx="70">
                  <c:v>58</c:v>
                </c:pt>
                <c:pt idx="71">
                  <c:v>56</c:v>
                </c:pt>
                <c:pt idx="72">
                  <c:v>60</c:v>
                </c:pt>
                <c:pt idx="73">
                  <c:v>50</c:v>
                </c:pt>
                <c:pt idx="74">
                  <c:v>42</c:v>
                </c:pt>
                <c:pt idx="75">
                  <c:v>37</c:v>
                </c:pt>
                <c:pt idx="76">
                  <c:v>33</c:v>
                </c:pt>
                <c:pt idx="77">
                  <c:v>51</c:v>
                </c:pt>
                <c:pt idx="78">
                  <c:v>24</c:v>
                </c:pt>
                <c:pt idx="79">
                  <c:v>26</c:v>
                </c:pt>
                <c:pt idx="80">
                  <c:v>24</c:v>
                </c:pt>
                <c:pt idx="81">
                  <c:v>36</c:v>
                </c:pt>
                <c:pt idx="82">
                  <c:v>38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27</c:v>
                </c:pt>
                <c:pt idx="87">
                  <c:v>28</c:v>
                </c:pt>
                <c:pt idx="88">
                  <c:v>15</c:v>
                </c:pt>
                <c:pt idx="89">
                  <c:v>23</c:v>
                </c:pt>
                <c:pt idx="90">
                  <c:v>22</c:v>
                </c:pt>
                <c:pt idx="91">
                  <c:v>25</c:v>
                </c:pt>
                <c:pt idx="92">
                  <c:v>15</c:v>
                </c:pt>
                <c:pt idx="93">
                  <c:v>18</c:v>
                </c:pt>
                <c:pt idx="94">
                  <c:v>14</c:v>
                </c:pt>
                <c:pt idx="95">
                  <c:v>18</c:v>
                </c:pt>
                <c:pt idx="96">
                  <c:v>10</c:v>
                </c:pt>
                <c:pt idx="97">
                  <c:v>14</c:v>
                </c:pt>
                <c:pt idx="98">
                  <c:v>17</c:v>
                </c:pt>
                <c:pt idx="99">
                  <c:v>17</c:v>
                </c:pt>
                <c:pt idx="100">
                  <c:v>11</c:v>
                </c:pt>
                <c:pt idx="101">
                  <c:v>3</c:v>
                </c:pt>
                <c:pt idx="102">
                  <c:v>11</c:v>
                </c:pt>
                <c:pt idx="103">
                  <c:v>11</c:v>
                </c:pt>
                <c:pt idx="104">
                  <c:v>9</c:v>
                </c:pt>
                <c:pt idx="105">
                  <c:v>9</c:v>
                </c:pt>
                <c:pt idx="106">
                  <c:v>7</c:v>
                </c:pt>
                <c:pt idx="107">
                  <c:v>9</c:v>
                </c:pt>
                <c:pt idx="108">
                  <c:v>6</c:v>
                </c:pt>
                <c:pt idx="109">
                  <c:v>1</c:v>
                </c:pt>
                <c:pt idx="110">
                  <c:v>2</c:v>
                </c:pt>
                <c:pt idx="111">
                  <c:v>5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5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4</c:v>
                </c:pt>
                <c:pt idx="120">
                  <c:v>0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5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8-4D62-A960-AC141BCC3D81}"/>
            </c:ext>
          </c:extLst>
        </c:ser>
        <c:ser>
          <c:idx val="1"/>
          <c:order val="1"/>
          <c:tx>
            <c:strRef>
              <c:f>'Ratios - Local vs. Global'!$C$1</c:f>
              <c:strCache>
                <c:ptCount val="1"/>
                <c:pt idx="0">
                  <c:v>Ratio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'Ratios - Local vs. Global'!$A$2:$A$162</c:f>
              <c:numCache>
                <c:formatCode>General</c:formatCode>
                <c:ptCount val="161"/>
                <c:pt idx="0">
                  <c:v>0.2</c:v>
                </c:pt>
                <c:pt idx="1">
                  <c:v>0.20499999999999999</c:v>
                </c:pt>
                <c:pt idx="2">
                  <c:v>0.21</c:v>
                </c:pt>
                <c:pt idx="3">
                  <c:v>0.215</c:v>
                </c:pt>
                <c:pt idx="4">
                  <c:v>0.22</c:v>
                </c:pt>
                <c:pt idx="5">
                  <c:v>0.22500000000000001</c:v>
                </c:pt>
                <c:pt idx="6">
                  <c:v>0.23</c:v>
                </c:pt>
                <c:pt idx="7">
                  <c:v>0.23499999999999999</c:v>
                </c:pt>
                <c:pt idx="8">
                  <c:v>0.24</c:v>
                </c:pt>
                <c:pt idx="9">
                  <c:v>0.245</c:v>
                </c:pt>
                <c:pt idx="10">
                  <c:v>0.25</c:v>
                </c:pt>
                <c:pt idx="11">
                  <c:v>0.255</c:v>
                </c:pt>
                <c:pt idx="12">
                  <c:v>0.26</c:v>
                </c:pt>
                <c:pt idx="13">
                  <c:v>0.26500000000000001</c:v>
                </c:pt>
                <c:pt idx="14">
                  <c:v>0.27</c:v>
                </c:pt>
                <c:pt idx="15">
                  <c:v>0.27500000000000002</c:v>
                </c:pt>
                <c:pt idx="16">
                  <c:v>0.28000000000000003</c:v>
                </c:pt>
                <c:pt idx="17">
                  <c:v>0.28499999999999998</c:v>
                </c:pt>
                <c:pt idx="18">
                  <c:v>0.28999999999999998</c:v>
                </c:pt>
                <c:pt idx="19">
                  <c:v>0.29499999999999998</c:v>
                </c:pt>
                <c:pt idx="20">
                  <c:v>0.3</c:v>
                </c:pt>
                <c:pt idx="21">
                  <c:v>0.30499999999999999</c:v>
                </c:pt>
                <c:pt idx="22">
                  <c:v>0.31</c:v>
                </c:pt>
                <c:pt idx="23">
                  <c:v>0.315</c:v>
                </c:pt>
                <c:pt idx="24">
                  <c:v>0.32</c:v>
                </c:pt>
                <c:pt idx="25">
                  <c:v>0.32500000000000001</c:v>
                </c:pt>
                <c:pt idx="26">
                  <c:v>0.33</c:v>
                </c:pt>
                <c:pt idx="27">
                  <c:v>0.33500000000000002</c:v>
                </c:pt>
                <c:pt idx="28">
                  <c:v>0.34</c:v>
                </c:pt>
                <c:pt idx="29">
                  <c:v>0.34499999999999997</c:v>
                </c:pt>
                <c:pt idx="30">
                  <c:v>0.35</c:v>
                </c:pt>
                <c:pt idx="31">
                  <c:v>0.35499999999999998</c:v>
                </c:pt>
                <c:pt idx="32">
                  <c:v>0.36</c:v>
                </c:pt>
                <c:pt idx="33">
                  <c:v>0.36499999999999999</c:v>
                </c:pt>
                <c:pt idx="34">
                  <c:v>0.37</c:v>
                </c:pt>
                <c:pt idx="35">
                  <c:v>0.375</c:v>
                </c:pt>
                <c:pt idx="36">
                  <c:v>0.38</c:v>
                </c:pt>
                <c:pt idx="37">
                  <c:v>0.38500000000000001</c:v>
                </c:pt>
                <c:pt idx="38">
                  <c:v>0.39</c:v>
                </c:pt>
                <c:pt idx="39">
                  <c:v>0.39500000000000002</c:v>
                </c:pt>
                <c:pt idx="40">
                  <c:v>0.4</c:v>
                </c:pt>
                <c:pt idx="41">
                  <c:v>0.40500000000000003</c:v>
                </c:pt>
                <c:pt idx="42">
                  <c:v>0.41</c:v>
                </c:pt>
                <c:pt idx="43">
                  <c:v>0.41499999999999998</c:v>
                </c:pt>
                <c:pt idx="44">
                  <c:v>0.42</c:v>
                </c:pt>
                <c:pt idx="45">
                  <c:v>0.42499999999999999</c:v>
                </c:pt>
                <c:pt idx="46">
                  <c:v>0.43</c:v>
                </c:pt>
                <c:pt idx="47">
                  <c:v>0.435</c:v>
                </c:pt>
                <c:pt idx="48">
                  <c:v>0.44</c:v>
                </c:pt>
                <c:pt idx="49">
                  <c:v>0.44500000000000001</c:v>
                </c:pt>
                <c:pt idx="50">
                  <c:v>0.45</c:v>
                </c:pt>
                <c:pt idx="51">
                  <c:v>0.45500000000000002</c:v>
                </c:pt>
                <c:pt idx="52">
                  <c:v>0.46</c:v>
                </c:pt>
                <c:pt idx="53">
                  <c:v>0.46500000000000002</c:v>
                </c:pt>
                <c:pt idx="54">
                  <c:v>0.47</c:v>
                </c:pt>
                <c:pt idx="55">
                  <c:v>0.47499999999999998</c:v>
                </c:pt>
                <c:pt idx="56">
                  <c:v>0.48</c:v>
                </c:pt>
                <c:pt idx="57">
                  <c:v>0.48499999999999999</c:v>
                </c:pt>
                <c:pt idx="58">
                  <c:v>0.49</c:v>
                </c:pt>
                <c:pt idx="59">
                  <c:v>0.495</c:v>
                </c:pt>
                <c:pt idx="60">
                  <c:v>0.5</c:v>
                </c:pt>
                <c:pt idx="61">
                  <c:v>0.505</c:v>
                </c:pt>
                <c:pt idx="62">
                  <c:v>0.51</c:v>
                </c:pt>
                <c:pt idx="63">
                  <c:v>0.51500000000000001</c:v>
                </c:pt>
                <c:pt idx="64">
                  <c:v>0.52</c:v>
                </c:pt>
                <c:pt idx="65">
                  <c:v>0.52500000000000002</c:v>
                </c:pt>
                <c:pt idx="66">
                  <c:v>0.53</c:v>
                </c:pt>
                <c:pt idx="67">
                  <c:v>0.53500000000000003</c:v>
                </c:pt>
                <c:pt idx="68">
                  <c:v>0.54</c:v>
                </c:pt>
                <c:pt idx="69">
                  <c:v>0.54500000000000004</c:v>
                </c:pt>
                <c:pt idx="70">
                  <c:v>0.55000000000000004</c:v>
                </c:pt>
                <c:pt idx="71">
                  <c:v>0.55500000000000005</c:v>
                </c:pt>
                <c:pt idx="72">
                  <c:v>0.56000000000000005</c:v>
                </c:pt>
                <c:pt idx="73">
                  <c:v>0.56499999999999995</c:v>
                </c:pt>
                <c:pt idx="74">
                  <c:v>0.56999999999999995</c:v>
                </c:pt>
                <c:pt idx="75">
                  <c:v>0.57499999999999996</c:v>
                </c:pt>
                <c:pt idx="76">
                  <c:v>0.57999999999999996</c:v>
                </c:pt>
                <c:pt idx="77">
                  <c:v>0.58499999999999996</c:v>
                </c:pt>
                <c:pt idx="78">
                  <c:v>0.59</c:v>
                </c:pt>
                <c:pt idx="79">
                  <c:v>0.59499999999999997</c:v>
                </c:pt>
                <c:pt idx="80">
                  <c:v>0.6</c:v>
                </c:pt>
                <c:pt idx="81">
                  <c:v>0.60499999999999998</c:v>
                </c:pt>
                <c:pt idx="82">
                  <c:v>0.61</c:v>
                </c:pt>
                <c:pt idx="83">
                  <c:v>0.61499999999999999</c:v>
                </c:pt>
                <c:pt idx="84">
                  <c:v>0.62</c:v>
                </c:pt>
                <c:pt idx="85">
                  <c:v>0.625</c:v>
                </c:pt>
                <c:pt idx="86">
                  <c:v>0.63</c:v>
                </c:pt>
                <c:pt idx="87">
                  <c:v>0.63500000000000001</c:v>
                </c:pt>
                <c:pt idx="88">
                  <c:v>0.64</c:v>
                </c:pt>
                <c:pt idx="89">
                  <c:v>0.64500000000000002</c:v>
                </c:pt>
                <c:pt idx="90">
                  <c:v>0.65</c:v>
                </c:pt>
                <c:pt idx="91">
                  <c:v>0.65500000000000003</c:v>
                </c:pt>
                <c:pt idx="92">
                  <c:v>0.66</c:v>
                </c:pt>
                <c:pt idx="93">
                  <c:v>0.66500000000000004</c:v>
                </c:pt>
                <c:pt idx="94">
                  <c:v>0.67</c:v>
                </c:pt>
                <c:pt idx="95">
                  <c:v>0.67500000000000004</c:v>
                </c:pt>
                <c:pt idx="96">
                  <c:v>0.68</c:v>
                </c:pt>
                <c:pt idx="97">
                  <c:v>0.68500000000000005</c:v>
                </c:pt>
                <c:pt idx="98">
                  <c:v>0.69</c:v>
                </c:pt>
                <c:pt idx="99">
                  <c:v>0.69499999999999995</c:v>
                </c:pt>
                <c:pt idx="100">
                  <c:v>0.7</c:v>
                </c:pt>
                <c:pt idx="101">
                  <c:v>0.70499999999999996</c:v>
                </c:pt>
                <c:pt idx="102">
                  <c:v>0.71</c:v>
                </c:pt>
                <c:pt idx="103">
                  <c:v>0.71499999999999997</c:v>
                </c:pt>
                <c:pt idx="104">
                  <c:v>0.72</c:v>
                </c:pt>
                <c:pt idx="105">
                  <c:v>0.72499999999999998</c:v>
                </c:pt>
                <c:pt idx="106">
                  <c:v>0.73</c:v>
                </c:pt>
                <c:pt idx="107">
                  <c:v>0.73499999999999999</c:v>
                </c:pt>
                <c:pt idx="108">
                  <c:v>0.74</c:v>
                </c:pt>
                <c:pt idx="109">
                  <c:v>0.745</c:v>
                </c:pt>
                <c:pt idx="110">
                  <c:v>0.75</c:v>
                </c:pt>
                <c:pt idx="111">
                  <c:v>0.755</c:v>
                </c:pt>
                <c:pt idx="112">
                  <c:v>0.76</c:v>
                </c:pt>
                <c:pt idx="113">
                  <c:v>0.76500000000000001</c:v>
                </c:pt>
                <c:pt idx="114">
                  <c:v>0.77</c:v>
                </c:pt>
                <c:pt idx="115">
                  <c:v>0.77500000000000002</c:v>
                </c:pt>
                <c:pt idx="116">
                  <c:v>0.78</c:v>
                </c:pt>
                <c:pt idx="117">
                  <c:v>0.78500000000000003</c:v>
                </c:pt>
                <c:pt idx="118">
                  <c:v>0.79</c:v>
                </c:pt>
                <c:pt idx="119">
                  <c:v>0.79500000000000004</c:v>
                </c:pt>
                <c:pt idx="120">
                  <c:v>0.8</c:v>
                </c:pt>
                <c:pt idx="121">
                  <c:v>0.80500000000000005</c:v>
                </c:pt>
                <c:pt idx="122">
                  <c:v>0.81</c:v>
                </c:pt>
                <c:pt idx="123">
                  <c:v>0.81499999999999995</c:v>
                </c:pt>
                <c:pt idx="124">
                  <c:v>0.82</c:v>
                </c:pt>
                <c:pt idx="125">
                  <c:v>0.82499999999999996</c:v>
                </c:pt>
                <c:pt idx="126">
                  <c:v>0.83</c:v>
                </c:pt>
                <c:pt idx="127">
                  <c:v>0.83499999999999996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0.85499999999999998</c:v>
                </c:pt>
                <c:pt idx="132">
                  <c:v>0.86</c:v>
                </c:pt>
                <c:pt idx="133">
                  <c:v>0.86499999999999999</c:v>
                </c:pt>
                <c:pt idx="134">
                  <c:v>0.87</c:v>
                </c:pt>
                <c:pt idx="135">
                  <c:v>0.875</c:v>
                </c:pt>
                <c:pt idx="136">
                  <c:v>0.88</c:v>
                </c:pt>
                <c:pt idx="137">
                  <c:v>0.88500000000000001</c:v>
                </c:pt>
                <c:pt idx="138">
                  <c:v>0.89</c:v>
                </c:pt>
                <c:pt idx="139">
                  <c:v>0.89500000000000002</c:v>
                </c:pt>
                <c:pt idx="140">
                  <c:v>0.9</c:v>
                </c:pt>
                <c:pt idx="141">
                  <c:v>0.90500000000000003</c:v>
                </c:pt>
                <c:pt idx="142">
                  <c:v>0.91</c:v>
                </c:pt>
                <c:pt idx="143">
                  <c:v>0.91500000000000004</c:v>
                </c:pt>
                <c:pt idx="144">
                  <c:v>0.92</c:v>
                </c:pt>
                <c:pt idx="145">
                  <c:v>0.92500000000000004</c:v>
                </c:pt>
                <c:pt idx="146">
                  <c:v>0.93</c:v>
                </c:pt>
                <c:pt idx="147">
                  <c:v>0.93500000000000005</c:v>
                </c:pt>
                <c:pt idx="148">
                  <c:v>0.94</c:v>
                </c:pt>
                <c:pt idx="149">
                  <c:v>0.94499999999999995</c:v>
                </c:pt>
                <c:pt idx="150">
                  <c:v>0.95</c:v>
                </c:pt>
                <c:pt idx="151">
                  <c:v>0.95499999999999996</c:v>
                </c:pt>
                <c:pt idx="152">
                  <c:v>0.96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0.97499999999999998</c:v>
                </c:pt>
                <c:pt idx="156">
                  <c:v>0.98</c:v>
                </c:pt>
                <c:pt idx="157">
                  <c:v>0.98499999999999999</c:v>
                </c:pt>
                <c:pt idx="158">
                  <c:v>0.99</c:v>
                </c:pt>
                <c:pt idx="159">
                  <c:v>0.995</c:v>
                </c:pt>
                <c:pt idx="160">
                  <c:v>1</c:v>
                </c:pt>
              </c:numCache>
            </c:numRef>
          </c:cat>
          <c:val>
            <c:numRef>
              <c:f>'Ratios - Local vs. Global'!$C$2:$C$162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5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5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6</c:v>
                </c:pt>
                <c:pt idx="125">
                  <c:v>3</c:v>
                </c:pt>
                <c:pt idx="126">
                  <c:v>6</c:v>
                </c:pt>
                <c:pt idx="127">
                  <c:v>2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8</c:v>
                </c:pt>
                <c:pt idx="132">
                  <c:v>5</c:v>
                </c:pt>
                <c:pt idx="133">
                  <c:v>3</c:v>
                </c:pt>
                <c:pt idx="134">
                  <c:v>6</c:v>
                </c:pt>
                <c:pt idx="135">
                  <c:v>7</c:v>
                </c:pt>
                <c:pt idx="136">
                  <c:v>9</c:v>
                </c:pt>
                <c:pt idx="137">
                  <c:v>13</c:v>
                </c:pt>
                <c:pt idx="138">
                  <c:v>16</c:v>
                </c:pt>
                <c:pt idx="139">
                  <c:v>16</c:v>
                </c:pt>
                <c:pt idx="140">
                  <c:v>18</c:v>
                </c:pt>
                <c:pt idx="141">
                  <c:v>23</c:v>
                </c:pt>
                <c:pt idx="142">
                  <c:v>32</c:v>
                </c:pt>
                <c:pt idx="143">
                  <c:v>35</c:v>
                </c:pt>
                <c:pt idx="144">
                  <c:v>61</c:v>
                </c:pt>
                <c:pt idx="145">
                  <c:v>75</c:v>
                </c:pt>
                <c:pt idx="146">
                  <c:v>107</c:v>
                </c:pt>
                <c:pt idx="147">
                  <c:v>166</c:v>
                </c:pt>
                <c:pt idx="148">
                  <c:v>174</c:v>
                </c:pt>
                <c:pt idx="149">
                  <c:v>251</c:v>
                </c:pt>
                <c:pt idx="150">
                  <c:v>280</c:v>
                </c:pt>
                <c:pt idx="151">
                  <c:v>373</c:v>
                </c:pt>
                <c:pt idx="152">
                  <c:v>493</c:v>
                </c:pt>
                <c:pt idx="153">
                  <c:v>549</c:v>
                </c:pt>
                <c:pt idx="154">
                  <c:v>481</c:v>
                </c:pt>
                <c:pt idx="155">
                  <c:v>391</c:v>
                </c:pt>
                <c:pt idx="156">
                  <c:v>214</c:v>
                </c:pt>
                <c:pt idx="157">
                  <c:v>82</c:v>
                </c:pt>
                <c:pt idx="158">
                  <c:v>17</c:v>
                </c:pt>
                <c:pt idx="159">
                  <c:v>9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8-4D62-A960-AC141BCC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175032"/>
        <c:axId val="552170552"/>
      </c:barChart>
      <c:catAx>
        <c:axId val="55217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2170552"/>
        <c:crosses val="autoZero"/>
        <c:auto val="1"/>
        <c:lblAlgn val="ctr"/>
        <c:lblOffset val="100"/>
        <c:noMultiLvlLbl val="0"/>
      </c:catAx>
      <c:valAx>
        <c:axId val="5521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217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St.D. of Greyscale Intensities </a:t>
            </a:r>
            <a:endParaRPr lang="da-DK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'Mean, St.d. - Grey Intensities'!$D$1</c:f>
              <c:strCache>
                <c:ptCount val="1"/>
                <c:pt idx="0">
                  <c:v>Mean St.D.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'Mean, St.d. - Grey Intensities'!$A$2:$A$62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'Mean, St.d. - Grey Intensities'!$D$2:$D$62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18</c:v>
                </c:pt>
                <c:pt idx="12">
                  <c:v>23</c:v>
                </c:pt>
                <c:pt idx="13">
                  <c:v>32</c:v>
                </c:pt>
                <c:pt idx="14">
                  <c:v>51</c:v>
                </c:pt>
                <c:pt idx="15">
                  <c:v>48</c:v>
                </c:pt>
                <c:pt idx="16">
                  <c:v>50</c:v>
                </c:pt>
                <c:pt idx="17">
                  <c:v>63</c:v>
                </c:pt>
                <c:pt idx="18">
                  <c:v>72</c:v>
                </c:pt>
                <c:pt idx="19">
                  <c:v>92</c:v>
                </c:pt>
                <c:pt idx="20">
                  <c:v>108</c:v>
                </c:pt>
                <c:pt idx="21">
                  <c:v>115</c:v>
                </c:pt>
                <c:pt idx="22">
                  <c:v>147</c:v>
                </c:pt>
                <c:pt idx="23">
                  <c:v>149</c:v>
                </c:pt>
                <c:pt idx="24">
                  <c:v>176</c:v>
                </c:pt>
                <c:pt idx="25">
                  <c:v>191</c:v>
                </c:pt>
                <c:pt idx="26">
                  <c:v>201</c:v>
                </c:pt>
                <c:pt idx="27">
                  <c:v>153</c:v>
                </c:pt>
                <c:pt idx="28">
                  <c:v>164</c:v>
                </c:pt>
                <c:pt idx="29">
                  <c:v>180</c:v>
                </c:pt>
                <c:pt idx="30">
                  <c:v>151</c:v>
                </c:pt>
                <c:pt idx="31">
                  <c:v>161</c:v>
                </c:pt>
                <c:pt idx="32">
                  <c:v>157</c:v>
                </c:pt>
                <c:pt idx="33">
                  <c:v>152</c:v>
                </c:pt>
                <c:pt idx="34">
                  <c:v>150</c:v>
                </c:pt>
                <c:pt idx="35">
                  <c:v>161</c:v>
                </c:pt>
                <c:pt idx="36">
                  <c:v>120</c:v>
                </c:pt>
                <c:pt idx="37">
                  <c:v>113</c:v>
                </c:pt>
                <c:pt idx="38">
                  <c:v>121</c:v>
                </c:pt>
                <c:pt idx="39">
                  <c:v>101</c:v>
                </c:pt>
                <c:pt idx="40">
                  <c:v>99</c:v>
                </c:pt>
                <c:pt idx="41">
                  <c:v>93</c:v>
                </c:pt>
                <c:pt idx="42">
                  <c:v>72</c:v>
                </c:pt>
                <c:pt idx="43">
                  <c:v>58</c:v>
                </c:pt>
                <c:pt idx="44">
                  <c:v>38</c:v>
                </c:pt>
                <c:pt idx="45">
                  <c:v>31</c:v>
                </c:pt>
                <c:pt idx="46">
                  <c:v>34</c:v>
                </c:pt>
                <c:pt idx="47">
                  <c:v>35</c:v>
                </c:pt>
                <c:pt idx="48">
                  <c:v>18</c:v>
                </c:pt>
                <c:pt idx="49">
                  <c:v>20</c:v>
                </c:pt>
                <c:pt idx="50">
                  <c:v>11</c:v>
                </c:pt>
                <c:pt idx="51">
                  <c:v>12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C-4D56-AED6-CED542A7340B}"/>
            </c:ext>
          </c:extLst>
        </c:ser>
        <c:ser>
          <c:idx val="1"/>
          <c:order val="1"/>
          <c:tx>
            <c:strRef>
              <c:f>'Mean, St.d. - Grey Intensities'!$E$1</c:f>
              <c:strCache>
                <c:ptCount val="1"/>
                <c:pt idx="0">
                  <c:v>Mean St.D.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'Mean, St.d. - Grey Intensities'!$A$2:$A$62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'Mean, St.d. - Grey Intensities'!$E$2:$E$62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45</c:v>
                </c:pt>
                <c:pt idx="3">
                  <c:v>120</c:v>
                </c:pt>
                <c:pt idx="4">
                  <c:v>329</c:v>
                </c:pt>
                <c:pt idx="5">
                  <c:v>586</c:v>
                </c:pt>
                <c:pt idx="6">
                  <c:v>749</c:v>
                </c:pt>
                <c:pt idx="7">
                  <c:v>637</c:v>
                </c:pt>
                <c:pt idx="8">
                  <c:v>447</c:v>
                </c:pt>
                <c:pt idx="9">
                  <c:v>302</c:v>
                </c:pt>
                <c:pt idx="10">
                  <c:v>245</c:v>
                </c:pt>
                <c:pt idx="11">
                  <c:v>182</c:v>
                </c:pt>
                <c:pt idx="12">
                  <c:v>102</c:v>
                </c:pt>
                <c:pt idx="13">
                  <c:v>90</c:v>
                </c:pt>
                <c:pt idx="14">
                  <c:v>50</c:v>
                </c:pt>
                <c:pt idx="15">
                  <c:v>33</c:v>
                </c:pt>
                <c:pt idx="16">
                  <c:v>22</c:v>
                </c:pt>
                <c:pt idx="17">
                  <c:v>12</c:v>
                </c:pt>
                <c:pt idx="18">
                  <c:v>16</c:v>
                </c:pt>
                <c:pt idx="19">
                  <c:v>8</c:v>
                </c:pt>
                <c:pt idx="20">
                  <c:v>7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C-4D56-AED6-CED542A73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06968"/>
        <c:axId val="631002488"/>
      </c:barChart>
      <c:catAx>
        <c:axId val="6310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31002488"/>
        <c:crosses val="autoZero"/>
        <c:auto val="1"/>
        <c:lblAlgn val="ctr"/>
        <c:lblOffset val="100"/>
        <c:noMultiLvlLbl val="0"/>
      </c:catAx>
      <c:valAx>
        <c:axId val="6310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310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Means of Greyscale</a:t>
            </a:r>
            <a:r>
              <a:rPr lang="da-DK" baseline="0"/>
              <a:t> Magnitudes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'Mean, St.d. - Magnitudes'!$B$1</c:f>
              <c:strCache>
                <c:ptCount val="1"/>
                <c:pt idx="0">
                  <c:v>Mean Magnitude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'Mean, St.d. - Magnitudes'!$A$2:$A$42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'Mean, St.d. - Magnitudes'!$B$2:$B$42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52</c:v>
                </c:pt>
                <c:pt idx="7">
                  <c:v>55</c:v>
                </c:pt>
                <c:pt idx="8">
                  <c:v>114</c:v>
                </c:pt>
                <c:pt idx="9">
                  <c:v>206</c:v>
                </c:pt>
                <c:pt idx="10">
                  <c:v>328</c:v>
                </c:pt>
                <c:pt idx="11">
                  <c:v>405</c:v>
                </c:pt>
                <c:pt idx="12">
                  <c:v>504</c:v>
                </c:pt>
                <c:pt idx="13">
                  <c:v>481</c:v>
                </c:pt>
                <c:pt idx="14">
                  <c:v>432</c:v>
                </c:pt>
                <c:pt idx="15">
                  <c:v>346</c:v>
                </c:pt>
                <c:pt idx="16">
                  <c:v>294</c:v>
                </c:pt>
                <c:pt idx="17">
                  <c:v>217</c:v>
                </c:pt>
                <c:pt idx="18">
                  <c:v>156</c:v>
                </c:pt>
                <c:pt idx="19">
                  <c:v>108</c:v>
                </c:pt>
                <c:pt idx="20">
                  <c:v>73</c:v>
                </c:pt>
                <c:pt idx="21">
                  <c:v>58</c:v>
                </c:pt>
                <c:pt idx="22">
                  <c:v>38</c:v>
                </c:pt>
                <c:pt idx="23">
                  <c:v>34</c:v>
                </c:pt>
                <c:pt idx="24">
                  <c:v>25</c:v>
                </c:pt>
                <c:pt idx="25">
                  <c:v>23</c:v>
                </c:pt>
                <c:pt idx="26">
                  <c:v>14</c:v>
                </c:pt>
                <c:pt idx="27">
                  <c:v>7</c:v>
                </c:pt>
                <c:pt idx="28">
                  <c:v>2</c:v>
                </c:pt>
                <c:pt idx="29">
                  <c:v>7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5-4596-BB72-9E230E4BC731}"/>
            </c:ext>
          </c:extLst>
        </c:ser>
        <c:ser>
          <c:idx val="1"/>
          <c:order val="1"/>
          <c:tx>
            <c:strRef>
              <c:f>'Mean, St.d. - Magnitudes'!$C$1</c:f>
              <c:strCache>
                <c:ptCount val="1"/>
                <c:pt idx="0">
                  <c:v>Mean Magnitude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'Mean, St.d. - Magnitudes'!$A$2:$A$42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'Mean, St.d. - Magnitudes'!$C$2:$C$42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139</c:v>
                </c:pt>
                <c:pt idx="4">
                  <c:v>335</c:v>
                </c:pt>
                <c:pt idx="5">
                  <c:v>563</c:v>
                </c:pt>
                <c:pt idx="6">
                  <c:v>712</c:v>
                </c:pt>
                <c:pt idx="7">
                  <c:v>637</c:v>
                </c:pt>
                <c:pt idx="8">
                  <c:v>475</c:v>
                </c:pt>
                <c:pt idx="9">
                  <c:v>311</c:v>
                </c:pt>
                <c:pt idx="10">
                  <c:v>240</c:v>
                </c:pt>
                <c:pt idx="11">
                  <c:v>182</c:v>
                </c:pt>
                <c:pt idx="12">
                  <c:v>100</c:v>
                </c:pt>
                <c:pt idx="13">
                  <c:v>63</c:v>
                </c:pt>
                <c:pt idx="14">
                  <c:v>55</c:v>
                </c:pt>
                <c:pt idx="15">
                  <c:v>36</c:v>
                </c:pt>
                <c:pt idx="16">
                  <c:v>29</c:v>
                </c:pt>
                <c:pt idx="17">
                  <c:v>21</c:v>
                </c:pt>
                <c:pt idx="18">
                  <c:v>25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5-4596-BB72-9E230E4B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74480"/>
        <c:axId val="233826856"/>
      </c:barChart>
      <c:catAx>
        <c:axId val="4550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33826856"/>
        <c:crosses val="autoZero"/>
        <c:auto val="1"/>
        <c:lblAlgn val="ctr"/>
        <c:lblOffset val="100"/>
        <c:noMultiLvlLbl val="0"/>
      </c:catAx>
      <c:valAx>
        <c:axId val="2338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50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St.D. of Greyscale</a:t>
            </a:r>
            <a:r>
              <a:rPr lang="da-DK" baseline="0"/>
              <a:t> Magnitudes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'Mean, St.d. - Magnitudes'!$D$1</c:f>
              <c:strCache>
                <c:ptCount val="1"/>
                <c:pt idx="0">
                  <c:v>Magnitude St.D.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'Mean, St.d. - Magnitudes'!$A$2:$A$42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'Mean, St.d. - Magnitudes'!$D$2:$D$42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21</c:v>
                </c:pt>
                <c:pt idx="8">
                  <c:v>26</c:v>
                </c:pt>
                <c:pt idx="9">
                  <c:v>54</c:v>
                </c:pt>
                <c:pt idx="10">
                  <c:v>58</c:v>
                </c:pt>
                <c:pt idx="11">
                  <c:v>92</c:v>
                </c:pt>
                <c:pt idx="12">
                  <c:v>151</c:v>
                </c:pt>
                <c:pt idx="13">
                  <c:v>197</c:v>
                </c:pt>
                <c:pt idx="14">
                  <c:v>244</c:v>
                </c:pt>
                <c:pt idx="15">
                  <c:v>327</c:v>
                </c:pt>
                <c:pt idx="16">
                  <c:v>342</c:v>
                </c:pt>
                <c:pt idx="17">
                  <c:v>398</c:v>
                </c:pt>
                <c:pt idx="18">
                  <c:v>388</c:v>
                </c:pt>
                <c:pt idx="19">
                  <c:v>361</c:v>
                </c:pt>
                <c:pt idx="20">
                  <c:v>344</c:v>
                </c:pt>
                <c:pt idx="21">
                  <c:v>277</c:v>
                </c:pt>
                <c:pt idx="22">
                  <c:v>190</c:v>
                </c:pt>
                <c:pt idx="23">
                  <c:v>168</c:v>
                </c:pt>
                <c:pt idx="24">
                  <c:v>140</c:v>
                </c:pt>
                <c:pt idx="25">
                  <c:v>87</c:v>
                </c:pt>
                <c:pt idx="26">
                  <c:v>55</c:v>
                </c:pt>
                <c:pt idx="27">
                  <c:v>27</c:v>
                </c:pt>
                <c:pt idx="28">
                  <c:v>24</c:v>
                </c:pt>
                <c:pt idx="29">
                  <c:v>4</c:v>
                </c:pt>
                <c:pt idx="30">
                  <c:v>10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0-4DE2-80E8-D69E99467CBF}"/>
            </c:ext>
          </c:extLst>
        </c:ser>
        <c:ser>
          <c:idx val="1"/>
          <c:order val="1"/>
          <c:tx>
            <c:strRef>
              <c:f>'Mean, St.d. - Magnitudes'!$E$1</c:f>
              <c:strCache>
                <c:ptCount val="1"/>
                <c:pt idx="0">
                  <c:v>Magnitude St.D.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'Mean, St.d. - Magnitudes'!$A$2:$A$42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'Mean, St.d. - Magnitudes'!$E$2:$E$42</c:f>
              <c:numCache>
                <c:formatCode>General</c:formatCode>
                <c:ptCount val="41"/>
                <c:pt idx="0">
                  <c:v>0</c:v>
                </c:pt>
                <c:pt idx="1">
                  <c:v>12</c:v>
                </c:pt>
                <c:pt idx="2">
                  <c:v>178</c:v>
                </c:pt>
                <c:pt idx="3">
                  <c:v>557</c:v>
                </c:pt>
                <c:pt idx="4">
                  <c:v>770</c:v>
                </c:pt>
                <c:pt idx="5">
                  <c:v>749</c:v>
                </c:pt>
                <c:pt idx="6">
                  <c:v>510</c:v>
                </c:pt>
                <c:pt idx="7">
                  <c:v>424</c:v>
                </c:pt>
                <c:pt idx="8">
                  <c:v>295</c:v>
                </c:pt>
                <c:pt idx="9">
                  <c:v>171</c:v>
                </c:pt>
                <c:pt idx="10">
                  <c:v>116</c:v>
                </c:pt>
                <c:pt idx="11">
                  <c:v>85</c:v>
                </c:pt>
                <c:pt idx="12">
                  <c:v>46</c:v>
                </c:pt>
                <c:pt idx="13">
                  <c:v>37</c:v>
                </c:pt>
                <c:pt idx="14">
                  <c:v>18</c:v>
                </c:pt>
                <c:pt idx="15">
                  <c:v>19</c:v>
                </c:pt>
                <c:pt idx="16">
                  <c:v>6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0-4DE2-80E8-D69E9946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74480"/>
        <c:axId val="233826856"/>
      </c:barChart>
      <c:catAx>
        <c:axId val="4550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33826856"/>
        <c:crosses val="autoZero"/>
        <c:auto val="1"/>
        <c:lblAlgn val="ctr"/>
        <c:lblOffset val="100"/>
        <c:noMultiLvlLbl val="0"/>
      </c:catAx>
      <c:valAx>
        <c:axId val="2338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50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Number</a:t>
            </a:r>
            <a:r>
              <a:rPr lang="da-DK" baseline="0"/>
              <a:t> of Unique Gradient Magnitudes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'Unique - Mags, Angles'!$B$1</c:f>
              <c:strCache>
                <c:ptCount val="1"/>
                <c:pt idx="0">
                  <c:v>Unique Mags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'Unique - Mags, Angles'!$A$2:$A$107</c:f>
              <c:numCache>
                <c:formatCode>General</c:formatCode>
                <c:ptCount val="10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</c:numCache>
            </c:numRef>
          </c:cat>
          <c:val>
            <c:numRef>
              <c:f>'Unique - Mags, Angles'!$B$2:$B$107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4</c:v>
                </c:pt>
                <c:pt idx="20">
                  <c:v>11</c:v>
                </c:pt>
                <c:pt idx="21">
                  <c:v>7</c:v>
                </c:pt>
                <c:pt idx="22">
                  <c:v>19</c:v>
                </c:pt>
                <c:pt idx="23">
                  <c:v>12</c:v>
                </c:pt>
                <c:pt idx="24">
                  <c:v>13</c:v>
                </c:pt>
                <c:pt idx="25">
                  <c:v>21</c:v>
                </c:pt>
                <c:pt idx="26">
                  <c:v>30</c:v>
                </c:pt>
                <c:pt idx="27">
                  <c:v>23</c:v>
                </c:pt>
                <c:pt idx="28">
                  <c:v>30</c:v>
                </c:pt>
                <c:pt idx="29">
                  <c:v>26</c:v>
                </c:pt>
                <c:pt idx="30">
                  <c:v>35</c:v>
                </c:pt>
                <c:pt idx="31">
                  <c:v>26</c:v>
                </c:pt>
                <c:pt idx="32">
                  <c:v>40</c:v>
                </c:pt>
                <c:pt idx="33">
                  <c:v>33</c:v>
                </c:pt>
                <c:pt idx="34">
                  <c:v>48</c:v>
                </c:pt>
                <c:pt idx="35">
                  <c:v>48</c:v>
                </c:pt>
                <c:pt idx="36">
                  <c:v>66</c:v>
                </c:pt>
                <c:pt idx="37">
                  <c:v>62</c:v>
                </c:pt>
                <c:pt idx="38">
                  <c:v>63</c:v>
                </c:pt>
                <c:pt idx="39">
                  <c:v>60</c:v>
                </c:pt>
                <c:pt idx="40">
                  <c:v>57</c:v>
                </c:pt>
                <c:pt idx="41">
                  <c:v>78</c:v>
                </c:pt>
                <c:pt idx="42">
                  <c:v>51</c:v>
                </c:pt>
                <c:pt idx="43">
                  <c:v>97</c:v>
                </c:pt>
                <c:pt idx="44">
                  <c:v>80</c:v>
                </c:pt>
                <c:pt idx="45">
                  <c:v>86</c:v>
                </c:pt>
                <c:pt idx="46">
                  <c:v>91</c:v>
                </c:pt>
                <c:pt idx="47">
                  <c:v>84</c:v>
                </c:pt>
                <c:pt idx="48">
                  <c:v>101</c:v>
                </c:pt>
                <c:pt idx="49">
                  <c:v>102</c:v>
                </c:pt>
                <c:pt idx="50">
                  <c:v>95</c:v>
                </c:pt>
                <c:pt idx="51">
                  <c:v>106</c:v>
                </c:pt>
                <c:pt idx="52">
                  <c:v>136</c:v>
                </c:pt>
                <c:pt idx="53">
                  <c:v>110</c:v>
                </c:pt>
                <c:pt idx="54">
                  <c:v>113</c:v>
                </c:pt>
                <c:pt idx="55">
                  <c:v>86</c:v>
                </c:pt>
                <c:pt idx="56">
                  <c:v>109</c:v>
                </c:pt>
                <c:pt idx="57">
                  <c:v>115</c:v>
                </c:pt>
                <c:pt idx="58">
                  <c:v>114</c:v>
                </c:pt>
                <c:pt idx="59">
                  <c:v>107</c:v>
                </c:pt>
                <c:pt idx="60">
                  <c:v>91</c:v>
                </c:pt>
                <c:pt idx="61">
                  <c:v>106</c:v>
                </c:pt>
                <c:pt idx="62">
                  <c:v>89</c:v>
                </c:pt>
                <c:pt idx="63">
                  <c:v>101</c:v>
                </c:pt>
                <c:pt idx="64">
                  <c:v>111</c:v>
                </c:pt>
                <c:pt idx="65">
                  <c:v>77</c:v>
                </c:pt>
                <c:pt idx="66">
                  <c:v>67</c:v>
                </c:pt>
                <c:pt idx="67">
                  <c:v>69</c:v>
                </c:pt>
                <c:pt idx="68">
                  <c:v>56</c:v>
                </c:pt>
                <c:pt idx="69">
                  <c:v>61</c:v>
                </c:pt>
                <c:pt idx="70">
                  <c:v>52</c:v>
                </c:pt>
                <c:pt idx="71">
                  <c:v>64</c:v>
                </c:pt>
                <c:pt idx="72">
                  <c:v>44</c:v>
                </c:pt>
                <c:pt idx="73">
                  <c:v>40</c:v>
                </c:pt>
                <c:pt idx="74">
                  <c:v>57</c:v>
                </c:pt>
                <c:pt idx="75">
                  <c:v>29</c:v>
                </c:pt>
                <c:pt idx="76">
                  <c:v>33</c:v>
                </c:pt>
                <c:pt idx="77">
                  <c:v>25</c:v>
                </c:pt>
                <c:pt idx="78">
                  <c:v>31</c:v>
                </c:pt>
                <c:pt idx="79">
                  <c:v>27</c:v>
                </c:pt>
                <c:pt idx="80">
                  <c:v>15</c:v>
                </c:pt>
                <c:pt idx="81">
                  <c:v>16</c:v>
                </c:pt>
                <c:pt idx="82">
                  <c:v>13</c:v>
                </c:pt>
                <c:pt idx="83">
                  <c:v>16</c:v>
                </c:pt>
                <c:pt idx="84">
                  <c:v>20</c:v>
                </c:pt>
                <c:pt idx="85">
                  <c:v>13</c:v>
                </c:pt>
                <c:pt idx="86">
                  <c:v>13</c:v>
                </c:pt>
                <c:pt idx="87">
                  <c:v>6</c:v>
                </c:pt>
                <c:pt idx="88">
                  <c:v>7</c:v>
                </c:pt>
                <c:pt idx="89">
                  <c:v>6</c:v>
                </c:pt>
                <c:pt idx="90">
                  <c:v>2</c:v>
                </c:pt>
                <c:pt idx="91">
                  <c:v>4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6-4F40-8838-8D26D04F9898}"/>
            </c:ext>
          </c:extLst>
        </c:ser>
        <c:ser>
          <c:idx val="1"/>
          <c:order val="1"/>
          <c:tx>
            <c:strRef>
              <c:f>'Unique - Mags, Angles'!$C$1</c:f>
              <c:strCache>
                <c:ptCount val="1"/>
                <c:pt idx="0">
                  <c:v>Unique Mags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'Unique - Mags, Angles'!$A$2:$A$107</c:f>
              <c:numCache>
                <c:formatCode>General</c:formatCode>
                <c:ptCount val="10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</c:numCache>
            </c:numRef>
          </c:cat>
          <c:val>
            <c:numRef>
              <c:f>'Unique - Mags, Angles'!$C$2:$C$107</c:f>
              <c:numCache>
                <c:formatCode>General</c:formatCode>
                <c:ptCount val="106"/>
                <c:pt idx="0">
                  <c:v>0</c:v>
                </c:pt>
                <c:pt idx="1">
                  <c:v>6</c:v>
                </c:pt>
                <c:pt idx="2">
                  <c:v>32</c:v>
                </c:pt>
                <c:pt idx="3">
                  <c:v>83</c:v>
                </c:pt>
                <c:pt idx="4">
                  <c:v>154</c:v>
                </c:pt>
                <c:pt idx="5">
                  <c:v>185</c:v>
                </c:pt>
                <c:pt idx="6">
                  <c:v>215</c:v>
                </c:pt>
                <c:pt idx="7">
                  <c:v>228</c:v>
                </c:pt>
                <c:pt idx="8">
                  <c:v>257</c:v>
                </c:pt>
                <c:pt idx="9">
                  <c:v>268</c:v>
                </c:pt>
                <c:pt idx="10">
                  <c:v>234</c:v>
                </c:pt>
                <c:pt idx="11">
                  <c:v>268</c:v>
                </c:pt>
                <c:pt idx="12">
                  <c:v>201</c:v>
                </c:pt>
                <c:pt idx="13">
                  <c:v>233</c:v>
                </c:pt>
                <c:pt idx="14">
                  <c:v>176</c:v>
                </c:pt>
                <c:pt idx="15">
                  <c:v>199</c:v>
                </c:pt>
                <c:pt idx="16">
                  <c:v>165</c:v>
                </c:pt>
                <c:pt idx="17">
                  <c:v>131</c:v>
                </c:pt>
                <c:pt idx="18">
                  <c:v>139</c:v>
                </c:pt>
                <c:pt idx="19">
                  <c:v>116</c:v>
                </c:pt>
                <c:pt idx="20">
                  <c:v>99</c:v>
                </c:pt>
                <c:pt idx="21">
                  <c:v>92</c:v>
                </c:pt>
                <c:pt idx="22">
                  <c:v>66</c:v>
                </c:pt>
                <c:pt idx="23">
                  <c:v>65</c:v>
                </c:pt>
                <c:pt idx="24">
                  <c:v>53</c:v>
                </c:pt>
                <c:pt idx="25">
                  <c:v>48</c:v>
                </c:pt>
                <c:pt idx="26">
                  <c:v>44</c:v>
                </c:pt>
                <c:pt idx="27">
                  <c:v>30</c:v>
                </c:pt>
                <c:pt idx="28">
                  <c:v>33</c:v>
                </c:pt>
                <c:pt idx="29">
                  <c:v>25</c:v>
                </c:pt>
                <c:pt idx="30">
                  <c:v>29</c:v>
                </c:pt>
                <c:pt idx="31">
                  <c:v>20</c:v>
                </c:pt>
                <c:pt idx="32">
                  <c:v>21</c:v>
                </c:pt>
                <c:pt idx="33">
                  <c:v>15</c:v>
                </c:pt>
                <c:pt idx="34">
                  <c:v>14</c:v>
                </c:pt>
                <c:pt idx="35">
                  <c:v>10</c:v>
                </c:pt>
                <c:pt idx="36">
                  <c:v>4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6-4F40-8838-8D26D04F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617040"/>
        <c:axId val="640619280"/>
      </c:barChart>
      <c:catAx>
        <c:axId val="6406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40619280"/>
        <c:crosses val="autoZero"/>
        <c:auto val="1"/>
        <c:lblAlgn val="ctr"/>
        <c:lblOffset val="100"/>
        <c:noMultiLvlLbl val="0"/>
      </c:catAx>
      <c:valAx>
        <c:axId val="6406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406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Number</a:t>
            </a:r>
            <a:r>
              <a:rPr lang="da-DK" baseline="0"/>
              <a:t> of Unique Gradient Angles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'Unique - Mags, Angles'!$D$1</c:f>
              <c:strCache>
                <c:ptCount val="1"/>
                <c:pt idx="0">
                  <c:v>Unique Angles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'Unique - Mags, Angles'!$A$2:$A$207</c:f>
              <c:numCache>
                <c:formatCode>General</c:formatCode>
                <c:ptCount val="20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</c:numCache>
            </c:numRef>
          </c:cat>
          <c:val>
            <c:numRef>
              <c:f>'Unique - Mags, Angles'!$D$2:$D$207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5</c:v>
                </c:pt>
                <c:pt idx="42">
                  <c:v>9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5</c:v>
                </c:pt>
                <c:pt idx="47">
                  <c:v>9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5</c:v>
                </c:pt>
                <c:pt idx="52">
                  <c:v>10</c:v>
                </c:pt>
                <c:pt idx="53">
                  <c:v>17</c:v>
                </c:pt>
                <c:pt idx="54">
                  <c:v>6</c:v>
                </c:pt>
                <c:pt idx="55">
                  <c:v>13</c:v>
                </c:pt>
                <c:pt idx="56">
                  <c:v>14</c:v>
                </c:pt>
                <c:pt idx="57">
                  <c:v>5</c:v>
                </c:pt>
                <c:pt idx="58">
                  <c:v>3</c:v>
                </c:pt>
                <c:pt idx="59">
                  <c:v>12</c:v>
                </c:pt>
                <c:pt idx="60">
                  <c:v>11</c:v>
                </c:pt>
                <c:pt idx="61">
                  <c:v>14</c:v>
                </c:pt>
                <c:pt idx="62">
                  <c:v>18</c:v>
                </c:pt>
                <c:pt idx="63">
                  <c:v>18</c:v>
                </c:pt>
                <c:pt idx="64">
                  <c:v>25</c:v>
                </c:pt>
                <c:pt idx="65">
                  <c:v>13</c:v>
                </c:pt>
                <c:pt idx="66">
                  <c:v>12</c:v>
                </c:pt>
                <c:pt idx="67">
                  <c:v>20</c:v>
                </c:pt>
                <c:pt idx="68">
                  <c:v>22</c:v>
                </c:pt>
                <c:pt idx="69">
                  <c:v>22</c:v>
                </c:pt>
                <c:pt idx="70">
                  <c:v>33</c:v>
                </c:pt>
                <c:pt idx="71">
                  <c:v>38</c:v>
                </c:pt>
                <c:pt idx="72">
                  <c:v>38</c:v>
                </c:pt>
                <c:pt idx="73">
                  <c:v>19</c:v>
                </c:pt>
                <c:pt idx="74">
                  <c:v>28</c:v>
                </c:pt>
                <c:pt idx="75">
                  <c:v>37</c:v>
                </c:pt>
                <c:pt idx="76">
                  <c:v>37</c:v>
                </c:pt>
                <c:pt idx="77">
                  <c:v>32</c:v>
                </c:pt>
                <c:pt idx="78">
                  <c:v>38</c:v>
                </c:pt>
                <c:pt idx="79">
                  <c:v>35</c:v>
                </c:pt>
                <c:pt idx="80">
                  <c:v>35</c:v>
                </c:pt>
                <c:pt idx="81">
                  <c:v>40</c:v>
                </c:pt>
                <c:pt idx="82">
                  <c:v>48</c:v>
                </c:pt>
                <c:pt idx="83">
                  <c:v>46</c:v>
                </c:pt>
                <c:pt idx="84">
                  <c:v>54</c:v>
                </c:pt>
                <c:pt idx="85">
                  <c:v>56</c:v>
                </c:pt>
                <c:pt idx="86">
                  <c:v>61</c:v>
                </c:pt>
                <c:pt idx="87">
                  <c:v>49</c:v>
                </c:pt>
                <c:pt idx="88">
                  <c:v>48</c:v>
                </c:pt>
                <c:pt idx="89">
                  <c:v>49</c:v>
                </c:pt>
                <c:pt idx="90">
                  <c:v>57</c:v>
                </c:pt>
                <c:pt idx="91">
                  <c:v>55</c:v>
                </c:pt>
                <c:pt idx="92">
                  <c:v>62</c:v>
                </c:pt>
                <c:pt idx="93">
                  <c:v>61</c:v>
                </c:pt>
                <c:pt idx="94">
                  <c:v>58</c:v>
                </c:pt>
                <c:pt idx="95">
                  <c:v>53</c:v>
                </c:pt>
                <c:pt idx="96">
                  <c:v>70</c:v>
                </c:pt>
                <c:pt idx="97">
                  <c:v>85</c:v>
                </c:pt>
                <c:pt idx="98">
                  <c:v>71</c:v>
                </c:pt>
                <c:pt idx="99">
                  <c:v>85</c:v>
                </c:pt>
                <c:pt idx="100">
                  <c:v>67</c:v>
                </c:pt>
                <c:pt idx="101">
                  <c:v>76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62</c:v>
                </c:pt>
                <c:pt idx="106">
                  <c:v>78</c:v>
                </c:pt>
                <c:pt idx="107">
                  <c:v>71</c:v>
                </c:pt>
                <c:pt idx="108">
                  <c:v>66</c:v>
                </c:pt>
                <c:pt idx="109">
                  <c:v>58</c:v>
                </c:pt>
                <c:pt idx="110">
                  <c:v>56</c:v>
                </c:pt>
                <c:pt idx="111">
                  <c:v>66</c:v>
                </c:pt>
                <c:pt idx="112">
                  <c:v>64</c:v>
                </c:pt>
                <c:pt idx="113">
                  <c:v>79</c:v>
                </c:pt>
                <c:pt idx="114">
                  <c:v>64</c:v>
                </c:pt>
                <c:pt idx="115">
                  <c:v>43</c:v>
                </c:pt>
                <c:pt idx="116">
                  <c:v>55</c:v>
                </c:pt>
                <c:pt idx="117">
                  <c:v>51</c:v>
                </c:pt>
                <c:pt idx="118">
                  <c:v>40</c:v>
                </c:pt>
                <c:pt idx="119">
                  <c:v>46</c:v>
                </c:pt>
                <c:pt idx="120">
                  <c:v>47</c:v>
                </c:pt>
                <c:pt idx="121">
                  <c:v>39</c:v>
                </c:pt>
                <c:pt idx="122">
                  <c:v>35</c:v>
                </c:pt>
                <c:pt idx="123">
                  <c:v>40</c:v>
                </c:pt>
                <c:pt idx="124">
                  <c:v>49</c:v>
                </c:pt>
                <c:pt idx="125">
                  <c:v>42</c:v>
                </c:pt>
                <c:pt idx="126">
                  <c:v>47</c:v>
                </c:pt>
                <c:pt idx="127">
                  <c:v>41</c:v>
                </c:pt>
                <c:pt idx="128">
                  <c:v>39</c:v>
                </c:pt>
                <c:pt idx="129">
                  <c:v>28</c:v>
                </c:pt>
                <c:pt idx="130">
                  <c:v>32</c:v>
                </c:pt>
                <c:pt idx="131">
                  <c:v>23</c:v>
                </c:pt>
                <c:pt idx="132">
                  <c:v>19</c:v>
                </c:pt>
                <c:pt idx="133">
                  <c:v>27</c:v>
                </c:pt>
                <c:pt idx="134">
                  <c:v>34</c:v>
                </c:pt>
                <c:pt idx="135">
                  <c:v>19</c:v>
                </c:pt>
                <c:pt idx="136">
                  <c:v>28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23</c:v>
                </c:pt>
                <c:pt idx="141">
                  <c:v>23</c:v>
                </c:pt>
                <c:pt idx="142">
                  <c:v>17</c:v>
                </c:pt>
                <c:pt idx="143">
                  <c:v>17</c:v>
                </c:pt>
                <c:pt idx="144">
                  <c:v>13</c:v>
                </c:pt>
                <c:pt idx="145">
                  <c:v>13</c:v>
                </c:pt>
                <c:pt idx="146">
                  <c:v>8</c:v>
                </c:pt>
                <c:pt idx="147">
                  <c:v>9</c:v>
                </c:pt>
                <c:pt idx="148">
                  <c:v>10</c:v>
                </c:pt>
                <c:pt idx="149">
                  <c:v>11</c:v>
                </c:pt>
                <c:pt idx="150">
                  <c:v>12</c:v>
                </c:pt>
                <c:pt idx="151">
                  <c:v>10</c:v>
                </c:pt>
                <c:pt idx="152">
                  <c:v>10</c:v>
                </c:pt>
                <c:pt idx="153">
                  <c:v>6</c:v>
                </c:pt>
                <c:pt idx="154">
                  <c:v>6</c:v>
                </c:pt>
                <c:pt idx="155">
                  <c:v>16</c:v>
                </c:pt>
                <c:pt idx="156">
                  <c:v>7</c:v>
                </c:pt>
                <c:pt idx="157">
                  <c:v>6</c:v>
                </c:pt>
                <c:pt idx="158">
                  <c:v>2</c:v>
                </c:pt>
                <c:pt idx="159">
                  <c:v>9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5</c:v>
                </c:pt>
                <c:pt idx="164">
                  <c:v>2</c:v>
                </c:pt>
                <c:pt idx="165">
                  <c:v>9</c:v>
                </c:pt>
                <c:pt idx="166">
                  <c:v>4</c:v>
                </c:pt>
                <c:pt idx="167">
                  <c:v>9</c:v>
                </c:pt>
                <c:pt idx="168">
                  <c:v>2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1-4A51-8CEF-F9DBD2851BE5}"/>
            </c:ext>
          </c:extLst>
        </c:ser>
        <c:ser>
          <c:idx val="1"/>
          <c:order val="1"/>
          <c:tx>
            <c:strRef>
              <c:f>'Unique - Mags, Angles'!$E$1</c:f>
              <c:strCache>
                <c:ptCount val="1"/>
                <c:pt idx="0">
                  <c:v>Unique Angles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'Unique - Mags, Angles'!$A$2:$A$207</c:f>
              <c:numCache>
                <c:formatCode>General</c:formatCode>
                <c:ptCount val="20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</c:numCache>
            </c:numRef>
          </c:cat>
          <c:val>
            <c:numRef>
              <c:f>'Unique - Mags, Angles'!$E$2:$E$207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27</c:v>
                </c:pt>
                <c:pt idx="8">
                  <c:v>37</c:v>
                </c:pt>
                <c:pt idx="9">
                  <c:v>35</c:v>
                </c:pt>
                <c:pt idx="10">
                  <c:v>58</c:v>
                </c:pt>
                <c:pt idx="11">
                  <c:v>66</c:v>
                </c:pt>
                <c:pt idx="12">
                  <c:v>85</c:v>
                </c:pt>
                <c:pt idx="13">
                  <c:v>62</c:v>
                </c:pt>
                <c:pt idx="14">
                  <c:v>84</c:v>
                </c:pt>
                <c:pt idx="15">
                  <c:v>114</c:v>
                </c:pt>
                <c:pt idx="16">
                  <c:v>105</c:v>
                </c:pt>
                <c:pt idx="17">
                  <c:v>122</c:v>
                </c:pt>
                <c:pt idx="18">
                  <c:v>108</c:v>
                </c:pt>
                <c:pt idx="19">
                  <c:v>127</c:v>
                </c:pt>
                <c:pt idx="20">
                  <c:v>128</c:v>
                </c:pt>
                <c:pt idx="21">
                  <c:v>113</c:v>
                </c:pt>
                <c:pt idx="22">
                  <c:v>87</c:v>
                </c:pt>
                <c:pt idx="23">
                  <c:v>119</c:v>
                </c:pt>
                <c:pt idx="24">
                  <c:v>120</c:v>
                </c:pt>
                <c:pt idx="25">
                  <c:v>111</c:v>
                </c:pt>
                <c:pt idx="26">
                  <c:v>100</c:v>
                </c:pt>
                <c:pt idx="27">
                  <c:v>106</c:v>
                </c:pt>
                <c:pt idx="28">
                  <c:v>83</c:v>
                </c:pt>
                <c:pt idx="29">
                  <c:v>99</c:v>
                </c:pt>
                <c:pt idx="30">
                  <c:v>101</c:v>
                </c:pt>
                <c:pt idx="31">
                  <c:v>99</c:v>
                </c:pt>
                <c:pt idx="32">
                  <c:v>95</c:v>
                </c:pt>
                <c:pt idx="33">
                  <c:v>64</c:v>
                </c:pt>
                <c:pt idx="34">
                  <c:v>73</c:v>
                </c:pt>
                <c:pt idx="35">
                  <c:v>66</c:v>
                </c:pt>
                <c:pt idx="36">
                  <c:v>82</c:v>
                </c:pt>
                <c:pt idx="37">
                  <c:v>64</c:v>
                </c:pt>
                <c:pt idx="38">
                  <c:v>68</c:v>
                </c:pt>
                <c:pt idx="39">
                  <c:v>75</c:v>
                </c:pt>
                <c:pt idx="40">
                  <c:v>67</c:v>
                </c:pt>
                <c:pt idx="41">
                  <c:v>64</c:v>
                </c:pt>
                <c:pt idx="42">
                  <c:v>39</c:v>
                </c:pt>
                <c:pt idx="43">
                  <c:v>48</c:v>
                </c:pt>
                <c:pt idx="44">
                  <c:v>52</c:v>
                </c:pt>
                <c:pt idx="45">
                  <c:v>45</c:v>
                </c:pt>
                <c:pt idx="46">
                  <c:v>47</c:v>
                </c:pt>
                <c:pt idx="47">
                  <c:v>44</c:v>
                </c:pt>
                <c:pt idx="48">
                  <c:v>44</c:v>
                </c:pt>
                <c:pt idx="49">
                  <c:v>36</c:v>
                </c:pt>
                <c:pt idx="50">
                  <c:v>41</c:v>
                </c:pt>
                <c:pt idx="51">
                  <c:v>20</c:v>
                </c:pt>
                <c:pt idx="52">
                  <c:v>29</c:v>
                </c:pt>
                <c:pt idx="53">
                  <c:v>33</c:v>
                </c:pt>
                <c:pt idx="54">
                  <c:v>29</c:v>
                </c:pt>
                <c:pt idx="55">
                  <c:v>34</c:v>
                </c:pt>
                <c:pt idx="56">
                  <c:v>21</c:v>
                </c:pt>
                <c:pt idx="57">
                  <c:v>23</c:v>
                </c:pt>
                <c:pt idx="58">
                  <c:v>12</c:v>
                </c:pt>
                <c:pt idx="59">
                  <c:v>23</c:v>
                </c:pt>
                <c:pt idx="60">
                  <c:v>15</c:v>
                </c:pt>
                <c:pt idx="61">
                  <c:v>17</c:v>
                </c:pt>
                <c:pt idx="62">
                  <c:v>18</c:v>
                </c:pt>
                <c:pt idx="63">
                  <c:v>13</c:v>
                </c:pt>
                <c:pt idx="64">
                  <c:v>21</c:v>
                </c:pt>
                <c:pt idx="65">
                  <c:v>16</c:v>
                </c:pt>
                <c:pt idx="66">
                  <c:v>10</c:v>
                </c:pt>
                <c:pt idx="67">
                  <c:v>11</c:v>
                </c:pt>
                <c:pt idx="68">
                  <c:v>12</c:v>
                </c:pt>
                <c:pt idx="69">
                  <c:v>8</c:v>
                </c:pt>
                <c:pt idx="70">
                  <c:v>12</c:v>
                </c:pt>
                <c:pt idx="71">
                  <c:v>11</c:v>
                </c:pt>
                <c:pt idx="72">
                  <c:v>14</c:v>
                </c:pt>
                <c:pt idx="73">
                  <c:v>7</c:v>
                </c:pt>
                <c:pt idx="74">
                  <c:v>7</c:v>
                </c:pt>
                <c:pt idx="75">
                  <c:v>3</c:v>
                </c:pt>
                <c:pt idx="76">
                  <c:v>8</c:v>
                </c:pt>
                <c:pt idx="77">
                  <c:v>7</c:v>
                </c:pt>
                <c:pt idx="78">
                  <c:v>9</c:v>
                </c:pt>
                <c:pt idx="79">
                  <c:v>6</c:v>
                </c:pt>
                <c:pt idx="80">
                  <c:v>4</c:v>
                </c:pt>
                <c:pt idx="81">
                  <c:v>6</c:v>
                </c:pt>
                <c:pt idx="82">
                  <c:v>7</c:v>
                </c:pt>
                <c:pt idx="83">
                  <c:v>4</c:v>
                </c:pt>
                <c:pt idx="84">
                  <c:v>5</c:v>
                </c:pt>
                <c:pt idx="85">
                  <c:v>2</c:v>
                </c:pt>
                <c:pt idx="86">
                  <c:v>4</c:v>
                </c:pt>
                <c:pt idx="87">
                  <c:v>7</c:v>
                </c:pt>
                <c:pt idx="88">
                  <c:v>5</c:v>
                </c:pt>
                <c:pt idx="89">
                  <c:v>2</c:v>
                </c:pt>
                <c:pt idx="90">
                  <c:v>6</c:v>
                </c:pt>
                <c:pt idx="91">
                  <c:v>4</c:v>
                </c:pt>
                <c:pt idx="92">
                  <c:v>5</c:v>
                </c:pt>
                <c:pt idx="93">
                  <c:v>4</c:v>
                </c:pt>
                <c:pt idx="94">
                  <c:v>0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1-4A51-8CEF-F9DBD285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617040"/>
        <c:axId val="640619280"/>
      </c:barChart>
      <c:catAx>
        <c:axId val="6406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40619280"/>
        <c:crosses val="autoZero"/>
        <c:auto val="1"/>
        <c:lblAlgn val="ctr"/>
        <c:lblOffset val="100"/>
        <c:noMultiLvlLbl val="0"/>
      </c:catAx>
      <c:valAx>
        <c:axId val="6406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406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Maximum Magnitudes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'Maximum Magnitudes'!$B$1</c:f>
              <c:strCache>
                <c:ptCount val="1"/>
                <c:pt idx="0">
                  <c:v>Maximum Magnitude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'Maximum Magnitudes'!$A$2:$A$162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'Maximum Magnitudes'!$B$2:$B$162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7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8</c:v>
                </c:pt>
                <c:pt idx="45">
                  <c:v>9</c:v>
                </c:pt>
                <c:pt idx="46">
                  <c:v>6</c:v>
                </c:pt>
                <c:pt idx="47">
                  <c:v>12</c:v>
                </c:pt>
                <c:pt idx="48">
                  <c:v>2</c:v>
                </c:pt>
                <c:pt idx="49">
                  <c:v>9</c:v>
                </c:pt>
                <c:pt idx="50">
                  <c:v>9</c:v>
                </c:pt>
                <c:pt idx="51">
                  <c:v>17</c:v>
                </c:pt>
                <c:pt idx="52">
                  <c:v>11</c:v>
                </c:pt>
                <c:pt idx="53">
                  <c:v>16</c:v>
                </c:pt>
                <c:pt idx="54">
                  <c:v>12</c:v>
                </c:pt>
                <c:pt idx="55">
                  <c:v>11</c:v>
                </c:pt>
                <c:pt idx="56">
                  <c:v>13</c:v>
                </c:pt>
                <c:pt idx="57">
                  <c:v>16</c:v>
                </c:pt>
                <c:pt idx="58">
                  <c:v>23</c:v>
                </c:pt>
                <c:pt idx="59">
                  <c:v>22</c:v>
                </c:pt>
                <c:pt idx="60">
                  <c:v>28</c:v>
                </c:pt>
                <c:pt idx="61">
                  <c:v>24</c:v>
                </c:pt>
                <c:pt idx="62">
                  <c:v>24</c:v>
                </c:pt>
                <c:pt idx="63">
                  <c:v>23</c:v>
                </c:pt>
                <c:pt idx="64">
                  <c:v>27</c:v>
                </c:pt>
                <c:pt idx="65">
                  <c:v>29</c:v>
                </c:pt>
                <c:pt idx="66">
                  <c:v>26</c:v>
                </c:pt>
                <c:pt idx="67">
                  <c:v>46</c:v>
                </c:pt>
                <c:pt idx="68">
                  <c:v>38</c:v>
                </c:pt>
                <c:pt idx="69">
                  <c:v>36</c:v>
                </c:pt>
                <c:pt idx="70">
                  <c:v>45</c:v>
                </c:pt>
                <c:pt idx="71">
                  <c:v>50</c:v>
                </c:pt>
                <c:pt idx="72">
                  <c:v>39</c:v>
                </c:pt>
                <c:pt idx="73">
                  <c:v>31</c:v>
                </c:pt>
                <c:pt idx="74">
                  <c:v>37</c:v>
                </c:pt>
                <c:pt idx="75">
                  <c:v>38</c:v>
                </c:pt>
                <c:pt idx="76">
                  <c:v>46</c:v>
                </c:pt>
                <c:pt idx="77">
                  <c:v>37</c:v>
                </c:pt>
                <c:pt idx="78">
                  <c:v>30</c:v>
                </c:pt>
                <c:pt idx="79">
                  <c:v>46</c:v>
                </c:pt>
                <c:pt idx="80">
                  <c:v>39</c:v>
                </c:pt>
                <c:pt idx="81">
                  <c:v>48</c:v>
                </c:pt>
                <c:pt idx="82">
                  <c:v>51</c:v>
                </c:pt>
                <c:pt idx="83">
                  <c:v>65</c:v>
                </c:pt>
                <c:pt idx="84">
                  <c:v>44</c:v>
                </c:pt>
                <c:pt idx="85">
                  <c:v>58</c:v>
                </c:pt>
                <c:pt idx="86">
                  <c:v>66</c:v>
                </c:pt>
                <c:pt idx="87">
                  <c:v>63</c:v>
                </c:pt>
                <c:pt idx="88">
                  <c:v>49</c:v>
                </c:pt>
                <c:pt idx="89">
                  <c:v>79</c:v>
                </c:pt>
                <c:pt idx="90">
                  <c:v>65</c:v>
                </c:pt>
                <c:pt idx="91">
                  <c:v>75</c:v>
                </c:pt>
                <c:pt idx="92">
                  <c:v>62</c:v>
                </c:pt>
                <c:pt idx="93">
                  <c:v>81</c:v>
                </c:pt>
                <c:pt idx="94">
                  <c:v>94</c:v>
                </c:pt>
                <c:pt idx="95">
                  <c:v>69</c:v>
                </c:pt>
                <c:pt idx="96">
                  <c:v>69</c:v>
                </c:pt>
                <c:pt idx="97">
                  <c:v>63</c:v>
                </c:pt>
                <c:pt idx="98">
                  <c:v>73</c:v>
                </c:pt>
                <c:pt idx="99">
                  <c:v>63</c:v>
                </c:pt>
                <c:pt idx="100">
                  <c:v>54</c:v>
                </c:pt>
                <c:pt idx="101">
                  <c:v>70</c:v>
                </c:pt>
                <c:pt idx="102">
                  <c:v>74</c:v>
                </c:pt>
                <c:pt idx="103">
                  <c:v>70</c:v>
                </c:pt>
                <c:pt idx="104">
                  <c:v>73</c:v>
                </c:pt>
                <c:pt idx="105">
                  <c:v>61</c:v>
                </c:pt>
                <c:pt idx="106">
                  <c:v>69</c:v>
                </c:pt>
                <c:pt idx="107">
                  <c:v>74</c:v>
                </c:pt>
                <c:pt idx="108">
                  <c:v>64</c:v>
                </c:pt>
                <c:pt idx="109">
                  <c:v>63</c:v>
                </c:pt>
                <c:pt idx="110">
                  <c:v>69</c:v>
                </c:pt>
                <c:pt idx="111">
                  <c:v>61</c:v>
                </c:pt>
                <c:pt idx="112">
                  <c:v>48</c:v>
                </c:pt>
                <c:pt idx="113">
                  <c:v>57</c:v>
                </c:pt>
                <c:pt idx="114">
                  <c:v>61</c:v>
                </c:pt>
                <c:pt idx="115">
                  <c:v>52</c:v>
                </c:pt>
                <c:pt idx="116">
                  <c:v>51</c:v>
                </c:pt>
                <c:pt idx="117">
                  <c:v>42</c:v>
                </c:pt>
                <c:pt idx="118">
                  <c:v>50</c:v>
                </c:pt>
                <c:pt idx="119">
                  <c:v>39</c:v>
                </c:pt>
                <c:pt idx="120">
                  <c:v>59</c:v>
                </c:pt>
                <c:pt idx="121">
                  <c:v>43</c:v>
                </c:pt>
                <c:pt idx="122">
                  <c:v>37</c:v>
                </c:pt>
                <c:pt idx="123">
                  <c:v>50</c:v>
                </c:pt>
                <c:pt idx="124">
                  <c:v>29</c:v>
                </c:pt>
                <c:pt idx="125">
                  <c:v>60</c:v>
                </c:pt>
                <c:pt idx="126">
                  <c:v>38</c:v>
                </c:pt>
                <c:pt idx="127">
                  <c:v>33</c:v>
                </c:pt>
                <c:pt idx="128">
                  <c:v>24</c:v>
                </c:pt>
                <c:pt idx="129">
                  <c:v>22</c:v>
                </c:pt>
                <c:pt idx="130">
                  <c:v>24</c:v>
                </c:pt>
                <c:pt idx="131">
                  <c:v>26</c:v>
                </c:pt>
                <c:pt idx="132">
                  <c:v>24</c:v>
                </c:pt>
                <c:pt idx="133">
                  <c:v>19</c:v>
                </c:pt>
                <c:pt idx="134">
                  <c:v>12</c:v>
                </c:pt>
                <c:pt idx="135">
                  <c:v>17</c:v>
                </c:pt>
                <c:pt idx="136">
                  <c:v>11</c:v>
                </c:pt>
                <c:pt idx="137">
                  <c:v>12</c:v>
                </c:pt>
                <c:pt idx="138">
                  <c:v>7</c:v>
                </c:pt>
                <c:pt idx="139">
                  <c:v>9</c:v>
                </c:pt>
                <c:pt idx="140">
                  <c:v>10</c:v>
                </c:pt>
                <c:pt idx="141">
                  <c:v>6</c:v>
                </c:pt>
                <c:pt idx="142">
                  <c:v>7</c:v>
                </c:pt>
                <c:pt idx="143">
                  <c:v>4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2</c:v>
                </c:pt>
                <c:pt idx="148">
                  <c:v>6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C-4B38-8C5B-2753BA67EF9A}"/>
            </c:ext>
          </c:extLst>
        </c:ser>
        <c:ser>
          <c:idx val="1"/>
          <c:order val="1"/>
          <c:tx>
            <c:strRef>
              <c:f>'Maximum Magnitudes'!$C$1</c:f>
              <c:strCache>
                <c:ptCount val="1"/>
                <c:pt idx="0">
                  <c:v>Maximum Magnitude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'Maximum Magnitudes'!$A$2:$A$162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'Maximum Magnitudes'!$C$2:$C$162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21</c:v>
                </c:pt>
                <c:pt idx="13">
                  <c:v>25</c:v>
                </c:pt>
                <c:pt idx="14">
                  <c:v>43</c:v>
                </c:pt>
                <c:pt idx="15">
                  <c:v>53</c:v>
                </c:pt>
                <c:pt idx="16">
                  <c:v>37</c:v>
                </c:pt>
                <c:pt idx="17">
                  <c:v>56</c:v>
                </c:pt>
                <c:pt idx="18">
                  <c:v>71</c:v>
                </c:pt>
                <c:pt idx="19">
                  <c:v>85</c:v>
                </c:pt>
                <c:pt idx="20">
                  <c:v>68</c:v>
                </c:pt>
                <c:pt idx="21">
                  <c:v>79</c:v>
                </c:pt>
                <c:pt idx="22">
                  <c:v>96</c:v>
                </c:pt>
                <c:pt idx="23">
                  <c:v>71</c:v>
                </c:pt>
                <c:pt idx="24">
                  <c:v>89</c:v>
                </c:pt>
                <c:pt idx="25">
                  <c:v>79</c:v>
                </c:pt>
                <c:pt idx="26">
                  <c:v>102</c:v>
                </c:pt>
                <c:pt idx="27">
                  <c:v>83</c:v>
                </c:pt>
                <c:pt idx="28">
                  <c:v>71</c:v>
                </c:pt>
                <c:pt idx="29">
                  <c:v>81</c:v>
                </c:pt>
                <c:pt idx="30">
                  <c:v>91</c:v>
                </c:pt>
                <c:pt idx="31">
                  <c:v>94</c:v>
                </c:pt>
                <c:pt idx="32">
                  <c:v>94</c:v>
                </c:pt>
                <c:pt idx="33">
                  <c:v>83</c:v>
                </c:pt>
                <c:pt idx="34">
                  <c:v>96</c:v>
                </c:pt>
                <c:pt idx="35">
                  <c:v>79</c:v>
                </c:pt>
                <c:pt idx="36">
                  <c:v>79</c:v>
                </c:pt>
                <c:pt idx="37">
                  <c:v>83</c:v>
                </c:pt>
                <c:pt idx="38">
                  <c:v>100</c:v>
                </c:pt>
                <c:pt idx="39">
                  <c:v>75</c:v>
                </c:pt>
                <c:pt idx="40">
                  <c:v>82</c:v>
                </c:pt>
                <c:pt idx="41">
                  <c:v>88</c:v>
                </c:pt>
                <c:pt idx="42">
                  <c:v>80</c:v>
                </c:pt>
                <c:pt idx="43">
                  <c:v>86</c:v>
                </c:pt>
                <c:pt idx="44">
                  <c:v>85</c:v>
                </c:pt>
                <c:pt idx="45">
                  <c:v>74</c:v>
                </c:pt>
                <c:pt idx="46">
                  <c:v>76</c:v>
                </c:pt>
                <c:pt idx="47">
                  <c:v>65</c:v>
                </c:pt>
                <c:pt idx="48">
                  <c:v>89</c:v>
                </c:pt>
                <c:pt idx="49">
                  <c:v>67</c:v>
                </c:pt>
                <c:pt idx="50">
                  <c:v>78</c:v>
                </c:pt>
                <c:pt idx="51">
                  <c:v>66</c:v>
                </c:pt>
                <c:pt idx="52">
                  <c:v>56</c:v>
                </c:pt>
                <c:pt idx="53">
                  <c:v>46</c:v>
                </c:pt>
                <c:pt idx="54">
                  <c:v>51</c:v>
                </c:pt>
                <c:pt idx="55">
                  <c:v>67</c:v>
                </c:pt>
                <c:pt idx="56">
                  <c:v>47</c:v>
                </c:pt>
                <c:pt idx="57">
                  <c:v>57</c:v>
                </c:pt>
                <c:pt idx="58">
                  <c:v>42</c:v>
                </c:pt>
                <c:pt idx="59">
                  <c:v>45</c:v>
                </c:pt>
                <c:pt idx="60">
                  <c:v>37</c:v>
                </c:pt>
                <c:pt idx="61">
                  <c:v>33</c:v>
                </c:pt>
                <c:pt idx="62">
                  <c:v>27</c:v>
                </c:pt>
                <c:pt idx="63">
                  <c:v>34</c:v>
                </c:pt>
                <c:pt idx="64">
                  <c:v>34</c:v>
                </c:pt>
                <c:pt idx="65">
                  <c:v>28</c:v>
                </c:pt>
                <c:pt idx="66">
                  <c:v>38</c:v>
                </c:pt>
                <c:pt idx="67">
                  <c:v>25</c:v>
                </c:pt>
                <c:pt idx="68">
                  <c:v>40</c:v>
                </c:pt>
                <c:pt idx="69">
                  <c:v>21</c:v>
                </c:pt>
                <c:pt idx="70">
                  <c:v>17</c:v>
                </c:pt>
                <c:pt idx="71">
                  <c:v>19</c:v>
                </c:pt>
                <c:pt idx="72">
                  <c:v>20</c:v>
                </c:pt>
                <c:pt idx="73">
                  <c:v>17</c:v>
                </c:pt>
                <c:pt idx="74">
                  <c:v>18</c:v>
                </c:pt>
                <c:pt idx="75">
                  <c:v>18</c:v>
                </c:pt>
                <c:pt idx="76">
                  <c:v>12</c:v>
                </c:pt>
                <c:pt idx="77">
                  <c:v>14</c:v>
                </c:pt>
                <c:pt idx="78">
                  <c:v>9</c:v>
                </c:pt>
                <c:pt idx="79">
                  <c:v>12</c:v>
                </c:pt>
                <c:pt idx="80">
                  <c:v>9</c:v>
                </c:pt>
                <c:pt idx="81">
                  <c:v>4</c:v>
                </c:pt>
                <c:pt idx="82">
                  <c:v>6</c:v>
                </c:pt>
                <c:pt idx="83">
                  <c:v>6</c:v>
                </c:pt>
                <c:pt idx="84">
                  <c:v>3</c:v>
                </c:pt>
                <c:pt idx="85">
                  <c:v>2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C-4B38-8C5B-2753BA67E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859408"/>
        <c:axId val="634859728"/>
      </c:barChart>
      <c:catAx>
        <c:axId val="6348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34859728"/>
        <c:crosses val="autoZero"/>
        <c:auto val="1"/>
        <c:lblAlgn val="ctr"/>
        <c:lblOffset val="100"/>
        <c:noMultiLvlLbl val="0"/>
      </c:catAx>
      <c:valAx>
        <c:axId val="6348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3485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Local Intensity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'Mean, St.d - Local Intensity'!$B$1</c:f>
              <c:strCache>
                <c:ptCount val="1"/>
                <c:pt idx="0">
                  <c:v>Local Intensity Mean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'Mean, St.d - Local Intensity'!$A$26:$A$234</c:f>
              <c:numCache>
                <c:formatCode>General</c:formatCode>
                <c:ptCount val="20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</c:numCache>
            </c:numRef>
          </c:cat>
          <c:val>
            <c:numRef>
              <c:f>'Mean, St.d - Local Intensity'!$B$26:$B$234</c:f>
              <c:numCache>
                <c:formatCode>General</c:formatCode>
                <c:ptCount val="209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15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25</c:v>
                </c:pt>
                <c:pt idx="24">
                  <c:v>21</c:v>
                </c:pt>
                <c:pt idx="25">
                  <c:v>21</c:v>
                </c:pt>
                <c:pt idx="26">
                  <c:v>23</c:v>
                </c:pt>
                <c:pt idx="27">
                  <c:v>23</c:v>
                </c:pt>
                <c:pt idx="28">
                  <c:v>26</c:v>
                </c:pt>
                <c:pt idx="29">
                  <c:v>33</c:v>
                </c:pt>
                <c:pt idx="30">
                  <c:v>37</c:v>
                </c:pt>
                <c:pt idx="31">
                  <c:v>42</c:v>
                </c:pt>
                <c:pt idx="32">
                  <c:v>47</c:v>
                </c:pt>
                <c:pt idx="33">
                  <c:v>46</c:v>
                </c:pt>
                <c:pt idx="34">
                  <c:v>53</c:v>
                </c:pt>
                <c:pt idx="35">
                  <c:v>53</c:v>
                </c:pt>
                <c:pt idx="36">
                  <c:v>70</c:v>
                </c:pt>
                <c:pt idx="37">
                  <c:v>59</c:v>
                </c:pt>
                <c:pt idx="38">
                  <c:v>49</c:v>
                </c:pt>
                <c:pt idx="39">
                  <c:v>58</c:v>
                </c:pt>
                <c:pt idx="40">
                  <c:v>64</c:v>
                </c:pt>
                <c:pt idx="41">
                  <c:v>71</c:v>
                </c:pt>
                <c:pt idx="42">
                  <c:v>82</c:v>
                </c:pt>
                <c:pt idx="43">
                  <c:v>91</c:v>
                </c:pt>
                <c:pt idx="44">
                  <c:v>89</c:v>
                </c:pt>
                <c:pt idx="45">
                  <c:v>103</c:v>
                </c:pt>
                <c:pt idx="46">
                  <c:v>80</c:v>
                </c:pt>
                <c:pt idx="47">
                  <c:v>94</c:v>
                </c:pt>
                <c:pt idx="48">
                  <c:v>76</c:v>
                </c:pt>
                <c:pt idx="49">
                  <c:v>109</c:v>
                </c:pt>
                <c:pt idx="50">
                  <c:v>75</c:v>
                </c:pt>
                <c:pt idx="51">
                  <c:v>81</c:v>
                </c:pt>
                <c:pt idx="52">
                  <c:v>76</c:v>
                </c:pt>
                <c:pt idx="53">
                  <c:v>92</c:v>
                </c:pt>
                <c:pt idx="54">
                  <c:v>82</c:v>
                </c:pt>
                <c:pt idx="55">
                  <c:v>78</c:v>
                </c:pt>
                <c:pt idx="56">
                  <c:v>76</c:v>
                </c:pt>
                <c:pt idx="57">
                  <c:v>66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81</c:v>
                </c:pt>
                <c:pt idx="62">
                  <c:v>67</c:v>
                </c:pt>
                <c:pt idx="63">
                  <c:v>64</c:v>
                </c:pt>
                <c:pt idx="64">
                  <c:v>57</c:v>
                </c:pt>
                <c:pt idx="65">
                  <c:v>54</c:v>
                </c:pt>
                <c:pt idx="66">
                  <c:v>58</c:v>
                </c:pt>
                <c:pt idx="67">
                  <c:v>55</c:v>
                </c:pt>
                <c:pt idx="68">
                  <c:v>50</c:v>
                </c:pt>
                <c:pt idx="69">
                  <c:v>39</c:v>
                </c:pt>
                <c:pt idx="70">
                  <c:v>58</c:v>
                </c:pt>
                <c:pt idx="71">
                  <c:v>44</c:v>
                </c:pt>
                <c:pt idx="72">
                  <c:v>56</c:v>
                </c:pt>
                <c:pt idx="73">
                  <c:v>54</c:v>
                </c:pt>
                <c:pt idx="74">
                  <c:v>46</c:v>
                </c:pt>
                <c:pt idx="75">
                  <c:v>40</c:v>
                </c:pt>
                <c:pt idx="76">
                  <c:v>41</c:v>
                </c:pt>
                <c:pt idx="77">
                  <c:v>33</c:v>
                </c:pt>
                <c:pt idx="78">
                  <c:v>42</c:v>
                </c:pt>
                <c:pt idx="79">
                  <c:v>35</c:v>
                </c:pt>
                <c:pt idx="80">
                  <c:v>40</c:v>
                </c:pt>
                <c:pt idx="81">
                  <c:v>37</c:v>
                </c:pt>
                <c:pt idx="82">
                  <c:v>38</c:v>
                </c:pt>
                <c:pt idx="83">
                  <c:v>31</c:v>
                </c:pt>
                <c:pt idx="84">
                  <c:v>35</c:v>
                </c:pt>
                <c:pt idx="85">
                  <c:v>33</c:v>
                </c:pt>
                <c:pt idx="86">
                  <c:v>20</c:v>
                </c:pt>
                <c:pt idx="87">
                  <c:v>30</c:v>
                </c:pt>
                <c:pt idx="88">
                  <c:v>29</c:v>
                </c:pt>
                <c:pt idx="89">
                  <c:v>17</c:v>
                </c:pt>
                <c:pt idx="90">
                  <c:v>13</c:v>
                </c:pt>
                <c:pt idx="91">
                  <c:v>7</c:v>
                </c:pt>
                <c:pt idx="92">
                  <c:v>5</c:v>
                </c:pt>
                <c:pt idx="93">
                  <c:v>6</c:v>
                </c:pt>
                <c:pt idx="94">
                  <c:v>10</c:v>
                </c:pt>
                <c:pt idx="95">
                  <c:v>15</c:v>
                </c:pt>
                <c:pt idx="96">
                  <c:v>5</c:v>
                </c:pt>
                <c:pt idx="97">
                  <c:v>6</c:v>
                </c:pt>
                <c:pt idx="98">
                  <c:v>21</c:v>
                </c:pt>
                <c:pt idx="99">
                  <c:v>4</c:v>
                </c:pt>
                <c:pt idx="100">
                  <c:v>11</c:v>
                </c:pt>
                <c:pt idx="101">
                  <c:v>10</c:v>
                </c:pt>
                <c:pt idx="102">
                  <c:v>2</c:v>
                </c:pt>
                <c:pt idx="103">
                  <c:v>11</c:v>
                </c:pt>
                <c:pt idx="104">
                  <c:v>10</c:v>
                </c:pt>
                <c:pt idx="105">
                  <c:v>5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5</c:v>
                </c:pt>
                <c:pt idx="110">
                  <c:v>5</c:v>
                </c:pt>
                <c:pt idx="111">
                  <c:v>1</c:v>
                </c:pt>
                <c:pt idx="112">
                  <c:v>5</c:v>
                </c:pt>
                <c:pt idx="113">
                  <c:v>6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5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3</c:v>
                </c:pt>
                <c:pt idx="122">
                  <c:v>4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3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D-4E09-9237-7CC33D8B05A0}"/>
            </c:ext>
          </c:extLst>
        </c:ser>
        <c:ser>
          <c:idx val="1"/>
          <c:order val="1"/>
          <c:tx>
            <c:strRef>
              <c:f>'Mean, St.d - Local Intensity'!$C$1</c:f>
              <c:strCache>
                <c:ptCount val="1"/>
                <c:pt idx="0">
                  <c:v>Local Intensity Mean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'Mean, St.d - Local Intensity'!$A$26:$A$234</c:f>
              <c:numCache>
                <c:formatCode>General</c:formatCode>
                <c:ptCount val="209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</c:numCache>
            </c:numRef>
          </c:cat>
          <c:val>
            <c:numRef>
              <c:f>'Mean, St.d - Local Intensity'!$C$26:$C$234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6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10</c:v>
                </c:pt>
                <c:pt idx="89">
                  <c:v>9</c:v>
                </c:pt>
                <c:pt idx="90">
                  <c:v>10</c:v>
                </c:pt>
                <c:pt idx="91">
                  <c:v>4</c:v>
                </c:pt>
                <c:pt idx="92">
                  <c:v>7</c:v>
                </c:pt>
                <c:pt idx="93">
                  <c:v>7</c:v>
                </c:pt>
                <c:pt idx="94">
                  <c:v>10</c:v>
                </c:pt>
                <c:pt idx="95">
                  <c:v>3</c:v>
                </c:pt>
                <c:pt idx="96">
                  <c:v>7</c:v>
                </c:pt>
                <c:pt idx="97">
                  <c:v>5</c:v>
                </c:pt>
                <c:pt idx="98">
                  <c:v>4</c:v>
                </c:pt>
                <c:pt idx="99">
                  <c:v>14</c:v>
                </c:pt>
                <c:pt idx="100">
                  <c:v>7</c:v>
                </c:pt>
                <c:pt idx="101">
                  <c:v>10</c:v>
                </c:pt>
                <c:pt idx="102">
                  <c:v>13</c:v>
                </c:pt>
                <c:pt idx="103">
                  <c:v>3</c:v>
                </c:pt>
                <c:pt idx="104">
                  <c:v>8</c:v>
                </c:pt>
                <c:pt idx="105">
                  <c:v>4</c:v>
                </c:pt>
                <c:pt idx="106">
                  <c:v>10</c:v>
                </c:pt>
                <c:pt idx="107">
                  <c:v>12</c:v>
                </c:pt>
                <c:pt idx="108">
                  <c:v>11</c:v>
                </c:pt>
                <c:pt idx="109">
                  <c:v>13</c:v>
                </c:pt>
                <c:pt idx="110">
                  <c:v>12</c:v>
                </c:pt>
                <c:pt idx="111">
                  <c:v>14</c:v>
                </c:pt>
                <c:pt idx="112">
                  <c:v>15</c:v>
                </c:pt>
                <c:pt idx="113">
                  <c:v>11</c:v>
                </c:pt>
                <c:pt idx="114">
                  <c:v>18</c:v>
                </c:pt>
                <c:pt idx="115">
                  <c:v>13</c:v>
                </c:pt>
                <c:pt idx="116">
                  <c:v>18</c:v>
                </c:pt>
                <c:pt idx="117">
                  <c:v>12</c:v>
                </c:pt>
                <c:pt idx="118">
                  <c:v>18</c:v>
                </c:pt>
                <c:pt idx="119">
                  <c:v>20</c:v>
                </c:pt>
                <c:pt idx="120">
                  <c:v>17</c:v>
                </c:pt>
                <c:pt idx="121">
                  <c:v>23</c:v>
                </c:pt>
                <c:pt idx="122">
                  <c:v>14</c:v>
                </c:pt>
                <c:pt idx="123">
                  <c:v>15</c:v>
                </c:pt>
                <c:pt idx="124">
                  <c:v>25</c:v>
                </c:pt>
                <c:pt idx="125">
                  <c:v>21</c:v>
                </c:pt>
                <c:pt idx="126">
                  <c:v>40</c:v>
                </c:pt>
                <c:pt idx="127">
                  <c:v>35</c:v>
                </c:pt>
                <c:pt idx="128">
                  <c:v>31</c:v>
                </c:pt>
                <c:pt idx="129">
                  <c:v>51</c:v>
                </c:pt>
                <c:pt idx="130">
                  <c:v>47</c:v>
                </c:pt>
                <c:pt idx="131">
                  <c:v>47</c:v>
                </c:pt>
                <c:pt idx="132">
                  <c:v>52</c:v>
                </c:pt>
                <c:pt idx="133">
                  <c:v>55</c:v>
                </c:pt>
                <c:pt idx="134">
                  <c:v>57</c:v>
                </c:pt>
                <c:pt idx="135">
                  <c:v>63</c:v>
                </c:pt>
                <c:pt idx="136">
                  <c:v>57</c:v>
                </c:pt>
                <c:pt idx="137">
                  <c:v>64</c:v>
                </c:pt>
                <c:pt idx="138">
                  <c:v>58</c:v>
                </c:pt>
                <c:pt idx="139">
                  <c:v>74</c:v>
                </c:pt>
                <c:pt idx="140">
                  <c:v>69</c:v>
                </c:pt>
                <c:pt idx="141">
                  <c:v>90</c:v>
                </c:pt>
                <c:pt idx="142">
                  <c:v>66</c:v>
                </c:pt>
                <c:pt idx="143">
                  <c:v>86</c:v>
                </c:pt>
                <c:pt idx="144">
                  <c:v>83</c:v>
                </c:pt>
                <c:pt idx="145">
                  <c:v>80</c:v>
                </c:pt>
                <c:pt idx="146">
                  <c:v>59</c:v>
                </c:pt>
                <c:pt idx="147">
                  <c:v>65</c:v>
                </c:pt>
                <c:pt idx="148">
                  <c:v>77</c:v>
                </c:pt>
                <c:pt idx="149">
                  <c:v>94</c:v>
                </c:pt>
                <c:pt idx="150">
                  <c:v>67</c:v>
                </c:pt>
                <c:pt idx="151">
                  <c:v>77</c:v>
                </c:pt>
                <c:pt idx="152">
                  <c:v>73</c:v>
                </c:pt>
                <c:pt idx="153">
                  <c:v>74</c:v>
                </c:pt>
                <c:pt idx="154">
                  <c:v>87</c:v>
                </c:pt>
                <c:pt idx="155">
                  <c:v>68</c:v>
                </c:pt>
                <c:pt idx="156">
                  <c:v>75</c:v>
                </c:pt>
                <c:pt idx="157">
                  <c:v>77</c:v>
                </c:pt>
                <c:pt idx="158">
                  <c:v>43</c:v>
                </c:pt>
                <c:pt idx="159">
                  <c:v>54</c:v>
                </c:pt>
                <c:pt idx="160">
                  <c:v>72</c:v>
                </c:pt>
                <c:pt idx="161">
                  <c:v>66</c:v>
                </c:pt>
                <c:pt idx="162">
                  <c:v>57</c:v>
                </c:pt>
                <c:pt idx="163">
                  <c:v>78</c:v>
                </c:pt>
                <c:pt idx="164">
                  <c:v>66</c:v>
                </c:pt>
                <c:pt idx="165">
                  <c:v>57</c:v>
                </c:pt>
                <c:pt idx="166">
                  <c:v>58</c:v>
                </c:pt>
                <c:pt idx="167">
                  <c:v>54</c:v>
                </c:pt>
                <c:pt idx="168">
                  <c:v>63</c:v>
                </c:pt>
                <c:pt idx="169">
                  <c:v>55</c:v>
                </c:pt>
                <c:pt idx="170">
                  <c:v>55</c:v>
                </c:pt>
                <c:pt idx="171">
                  <c:v>52</c:v>
                </c:pt>
                <c:pt idx="172">
                  <c:v>55</c:v>
                </c:pt>
                <c:pt idx="173">
                  <c:v>50</c:v>
                </c:pt>
                <c:pt idx="174">
                  <c:v>40</c:v>
                </c:pt>
                <c:pt idx="175">
                  <c:v>34</c:v>
                </c:pt>
                <c:pt idx="176">
                  <c:v>28</c:v>
                </c:pt>
                <c:pt idx="177">
                  <c:v>36</c:v>
                </c:pt>
                <c:pt idx="178">
                  <c:v>26</c:v>
                </c:pt>
                <c:pt idx="179">
                  <c:v>27</c:v>
                </c:pt>
                <c:pt idx="180">
                  <c:v>22</c:v>
                </c:pt>
                <c:pt idx="181">
                  <c:v>33</c:v>
                </c:pt>
                <c:pt idx="182">
                  <c:v>25</c:v>
                </c:pt>
                <c:pt idx="183">
                  <c:v>16</c:v>
                </c:pt>
                <c:pt idx="184">
                  <c:v>26</c:v>
                </c:pt>
                <c:pt idx="185">
                  <c:v>23</c:v>
                </c:pt>
                <c:pt idx="186">
                  <c:v>26</c:v>
                </c:pt>
                <c:pt idx="187">
                  <c:v>13</c:v>
                </c:pt>
                <c:pt idx="188">
                  <c:v>13</c:v>
                </c:pt>
                <c:pt idx="189">
                  <c:v>15</c:v>
                </c:pt>
                <c:pt idx="190">
                  <c:v>11</c:v>
                </c:pt>
                <c:pt idx="191">
                  <c:v>7</c:v>
                </c:pt>
                <c:pt idx="192">
                  <c:v>6</c:v>
                </c:pt>
                <c:pt idx="193">
                  <c:v>6</c:v>
                </c:pt>
                <c:pt idx="194">
                  <c:v>8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D-4E09-9237-7CC33D8B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896016"/>
        <c:axId val="710900496"/>
      </c:barChart>
      <c:catAx>
        <c:axId val="7108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900496"/>
        <c:crosses val="autoZero"/>
        <c:auto val="1"/>
        <c:lblAlgn val="ctr"/>
        <c:lblOffset val="100"/>
        <c:noMultiLvlLbl val="0"/>
      </c:catAx>
      <c:valAx>
        <c:axId val="7109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8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Local Intensity St.D.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'Mean, St.d - Local Intensity'!$D$1</c:f>
              <c:strCache>
                <c:ptCount val="1"/>
                <c:pt idx="0">
                  <c:v>Local Intensity St.D. (Positive)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'Mean, St.d - Local Intensity'!$A$2:$A$38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'Mean, St.d - Local Intensity'!$D$2:$D$38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23</c:v>
                </c:pt>
                <c:pt idx="12">
                  <c:v>35</c:v>
                </c:pt>
                <c:pt idx="13">
                  <c:v>43</c:v>
                </c:pt>
                <c:pt idx="14">
                  <c:v>71</c:v>
                </c:pt>
                <c:pt idx="15">
                  <c:v>60</c:v>
                </c:pt>
                <c:pt idx="16">
                  <c:v>81</c:v>
                </c:pt>
                <c:pt idx="17">
                  <c:v>126</c:v>
                </c:pt>
                <c:pt idx="18">
                  <c:v>123</c:v>
                </c:pt>
                <c:pt idx="19">
                  <c:v>228</c:v>
                </c:pt>
                <c:pt idx="20">
                  <c:v>331</c:v>
                </c:pt>
                <c:pt idx="21">
                  <c:v>354</c:v>
                </c:pt>
                <c:pt idx="22">
                  <c:v>450</c:v>
                </c:pt>
                <c:pt idx="23">
                  <c:v>461</c:v>
                </c:pt>
                <c:pt idx="24">
                  <c:v>429</c:v>
                </c:pt>
                <c:pt idx="25">
                  <c:v>347</c:v>
                </c:pt>
                <c:pt idx="26">
                  <c:v>252</c:v>
                </c:pt>
                <c:pt idx="27">
                  <c:v>200</c:v>
                </c:pt>
                <c:pt idx="28">
                  <c:v>121</c:v>
                </c:pt>
                <c:pt idx="29">
                  <c:v>96</c:v>
                </c:pt>
                <c:pt idx="30">
                  <c:v>61</c:v>
                </c:pt>
                <c:pt idx="31">
                  <c:v>41</c:v>
                </c:pt>
                <c:pt idx="32">
                  <c:v>34</c:v>
                </c:pt>
                <c:pt idx="33">
                  <c:v>11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0-4154-81FC-97D2AD7B0C15}"/>
            </c:ext>
          </c:extLst>
        </c:ser>
        <c:ser>
          <c:idx val="1"/>
          <c:order val="1"/>
          <c:tx>
            <c:strRef>
              <c:f>'Mean, St.d - Local Intensity'!$E$1</c:f>
              <c:strCache>
                <c:ptCount val="1"/>
                <c:pt idx="0">
                  <c:v>Local Intensity St.D. (Negative)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'Mean, St.d - Local Intensity'!$A$2:$A$38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'Mean, St.d - Local Intensity'!$E$2:$E$38</c:f>
              <c:numCache>
                <c:formatCode>General</c:formatCode>
                <c:ptCount val="37"/>
                <c:pt idx="0">
                  <c:v>3</c:v>
                </c:pt>
                <c:pt idx="1">
                  <c:v>81</c:v>
                </c:pt>
                <c:pt idx="2">
                  <c:v>341</c:v>
                </c:pt>
                <c:pt idx="3">
                  <c:v>682</c:v>
                </c:pt>
                <c:pt idx="4">
                  <c:v>788</c:v>
                </c:pt>
                <c:pt idx="5">
                  <c:v>589</c:v>
                </c:pt>
                <c:pt idx="6">
                  <c:v>507</c:v>
                </c:pt>
                <c:pt idx="7">
                  <c:v>321</c:v>
                </c:pt>
                <c:pt idx="8">
                  <c:v>189</c:v>
                </c:pt>
                <c:pt idx="9">
                  <c:v>157</c:v>
                </c:pt>
                <c:pt idx="10">
                  <c:v>96</c:v>
                </c:pt>
                <c:pt idx="11">
                  <c:v>78</c:v>
                </c:pt>
                <c:pt idx="12">
                  <c:v>45</c:v>
                </c:pt>
                <c:pt idx="13">
                  <c:v>33</c:v>
                </c:pt>
                <c:pt idx="14">
                  <c:v>20</c:v>
                </c:pt>
                <c:pt idx="15">
                  <c:v>16</c:v>
                </c:pt>
                <c:pt idx="16">
                  <c:v>20</c:v>
                </c:pt>
                <c:pt idx="17">
                  <c:v>13</c:v>
                </c:pt>
                <c:pt idx="18">
                  <c:v>6</c:v>
                </c:pt>
                <c:pt idx="19">
                  <c:v>9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0-4154-81FC-97D2AD7B0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896016"/>
        <c:axId val="710900496"/>
      </c:barChart>
      <c:catAx>
        <c:axId val="7108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900496"/>
        <c:crosses val="autoZero"/>
        <c:auto val="1"/>
        <c:lblAlgn val="ctr"/>
        <c:lblOffset val="100"/>
        <c:noMultiLvlLbl val="0"/>
      </c:catAx>
      <c:valAx>
        <c:axId val="7109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108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100012</xdr:colOff>
      <xdr:row>2</xdr:row>
      <xdr:rowOff>133350</xdr:rowOff>
    </xdr:from>
    <xdr:to>
      <xdr:col>23</xdr:col>
      <xdr:colOff>319087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1AF73A-3A49-463B-BE9B-2F2B27A27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17</xdr:row>
      <xdr:rowOff>19050</xdr:rowOff>
    </xdr:from>
    <xdr:to>
      <xdr:col>24</xdr:col>
      <xdr:colOff>114300</xdr:colOff>
      <xdr:row>32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4E4C63-9C46-477D-BE61-1DAF00E09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433387</xdr:colOff>
      <xdr:row>5</xdr:row>
      <xdr:rowOff>161925</xdr:rowOff>
    </xdr:from>
    <xdr:to>
      <xdr:col>22</xdr:col>
      <xdr:colOff>128587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3DDBC-3D23-44AF-A90C-7F6FFC2A4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21</xdr:row>
      <xdr:rowOff>142875</xdr:rowOff>
    </xdr:from>
    <xdr:to>
      <xdr:col>22</xdr:col>
      <xdr:colOff>123825</xdr:colOff>
      <xdr:row>36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3AFD9-0A53-4E8F-B5A0-ED31A522A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228503</xdr:colOff>
      <xdr:row>2</xdr:row>
      <xdr:rowOff>172227</xdr:rowOff>
    </xdr:from>
    <xdr:to>
      <xdr:col>21</xdr:col>
      <xdr:colOff>536024</xdr:colOff>
      <xdr:row>17</xdr:row>
      <xdr:rowOff>38488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5312C-9C57-4744-B495-2829A3E0B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17</xdr:row>
      <xdr:rowOff>95250</xdr:rowOff>
    </xdr:from>
    <xdr:to>
      <xdr:col>21</xdr:col>
      <xdr:colOff>533400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3D30D-7421-4CD8-A41A-430FACD22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1</xdr:row>
      <xdr:rowOff>133350</xdr:rowOff>
    </xdr:from>
    <xdr:to>
      <xdr:col>22</xdr:col>
      <xdr:colOff>266700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7C54D-7106-49E2-A83E-364AD0AE0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290512</xdr:colOff>
      <xdr:row>1</xdr:row>
      <xdr:rowOff>104775</xdr:rowOff>
    </xdr:from>
    <xdr:to>
      <xdr:col>20</xdr:col>
      <xdr:colOff>595312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FAF16-5D05-4D9F-A168-E83F6FEDF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16</xdr:row>
      <xdr:rowOff>161925</xdr:rowOff>
    </xdr:from>
    <xdr:to>
      <xdr:col>20</xdr:col>
      <xdr:colOff>571500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E16AC1-574E-4C93-8FC0-E5D4B3589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547687</xdr:colOff>
      <xdr:row>1</xdr:row>
      <xdr:rowOff>114300</xdr:rowOff>
    </xdr:from>
    <xdr:to>
      <xdr:col>21</xdr:col>
      <xdr:colOff>242887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44A012-B547-49E2-B97D-2DFD3075F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109537</xdr:colOff>
      <xdr:row>1</xdr:row>
      <xdr:rowOff>47625</xdr:rowOff>
    </xdr:from>
    <xdr:to>
      <xdr:col>21</xdr:col>
      <xdr:colOff>414337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D7BE4-E5CE-4C27-A061-71034E58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431346-36FB-4AED-BFDD-F266EDA77EAF}" name="Table2" displayName="Table2" ref="A1:W4001" totalsRowShown="0">
  <autoFilter ref="A1:W4001" xr:uid="{3046E51A-6DA1-4037-9B67-03E2F5D58678}"/>
  <tableColumns count="23">
    <tableColumn id="1" xr3:uid="{C2D8142E-345F-4132-B974-1C9D770A9C11}" name="Data Point"/>
    <tableColumn id="2" xr3:uid="{04A13CF4-B4EB-40B9-959B-6614E45A86A7}" name="Mean Intensity Positive"/>
    <tableColumn id="3" xr3:uid="{E1F9DC43-C63D-42C7-B39C-2DE15A34BE1B}" name="Mean Intensity Negative"/>
    <tableColumn id="4" xr3:uid="{1EF5FC37-F459-4DA3-875B-6AABCEBD94B9}" name="Std Intensity Positive"/>
    <tableColumn id="5" xr3:uid="{BEACF9B1-209F-455C-A518-32F9CEF9DBA0}" name="Std Intensity Negative"/>
    <tableColumn id="6" xr3:uid="{23C62A88-3006-4651-A9A8-1FAAE1790F91}" name="Mean Mag Pos"/>
    <tableColumn id="7" xr3:uid="{87526F1C-4ED0-4F35-B47A-046C2694B124}" name="Mean Mag Neg"/>
    <tableColumn id="8" xr3:uid="{7624BDFB-74E3-405E-9E54-EE335C160145}" name="Std Mag Pos"/>
    <tableColumn id="9" xr3:uid="{1124C590-DC00-4E5F-802A-38E1AD685629}" name="Std Mag Neg"/>
    <tableColumn id="10" xr3:uid="{D9561C02-3B66-4F3E-A9F2-C7E3F38EE1E4}" name="Un Mag Pos"/>
    <tableColumn id="11" xr3:uid="{AE059E85-A6B9-40AA-9866-CC47CF8B8598}" name="Un Mag Neg"/>
    <tableColumn id="12" xr3:uid="{5E1067F2-A850-4014-9DC3-B6E87B4209DC}" name="Un Angle Pos"/>
    <tableColumn id="13" xr3:uid="{161D15F2-7710-4B37-90D7-F9E0EE893561}" name="Un Angle Neg"/>
    <tableColumn id="14" xr3:uid="{832ED8BA-9514-4344-82F4-BA093F567EC5}" name="Max Mag Pos"/>
    <tableColumn id="15" xr3:uid="{716E9AE2-9AA5-4403-9A4F-A995E0803B57}" name="Max Mag Neg"/>
    <tableColumn id="16" xr3:uid="{3536DB20-E68E-4831-9C39-7C16543AAC9C}" name="Local IntensMean Pos"/>
    <tableColumn id="17" xr3:uid="{6EAB9CCE-C1D2-4F5E-84F9-4FBF6301745E}" name="Local IntensMean Neg"/>
    <tableColumn id="18" xr3:uid="{CB856100-A7A4-49A0-9EF7-97A888F046D1}" name="Local IntensStDev Pos"/>
    <tableColumn id="19" xr3:uid="{63D43FC2-85AB-40F2-9F7F-CEA6CA740B1E}" name="Local IntensStDev Neg"/>
    <tableColumn id="20" xr3:uid="{9795D6BD-7FB5-42A1-8955-FE9EEFC7E110}" name="Ratio Pos"/>
    <tableColumn id="21" xr3:uid="{7003099C-0013-47E0-9C50-532EBDF6D857}" name="Ratio Neg"/>
    <tableColumn id="22" xr3:uid="{E08199A7-FEA9-40A4-9710-E29D9676E8E5}" name="Local GradMean Pos"/>
    <tableColumn id="23" xr3:uid="{02B64C44-8245-4D1B-88F6-D28A967BB1FD}" name="Local GradMean Ne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EA24-F8BC-4ACE-AFF7-558D66B2749C}">
  <dimension ref="A1:W4001"/>
  <sheetViews>
    <sheetView workbookViewId="0">
      <selection activeCell="V1" sqref="V1"/>
    </sheetView>
  </sheetViews>
  <sheetFormatPr defaultRowHeight="15" x14ac:dyDescent="0.25"/>
  <cols>
    <col min="1" max="1" width="12.28515625" customWidth="1"/>
    <col min="2" max="2" width="24.140625" customWidth="1"/>
    <col min="3" max="3" width="25" customWidth="1"/>
    <col min="4" max="4" width="21.85546875" customWidth="1"/>
    <col min="5" max="5" width="22.7109375" customWidth="1"/>
    <col min="6" max="6" width="16.42578125" bestFit="1" customWidth="1"/>
    <col min="7" max="7" width="16.5703125" customWidth="1"/>
    <col min="8" max="8" width="13.85546875" customWidth="1"/>
    <col min="9" max="9" width="14.28515625" customWidth="1"/>
    <col min="10" max="10" width="13.5703125" customWidth="1"/>
    <col min="11" max="11" width="14" customWidth="1"/>
    <col min="12" max="12" width="14.85546875" customWidth="1"/>
    <col min="13" max="13" width="15.28515625" customWidth="1"/>
    <col min="14" max="14" width="14.85546875" customWidth="1"/>
    <col min="15" max="15" width="15.28515625" customWidth="1"/>
    <col min="16" max="17" width="23.140625" bestFit="1" customWidth="1"/>
    <col min="18" max="18" width="22.7109375" bestFit="1" customWidth="1"/>
    <col min="19" max="19" width="23.140625" bestFit="1" customWidth="1"/>
    <col min="20" max="21" width="12" bestFit="1" customWidth="1"/>
    <col min="22" max="22" width="16.42578125" bestFit="1" customWidth="1"/>
    <col min="23" max="23" width="16.85546875" bestFit="1" customWidth="1"/>
  </cols>
  <sheetData>
    <row r="1" spans="1:23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</row>
    <row r="2" spans="1:23" x14ac:dyDescent="0.25">
      <c r="A2">
        <v>0</v>
      </c>
      <c r="B2">
        <v>132.116924450309</v>
      </c>
      <c r="C2">
        <v>186.06970831958699</v>
      </c>
      <c r="D2">
        <v>15.3105069533076</v>
      </c>
      <c r="E2">
        <v>7.95565638200598</v>
      </c>
      <c r="F2">
        <v>3.3017661571502601</v>
      </c>
      <c r="G2">
        <v>4.0059704780578604</v>
      </c>
      <c r="H2">
        <v>5.8673343658447203</v>
      </c>
      <c r="I2">
        <v>3.55798292160034</v>
      </c>
      <c r="J2">
        <v>701</v>
      </c>
      <c r="K2">
        <v>353</v>
      </c>
      <c r="L2">
        <v>1263</v>
      </c>
      <c r="M2">
        <v>735</v>
      </c>
      <c r="N2">
        <v>64.536811828613196</v>
      </c>
      <c r="O2">
        <v>46</v>
      </c>
      <c r="P2">
        <v>80.050741608118599</v>
      </c>
      <c r="Q2">
        <v>148.28711235383801</v>
      </c>
      <c r="R2">
        <v>14.321329190605599</v>
      </c>
      <c r="S2">
        <v>7.2747693495432699</v>
      </c>
      <c r="T2">
        <v>0.59168580976171403</v>
      </c>
      <c r="U2">
        <v>0.94663832761230504</v>
      </c>
      <c r="V2">
        <v>8.98260073260073</v>
      </c>
      <c r="W2">
        <v>3.5577221986717502</v>
      </c>
    </row>
    <row r="3" spans="1:23" x14ac:dyDescent="0.25">
      <c r="A3">
        <v>1</v>
      </c>
      <c r="B3">
        <v>134.51231345455901</v>
      </c>
      <c r="C3">
        <v>194.301577752333</v>
      </c>
      <c r="D3">
        <v>14.3722616754276</v>
      </c>
      <c r="E3">
        <v>13.100272423417399</v>
      </c>
      <c r="F3">
        <v>3.2758600711822501</v>
      </c>
      <c r="G3">
        <v>4.48042440414428</v>
      </c>
      <c r="H3">
        <v>6.3068561553954998</v>
      </c>
      <c r="I3">
        <v>4.0315961837768501</v>
      </c>
      <c r="J3">
        <v>740</v>
      </c>
      <c r="K3">
        <v>341</v>
      </c>
      <c r="L3">
        <v>1399</v>
      </c>
      <c r="M3">
        <v>949</v>
      </c>
      <c r="N3">
        <v>65.299308776855398</v>
      </c>
      <c r="O3">
        <v>80.131141662597599</v>
      </c>
      <c r="P3">
        <v>84.739325842696601</v>
      </c>
      <c r="Q3">
        <v>180.58934169278899</v>
      </c>
      <c r="R3">
        <v>14.286928243909999</v>
      </c>
      <c r="S3">
        <v>8.2764586614597206</v>
      </c>
      <c r="T3">
        <v>0.57716097632571395</v>
      </c>
      <c r="U3">
        <v>0.905082202927882</v>
      </c>
      <c r="V3">
        <v>9.3478787878787806</v>
      </c>
      <c r="W3">
        <v>2.8956639566395599</v>
      </c>
    </row>
    <row r="4" spans="1:23" x14ac:dyDescent="0.25">
      <c r="A4">
        <v>2</v>
      </c>
      <c r="B4">
        <v>149.40530575016001</v>
      </c>
      <c r="C4">
        <v>195.621106561353</v>
      </c>
      <c r="D4">
        <v>15.392614005498</v>
      </c>
      <c r="E4">
        <v>4.78973655718291</v>
      </c>
      <c r="F4">
        <v>3.3906219005584699</v>
      </c>
      <c r="G4">
        <v>2.83260941505432</v>
      </c>
      <c r="H4">
        <v>5.78696584701538</v>
      </c>
      <c r="I4">
        <v>2.0872926712036102</v>
      </c>
      <c r="J4">
        <v>677</v>
      </c>
      <c r="K4">
        <v>174</v>
      </c>
      <c r="L4">
        <v>1245</v>
      </c>
      <c r="M4">
        <v>402</v>
      </c>
      <c r="N4">
        <v>67.623962402343693</v>
      </c>
      <c r="O4">
        <v>49.497474670410099</v>
      </c>
      <c r="P4">
        <v>112.931856899488</v>
      </c>
      <c r="Q4">
        <v>154.41671558947499</v>
      </c>
      <c r="R4">
        <v>13.361904853797601</v>
      </c>
      <c r="S4">
        <v>11.4454934965229</v>
      </c>
      <c r="T4">
        <v>0.78153497450071596</v>
      </c>
      <c r="U4">
        <v>0.91583379527568798</v>
      </c>
      <c r="V4">
        <v>9.4263261296660108</v>
      </c>
      <c r="W4">
        <v>6.0017499204581597</v>
      </c>
    </row>
    <row r="5" spans="1:23" x14ac:dyDescent="0.25">
      <c r="A5">
        <v>3</v>
      </c>
      <c r="B5">
        <v>153.04250033961401</v>
      </c>
      <c r="C5">
        <v>172.139144947505</v>
      </c>
      <c r="D5">
        <v>7.7060974345735698</v>
      </c>
      <c r="E5">
        <v>7.8466847706489098</v>
      </c>
      <c r="F5">
        <v>3.2428305149078298</v>
      </c>
      <c r="G5">
        <v>5.2513852119445801</v>
      </c>
      <c r="H5">
        <v>3.6679470539093</v>
      </c>
      <c r="I5">
        <v>4.7087435722351003</v>
      </c>
      <c r="J5">
        <v>403</v>
      </c>
      <c r="K5">
        <v>506</v>
      </c>
      <c r="L5">
        <v>843</v>
      </c>
      <c r="M5">
        <v>1067</v>
      </c>
      <c r="N5">
        <v>49.648769378662102</v>
      </c>
      <c r="O5">
        <v>64</v>
      </c>
      <c r="P5">
        <v>108.862222222222</v>
      </c>
      <c r="Q5">
        <v>191.063066715026</v>
      </c>
      <c r="R5">
        <v>15.8419595994503</v>
      </c>
      <c r="S5">
        <v>8.5938110929783704</v>
      </c>
      <c r="T5">
        <v>0.740253842315305</v>
      </c>
      <c r="U5">
        <v>0.983331080886231</v>
      </c>
      <c r="V5">
        <v>7.3766066838046198</v>
      </c>
      <c r="W5">
        <v>3.1494370522006099</v>
      </c>
    </row>
    <row r="6" spans="1:23" x14ac:dyDescent="0.25">
      <c r="A6">
        <v>4</v>
      </c>
      <c r="B6">
        <v>131.4715014846</v>
      </c>
      <c r="C6">
        <v>169.84655242678801</v>
      </c>
      <c r="D6">
        <v>13.960306131827499</v>
      </c>
      <c r="E6">
        <v>12.5082547139179</v>
      </c>
      <c r="F6">
        <v>3.2542624473571702</v>
      </c>
      <c r="G6">
        <v>6.1250734329223597</v>
      </c>
      <c r="H6">
        <v>4.8709249496459899</v>
      </c>
      <c r="I6">
        <v>4.4612483978271396</v>
      </c>
      <c r="J6">
        <v>533</v>
      </c>
      <c r="K6">
        <v>418</v>
      </c>
      <c r="L6">
        <v>1138</v>
      </c>
      <c r="M6">
        <v>1089</v>
      </c>
      <c r="N6">
        <v>55.072677612304602</v>
      </c>
      <c r="O6">
        <v>20.591260910034102</v>
      </c>
      <c r="P6">
        <v>177.385269530123</v>
      </c>
      <c r="Q6">
        <v>197.285489191983</v>
      </c>
      <c r="R6">
        <v>21.180752310901202</v>
      </c>
      <c r="S6">
        <v>6.4508838075806096</v>
      </c>
      <c r="T6">
        <v>0.89295560454892298</v>
      </c>
      <c r="U6">
        <v>0.96123615294016296</v>
      </c>
      <c r="V6">
        <v>5.4301648884578002</v>
      </c>
      <c r="W6">
        <v>3.6200213642606398</v>
      </c>
    </row>
    <row r="7" spans="1:23" x14ac:dyDescent="0.25">
      <c r="A7">
        <v>5</v>
      </c>
      <c r="B7">
        <v>190.86524093228999</v>
      </c>
      <c r="C7">
        <v>172.59321935220899</v>
      </c>
      <c r="D7">
        <v>24.037284264575302</v>
      </c>
      <c r="E7">
        <v>9.05533206514386</v>
      </c>
      <c r="F7">
        <v>6.1854543685912997</v>
      </c>
      <c r="G7">
        <v>4.5478816032409597</v>
      </c>
      <c r="H7">
        <v>8.1172008514404297</v>
      </c>
      <c r="I7">
        <v>2.9543275833129798</v>
      </c>
      <c r="J7">
        <v>993</v>
      </c>
      <c r="K7">
        <v>213</v>
      </c>
      <c r="L7">
        <v>1890</v>
      </c>
      <c r="M7">
        <v>584</v>
      </c>
      <c r="N7">
        <v>93.493316650390597</v>
      </c>
      <c r="O7">
        <v>20.6155281066894</v>
      </c>
      <c r="P7">
        <v>80.834180432020304</v>
      </c>
      <c r="Q7">
        <v>191.850970788875</v>
      </c>
      <c r="R7">
        <v>23.0126715148313</v>
      </c>
      <c r="S7">
        <v>5.33028461490896</v>
      </c>
      <c r="T7">
        <v>0.51380206873559398</v>
      </c>
      <c r="U7">
        <v>0.97087362755803197</v>
      </c>
      <c r="V7">
        <v>11.249128919860601</v>
      </c>
      <c r="W7">
        <v>2.8304991771804699</v>
      </c>
    </row>
    <row r="8" spans="1:23" x14ac:dyDescent="0.25">
      <c r="A8">
        <v>6</v>
      </c>
      <c r="B8">
        <v>171.12111626462701</v>
      </c>
      <c r="C8">
        <v>194.52147334510599</v>
      </c>
      <c r="D8">
        <v>14.044429486457499</v>
      </c>
      <c r="E8">
        <v>5.0882344315846897</v>
      </c>
      <c r="F8">
        <v>5.3916635513305602</v>
      </c>
      <c r="G8">
        <v>2.3965308666229199</v>
      </c>
      <c r="H8">
        <v>5.8380570411682102</v>
      </c>
      <c r="I8">
        <v>1.6369558572769101</v>
      </c>
      <c r="J8">
        <v>707</v>
      </c>
      <c r="K8">
        <v>127</v>
      </c>
      <c r="L8">
        <v>1351</v>
      </c>
      <c r="M8">
        <v>287</v>
      </c>
      <c r="N8">
        <v>70.774284362792898</v>
      </c>
      <c r="O8">
        <v>6.3245553970336896</v>
      </c>
      <c r="P8">
        <v>98.960482985729897</v>
      </c>
      <c r="Q8">
        <v>166.387884948422</v>
      </c>
      <c r="R8">
        <v>25.614494988525099</v>
      </c>
      <c r="S8">
        <v>6.0810497885024999</v>
      </c>
      <c r="T8">
        <v>0.51634937189768204</v>
      </c>
      <c r="U8">
        <v>0.96658522054327101</v>
      </c>
      <c r="V8">
        <v>12.4881516587677</v>
      </c>
      <c r="W8">
        <v>4.1377804730139403</v>
      </c>
    </row>
    <row r="9" spans="1:23" x14ac:dyDescent="0.25">
      <c r="A9">
        <v>7</v>
      </c>
      <c r="B9">
        <v>162.50319237710801</v>
      </c>
      <c r="C9">
        <v>196.339323487744</v>
      </c>
      <c r="D9">
        <v>22.9572535211909</v>
      </c>
      <c r="E9">
        <v>5.9776082280799301</v>
      </c>
      <c r="F9">
        <v>5.8275194168090803</v>
      </c>
      <c r="G9">
        <v>2.7641015052795401</v>
      </c>
      <c r="H9">
        <v>7.5831499099731401</v>
      </c>
      <c r="I9">
        <v>2.0734777450561501</v>
      </c>
      <c r="J9">
        <v>914</v>
      </c>
      <c r="K9">
        <v>192</v>
      </c>
      <c r="L9">
        <v>1829</v>
      </c>
      <c r="M9">
        <v>404</v>
      </c>
      <c r="N9">
        <v>81.344940185546804</v>
      </c>
      <c r="O9">
        <v>20.6155281066894</v>
      </c>
      <c r="P9">
        <v>108.579077684927</v>
      </c>
      <c r="Q9">
        <v>168.10589553392001</v>
      </c>
      <c r="R9">
        <v>26.391333618118502</v>
      </c>
      <c r="S9">
        <v>5.07987787105984</v>
      </c>
      <c r="T9">
        <v>0.59448096700466202</v>
      </c>
      <c r="U9">
        <v>0.96571783724953997</v>
      </c>
      <c r="V9">
        <v>12.0530451866404</v>
      </c>
      <c r="W9">
        <v>2.9028034723210401</v>
      </c>
    </row>
    <row r="10" spans="1:23" x14ac:dyDescent="0.25">
      <c r="A10">
        <v>8</v>
      </c>
      <c r="B10">
        <v>157.51475867957799</v>
      </c>
      <c r="C10">
        <v>126.07855770536899</v>
      </c>
      <c r="D10">
        <v>17.695168873338201</v>
      </c>
      <c r="E10">
        <v>5.1608864871796198</v>
      </c>
      <c r="F10">
        <v>5.4878649711608798</v>
      </c>
      <c r="G10">
        <v>3.2199611663818302</v>
      </c>
      <c r="H10">
        <v>6.9883842468261701</v>
      </c>
      <c r="I10">
        <v>1.9757779836654601</v>
      </c>
      <c r="J10">
        <v>839</v>
      </c>
      <c r="K10">
        <v>146</v>
      </c>
      <c r="L10">
        <v>1625</v>
      </c>
      <c r="M10">
        <v>314</v>
      </c>
      <c r="N10">
        <v>91.760559082031193</v>
      </c>
      <c r="O10">
        <v>19.313207626342699</v>
      </c>
      <c r="P10">
        <v>53.236392914653699</v>
      </c>
      <c r="Q10">
        <v>157.71176581859399</v>
      </c>
      <c r="R10">
        <v>18.132589921538699</v>
      </c>
      <c r="S10">
        <v>8.5042987462592201</v>
      </c>
      <c r="T10">
        <v>0.47976089248704701</v>
      </c>
      <c r="U10">
        <v>0.92854825965006005</v>
      </c>
      <c r="V10">
        <v>6.1967621419676204</v>
      </c>
      <c r="W10">
        <v>4.59005613472333</v>
      </c>
    </row>
    <row r="11" spans="1:23" x14ac:dyDescent="0.25">
      <c r="A11">
        <v>9</v>
      </c>
      <c r="B11">
        <v>164.40097809000699</v>
      </c>
      <c r="C11">
        <v>210.351724271769</v>
      </c>
      <c r="D11">
        <v>18.666331491573299</v>
      </c>
      <c r="E11">
        <v>4.3600882875448601</v>
      </c>
      <c r="F11">
        <v>5.7484545707702601</v>
      </c>
      <c r="G11">
        <v>2.2514784336089999</v>
      </c>
      <c r="H11">
        <v>7.7133374214172301</v>
      </c>
      <c r="I11">
        <v>1.7257342338562001</v>
      </c>
      <c r="J11">
        <v>945</v>
      </c>
      <c r="K11">
        <v>130</v>
      </c>
      <c r="L11">
        <v>1825</v>
      </c>
      <c r="M11">
        <v>277</v>
      </c>
      <c r="N11">
        <v>92.633682250976506</v>
      </c>
      <c r="O11">
        <v>40.012496948242102</v>
      </c>
      <c r="P11">
        <v>42.230785296574702</v>
      </c>
      <c r="Q11">
        <v>190.19115303983199</v>
      </c>
      <c r="R11">
        <v>16.5337430107759</v>
      </c>
      <c r="S11">
        <v>7.9480111914245901</v>
      </c>
      <c r="T11">
        <v>0.39749904932888902</v>
      </c>
      <c r="U11">
        <v>0.95241139522168605</v>
      </c>
      <c r="V11">
        <v>6.8409448818897598</v>
      </c>
      <c r="W11">
        <v>3.9396867222954102</v>
      </c>
    </row>
    <row r="12" spans="1:23" x14ac:dyDescent="0.25">
      <c r="A12">
        <v>10</v>
      </c>
      <c r="B12">
        <v>156.55559005608399</v>
      </c>
      <c r="C12">
        <v>158.01558345785801</v>
      </c>
      <c r="D12">
        <v>17.975428022190702</v>
      </c>
      <c r="E12">
        <v>5.6961297634892096</v>
      </c>
      <c r="F12">
        <v>5.7424230575561497</v>
      </c>
      <c r="G12">
        <v>3.3442690372467001</v>
      </c>
      <c r="H12">
        <v>6.7158403396606401</v>
      </c>
      <c r="I12">
        <v>2.1803574562072701</v>
      </c>
      <c r="J12">
        <v>772</v>
      </c>
      <c r="K12">
        <v>144</v>
      </c>
      <c r="L12">
        <v>1530</v>
      </c>
      <c r="M12">
        <v>393</v>
      </c>
      <c r="N12">
        <v>70.035705566406193</v>
      </c>
      <c r="O12">
        <v>30.066591262817301</v>
      </c>
      <c r="P12">
        <v>43.058583348127101</v>
      </c>
      <c r="Q12">
        <v>159.77133552675701</v>
      </c>
      <c r="R12">
        <v>16.931366280405999</v>
      </c>
      <c r="S12">
        <v>6.9966792592229599</v>
      </c>
      <c r="T12">
        <v>0.39652049879747098</v>
      </c>
      <c r="U12">
        <v>0.96201242848123703</v>
      </c>
      <c r="V12">
        <v>6.8770491803278597</v>
      </c>
      <c r="W12">
        <v>3.5751327324361002</v>
      </c>
    </row>
    <row r="13" spans="1:23" x14ac:dyDescent="0.25">
      <c r="A13">
        <v>11</v>
      </c>
      <c r="B13">
        <v>107.96155562886899</v>
      </c>
      <c r="C13">
        <v>176.67548370820299</v>
      </c>
      <c r="D13">
        <v>28.122958426448701</v>
      </c>
      <c r="E13">
        <v>6.0194743029392903</v>
      </c>
      <c r="F13">
        <v>5.2525305747985804</v>
      </c>
      <c r="G13">
        <v>3.0319118499755802</v>
      </c>
      <c r="H13">
        <v>5.75894975662231</v>
      </c>
      <c r="I13">
        <v>2.23427987098693</v>
      </c>
      <c r="J13">
        <v>588</v>
      </c>
      <c r="K13">
        <v>179</v>
      </c>
      <c r="L13">
        <v>1194</v>
      </c>
      <c r="M13">
        <v>379</v>
      </c>
      <c r="N13">
        <v>60.876926422119098</v>
      </c>
      <c r="O13">
        <v>32.572994232177699</v>
      </c>
      <c r="P13">
        <v>59.1626401389546</v>
      </c>
      <c r="Q13">
        <v>197.97870013787801</v>
      </c>
      <c r="R13">
        <v>20.363421942456402</v>
      </c>
      <c r="S13">
        <v>6.5347978415497199</v>
      </c>
      <c r="T13">
        <v>0.43427405176547601</v>
      </c>
      <c r="U13">
        <v>0.96550635668353402</v>
      </c>
      <c r="V13">
        <v>7.1093651791326202</v>
      </c>
      <c r="W13">
        <v>3.71544128268091</v>
      </c>
    </row>
    <row r="14" spans="1:23" x14ac:dyDescent="0.25">
      <c r="A14">
        <v>12</v>
      </c>
      <c r="B14">
        <v>108.14341438801399</v>
      </c>
      <c r="C14">
        <v>209.121562615226</v>
      </c>
      <c r="D14">
        <v>24.963836199807002</v>
      </c>
      <c r="E14">
        <v>6.1665017150991996</v>
      </c>
      <c r="F14">
        <v>5.3661761283874503</v>
      </c>
      <c r="G14">
        <v>4.0245714187621999</v>
      </c>
      <c r="H14">
        <v>5.9246711730956996</v>
      </c>
      <c r="I14">
        <v>2.8882756233215301</v>
      </c>
      <c r="J14">
        <v>662</v>
      </c>
      <c r="K14">
        <v>216</v>
      </c>
      <c r="L14">
        <v>1371</v>
      </c>
      <c r="M14">
        <v>581</v>
      </c>
      <c r="N14">
        <v>71.568145751953097</v>
      </c>
      <c r="O14">
        <v>38.183765411376903</v>
      </c>
      <c r="P14">
        <v>53.753949863071398</v>
      </c>
      <c r="Q14">
        <v>169.776249149595</v>
      </c>
      <c r="R14">
        <v>18.724599329844398</v>
      </c>
      <c r="S14">
        <v>6.9016486152363798</v>
      </c>
      <c r="T14">
        <v>0.402408810016262</v>
      </c>
      <c r="U14">
        <v>0.94879664539919795</v>
      </c>
      <c r="V14">
        <v>9.1369760479041897</v>
      </c>
      <c r="W14">
        <v>3.33318642573821</v>
      </c>
    </row>
    <row r="15" spans="1:23" x14ac:dyDescent="0.25">
      <c r="A15">
        <v>13</v>
      </c>
      <c r="B15">
        <v>110.966290826524</v>
      </c>
      <c r="C15">
        <v>197.08346756195499</v>
      </c>
      <c r="D15">
        <v>24.0330825243534</v>
      </c>
      <c r="E15">
        <v>9.8126346727149603</v>
      </c>
      <c r="F15">
        <v>5.2642517089843697</v>
      </c>
      <c r="G15">
        <v>6.1816391944885201</v>
      </c>
      <c r="H15">
        <v>5.53621006011962</v>
      </c>
      <c r="I15">
        <v>4.66491651535034</v>
      </c>
      <c r="J15">
        <v>583</v>
      </c>
      <c r="K15">
        <v>427</v>
      </c>
      <c r="L15">
        <v>1280</v>
      </c>
      <c r="M15">
        <v>1097</v>
      </c>
      <c r="N15">
        <v>64.884513854980398</v>
      </c>
      <c r="O15">
        <v>50.6063232421875</v>
      </c>
      <c r="P15">
        <v>56.376876042245598</v>
      </c>
      <c r="Q15">
        <v>191.57081612586001</v>
      </c>
      <c r="R15">
        <v>19.085811283599401</v>
      </c>
      <c r="S15">
        <v>4.4368207525192798</v>
      </c>
      <c r="T15">
        <v>0.46872279502036401</v>
      </c>
      <c r="U15">
        <v>0.97572151096457205</v>
      </c>
      <c r="V15">
        <v>10.550259965337901</v>
      </c>
      <c r="W15">
        <v>2.51484873716347</v>
      </c>
    </row>
    <row r="16" spans="1:23" x14ac:dyDescent="0.25">
      <c r="A16">
        <v>14</v>
      </c>
      <c r="B16">
        <v>113.22711482854299</v>
      </c>
      <c r="C16">
        <v>172.11224747229701</v>
      </c>
      <c r="D16">
        <v>23.105102008223302</v>
      </c>
      <c r="E16">
        <v>9.0374927237108604</v>
      </c>
      <c r="F16">
        <v>5.1515474319457999</v>
      </c>
      <c r="G16">
        <v>4.5964422225952104</v>
      </c>
      <c r="H16">
        <v>5.8893547058105398</v>
      </c>
      <c r="I16">
        <v>3.8633544445037802</v>
      </c>
      <c r="J16">
        <v>678</v>
      </c>
      <c r="K16">
        <v>381</v>
      </c>
      <c r="L16">
        <v>1383</v>
      </c>
      <c r="M16">
        <v>887</v>
      </c>
      <c r="N16">
        <v>66.730804443359304</v>
      </c>
      <c r="O16">
        <v>38.013153076171797</v>
      </c>
      <c r="P16">
        <v>48.917685510228701</v>
      </c>
      <c r="Q16">
        <v>186.061117781478</v>
      </c>
      <c r="R16">
        <v>16.757280300317898</v>
      </c>
      <c r="S16">
        <v>4.0012660964452698</v>
      </c>
      <c r="T16">
        <v>0.44683944824114602</v>
      </c>
      <c r="U16">
        <v>0.97732367918544005</v>
      </c>
      <c r="V16">
        <v>7.5641492265696</v>
      </c>
      <c r="W16">
        <v>2.6671392117947201</v>
      </c>
    </row>
    <row r="17" spans="1:23" x14ac:dyDescent="0.25">
      <c r="A17">
        <v>15</v>
      </c>
      <c r="B17">
        <v>137.65993906343999</v>
      </c>
      <c r="C17">
        <v>185.53532962021299</v>
      </c>
      <c r="D17">
        <v>29.614900436406401</v>
      </c>
      <c r="E17">
        <v>6.5652719039018601</v>
      </c>
      <c r="F17">
        <v>5.8682661056518501</v>
      </c>
      <c r="G17">
        <v>3.4442782402038499</v>
      </c>
      <c r="H17">
        <v>7.8373308181762598</v>
      </c>
      <c r="I17">
        <v>2.4610996246337802</v>
      </c>
      <c r="J17">
        <v>819</v>
      </c>
      <c r="K17">
        <v>172</v>
      </c>
      <c r="L17">
        <v>1837</v>
      </c>
      <c r="M17">
        <v>441</v>
      </c>
      <c r="N17">
        <v>72.917762756347599</v>
      </c>
      <c r="O17">
        <v>24.515302658081001</v>
      </c>
      <c r="P17">
        <v>63.018143009605097</v>
      </c>
      <c r="Q17">
        <v>148.62191410213001</v>
      </c>
      <c r="R17">
        <v>17.8578727625627</v>
      </c>
      <c r="S17">
        <v>7.8241429805771503</v>
      </c>
      <c r="T17">
        <v>0.49576063290136901</v>
      </c>
      <c r="U17">
        <v>0.95673180122704105</v>
      </c>
      <c r="V17">
        <v>7.5576833255488003</v>
      </c>
      <c r="W17">
        <v>3.7179882752236901</v>
      </c>
    </row>
    <row r="18" spans="1:23" x14ac:dyDescent="0.25">
      <c r="A18">
        <v>16</v>
      </c>
      <c r="B18">
        <v>130.53360243746201</v>
      </c>
      <c r="C18">
        <v>185.67003046828</v>
      </c>
      <c r="D18">
        <v>20.580153192237599</v>
      </c>
      <c r="E18">
        <v>5.7914899548986396</v>
      </c>
      <c r="F18">
        <v>5.6689639091491699</v>
      </c>
      <c r="G18">
        <v>3.2965290546417201</v>
      </c>
      <c r="H18">
        <v>7.9789376258850098</v>
      </c>
      <c r="I18">
        <v>2.4988889694213801</v>
      </c>
      <c r="J18">
        <v>879</v>
      </c>
      <c r="K18">
        <v>234</v>
      </c>
      <c r="L18">
        <v>1954</v>
      </c>
      <c r="M18">
        <v>507</v>
      </c>
      <c r="N18">
        <v>72.801094055175696</v>
      </c>
      <c r="O18">
        <v>42.426406860351499</v>
      </c>
      <c r="P18">
        <v>42.976613488034801</v>
      </c>
      <c r="Q18">
        <v>162.75573132051201</v>
      </c>
      <c r="R18">
        <v>14.513078190645601</v>
      </c>
      <c r="S18">
        <v>4.7004281236360796</v>
      </c>
      <c r="T18">
        <v>0.38767358177087102</v>
      </c>
      <c r="U18">
        <v>0.96597040702820303</v>
      </c>
      <c r="V18">
        <v>7.4914285714285702</v>
      </c>
      <c r="W18">
        <v>2.7674121405750798</v>
      </c>
    </row>
    <row r="19" spans="1:23" x14ac:dyDescent="0.25">
      <c r="A19">
        <v>17</v>
      </c>
      <c r="B19">
        <v>125.31543402744001</v>
      </c>
      <c r="C19">
        <v>219.766597449979</v>
      </c>
      <c r="D19">
        <v>22.0825720394404</v>
      </c>
      <c r="E19">
        <v>6.3516711346952199</v>
      </c>
      <c r="F19">
        <v>6.4068212509155202</v>
      </c>
      <c r="G19">
        <v>2.4124937057495099</v>
      </c>
      <c r="H19">
        <v>8.5190124511718697</v>
      </c>
      <c r="I19">
        <v>2.1120388507843</v>
      </c>
      <c r="J19">
        <v>989</v>
      </c>
      <c r="K19">
        <v>177</v>
      </c>
      <c r="L19">
        <v>2148</v>
      </c>
      <c r="M19">
        <v>408</v>
      </c>
      <c r="N19">
        <v>71.168815612792898</v>
      </c>
      <c r="O19">
        <v>33.241539001464801</v>
      </c>
      <c r="P19">
        <v>41.422580645161197</v>
      </c>
      <c r="Q19">
        <v>211.445177552079</v>
      </c>
      <c r="R19">
        <v>15.7687746170339</v>
      </c>
      <c r="S19">
        <v>5.7688678329305096</v>
      </c>
      <c r="T19">
        <v>0.38873456861112099</v>
      </c>
      <c r="U19">
        <v>0.96214181959384604</v>
      </c>
      <c r="V19">
        <v>6.9747961452927996</v>
      </c>
      <c r="W19">
        <v>2.7543124691966399</v>
      </c>
    </row>
    <row r="20" spans="1:23" x14ac:dyDescent="0.25">
      <c r="A20">
        <v>18</v>
      </c>
      <c r="B20">
        <v>120.13737895165799</v>
      </c>
      <c r="C20">
        <v>217.55838459896299</v>
      </c>
      <c r="D20">
        <v>27.1697228950488</v>
      </c>
      <c r="E20">
        <v>8.7603088262081492</v>
      </c>
      <c r="F20">
        <v>5.4975957870483398</v>
      </c>
      <c r="G20">
        <v>5.1266560554504297</v>
      </c>
      <c r="H20">
        <v>7.1911330223083496</v>
      </c>
      <c r="I20">
        <v>4.0000934600829998</v>
      </c>
      <c r="J20">
        <v>834</v>
      </c>
      <c r="K20">
        <v>392</v>
      </c>
      <c r="L20">
        <v>1642</v>
      </c>
      <c r="M20">
        <v>894</v>
      </c>
      <c r="N20">
        <v>63.3876953125</v>
      </c>
      <c r="O20">
        <v>13.453623771667401</v>
      </c>
      <c r="P20">
        <v>42.129160388987799</v>
      </c>
      <c r="Q20">
        <v>125.380179171332</v>
      </c>
      <c r="R20">
        <v>16.0389762978783</v>
      </c>
      <c r="S20">
        <v>3.9167200768636499</v>
      </c>
      <c r="T20">
        <v>0.40969145768715398</v>
      </c>
      <c r="U20">
        <v>0.97237280747729005</v>
      </c>
      <c r="V20">
        <v>6.5008246289169804</v>
      </c>
      <c r="W20">
        <v>2.9187877197585901</v>
      </c>
    </row>
    <row r="21" spans="1:23" x14ac:dyDescent="0.25">
      <c r="A21">
        <v>19</v>
      </c>
      <c r="B21">
        <v>129.73675017951001</v>
      </c>
      <c r="C21">
        <v>160.08828038580199</v>
      </c>
      <c r="D21">
        <v>20.908550839976701</v>
      </c>
      <c r="E21">
        <v>6.1380665065064699</v>
      </c>
      <c r="F21">
        <v>4.5740585327148402</v>
      </c>
      <c r="G21">
        <v>3.4151761531829798</v>
      </c>
      <c r="H21">
        <v>6.0935549736022896</v>
      </c>
      <c r="I21">
        <v>2.8963987827300999</v>
      </c>
      <c r="J21">
        <v>711</v>
      </c>
      <c r="K21">
        <v>305</v>
      </c>
      <c r="L21">
        <v>1454</v>
      </c>
      <c r="M21">
        <v>606</v>
      </c>
      <c r="N21">
        <v>61.188232421875</v>
      </c>
      <c r="O21">
        <v>26.476404190063398</v>
      </c>
      <c r="P21">
        <v>54.185230187660302</v>
      </c>
      <c r="Q21">
        <v>212.944521051663</v>
      </c>
      <c r="R21">
        <v>19.046488231270001</v>
      </c>
      <c r="S21">
        <v>3.6385332611616201</v>
      </c>
      <c r="T21">
        <v>0.49162098130135001</v>
      </c>
      <c r="U21">
        <v>0.98695070222091297</v>
      </c>
      <c r="V21">
        <v>7.7277863379558296</v>
      </c>
      <c r="W21">
        <v>2.1724533245987501</v>
      </c>
    </row>
    <row r="22" spans="1:23" x14ac:dyDescent="0.25">
      <c r="A22">
        <v>20</v>
      </c>
      <c r="B22">
        <v>124.078363639892</v>
      </c>
      <c r="C22">
        <v>185.036057365755</v>
      </c>
      <c r="D22">
        <v>23.6105617585111</v>
      </c>
      <c r="E22">
        <v>8.2629257413948594</v>
      </c>
      <c r="F22">
        <v>6.1710886955261204</v>
      </c>
      <c r="G22">
        <v>2.7475395202636701</v>
      </c>
      <c r="H22">
        <v>8.48506259918212</v>
      </c>
      <c r="I22">
        <v>2.7427954673767001</v>
      </c>
      <c r="J22">
        <v>988</v>
      </c>
      <c r="K22">
        <v>318</v>
      </c>
      <c r="L22">
        <v>1968</v>
      </c>
      <c r="M22">
        <v>576</v>
      </c>
      <c r="N22">
        <v>84.504440307617102</v>
      </c>
      <c r="O22">
        <v>56.035701751708899</v>
      </c>
      <c r="P22">
        <v>47.746358792184701</v>
      </c>
      <c r="Q22">
        <v>154.576166760794</v>
      </c>
      <c r="R22">
        <v>16.903917170101298</v>
      </c>
      <c r="S22">
        <v>6.0794328564728701</v>
      </c>
      <c r="T22">
        <v>0.412439235572297</v>
      </c>
      <c r="U22">
        <v>0.96560551098653302</v>
      </c>
      <c r="V22">
        <v>7.2505190311418604</v>
      </c>
      <c r="W22">
        <v>3.1078321901419601</v>
      </c>
    </row>
    <row r="23" spans="1:23" x14ac:dyDescent="0.25">
      <c r="A23">
        <v>21</v>
      </c>
      <c r="B23">
        <v>127.11500320208</v>
      </c>
      <c r="C23">
        <v>202.786780259659</v>
      </c>
      <c r="D23">
        <v>30.9939506677262</v>
      </c>
      <c r="E23">
        <v>6.9757154306792497</v>
      </c>
      <c r="F23">
        <v>5.7697157859802202</v>
      </c>
      <c r="G23">
        <v>4.0960359573364196</v>
      </c>
      <c r="H23">
        <v>7.6569390296936</v>
      </c>
      <c r="I23">
        <v>3.1776859760284402</v>
      </c>
      <c r="J23">
        <v>836</v>
      </c>
      <c r="K23">
        <v>257</v>
      </c>
      <c r="L23">
        <v>1936</v>
      </c>
      <c r="M23">
        <v>665</v>
      </c>
      <c r="N23">
        <v>70.213958740234304</v>
      </c>
      <c r="O23">
        <v>48.507732391357401</v>
      </c>
      <c r="P23">
        <v>50.7076121917598</v>
      </c>
      <c r="Q23">
        <v>164.30616605616601</v>
      </c>
      <c r="R23">
        <v>17.832455004122298</v>
      </c>
      <c r="S23">
        <v>8.2651345271712309</v>
      </c>
      <c r="T23">
        <v>0.439254890615347</v>
      </c>
      <c r="U23">
        <v>0.91125296837735403</v>
      </c>
      <c r="V23">
        <v>7.3810679611650398</v>
      </c>
      <c r="W23">
        <v>3.80569227476995</v>
      </c>
    </row>
    <row r="24" spans="1:23" x14ac:dyDescent="0.25">
      <c r="A24">
        <v>22</v>
      </c>
      <c r="B24">
        <v>126.659201614624</v>
      </c>
      <c r="C24">
        <v>194.660812358089</v>
      </c>
      <c r="D24">
        <v>33.024450025882501</v>
      </c>
      <c r="E24">
        <v>8.4951828755256091</v>
      </c>
      <c r="F24">
        <v>5.5420970916748002</v>
      </c>
      <c r="G24">
        <v>2.82516884803771</v>
      </c>
      <c r="H24">
        <v>6.6525850296020499</v>
      </c>
      <c r="I24">
        <v>1.99966657161712</v>
      </c>
      <c r="J24">
        <v>702</v>
      </c>
      <c r="K24">
        <v>128</v>
      </c>
      <c r="L24">
        <v>1634</v>
      </c>
      <c r="M24">
        <v>340</v>
      </c>
      <c r="N24">
        <v>62.817195892333899</v>
      </c>
      <c r="O24">
        <v>23.021728515625</v>
      </c>
      <c r="P24">
        <v>73.914542957424004</v>
      </c>
      <c r="Q24">
        <v>161.98061425501399</v>
      </c>
      <c r="R24">
        <v>21.3233058675272</v>
      </c>
      <c r="S24">
        <v>5.8444367709787599</v>
      </c>
      <c r="T24">
        <v>0.50263866639495403</v>
      </c>
      <c r="U24">
        <v>0.95862324839328406</v>
      </c>
      <c r="V24">
        <v>7.6729301233117999</v>
      </c>
      <c r="W24">
        <v>3.3750575948394999</v>
      </c>
    </row>
    <row r="25" spans="1:23" x14ac:dyDescent="0.25">
      <c r="A25">
        <v>23</v>
      </c>
      <c r="B25">
        <v>124.642317918065</v>
      </c>
      <c r="C25">
        <v>177.31966465485399</v>
      </c>
      <c r="D25">
        <v>32.791503565391103</v>
      </c>
      <c r="E25">
        <v>9.1671611209062593</v>
      </c>
      <c r="F25">
        <v>5.8869724273681596</v>
      </c>
      <c r="G25">
        <v>3.38541579246521</v>
      </c>
      <c r="H25">
        <v>6.9066433906555096</v>
      </c>
      <c r="I25">
        <v>2.8071632385253902</v>
      </c>
      <c r="J25">
        <v>744</v>
      </c>
      <c r="K25">
        <v>276</v>
      </c>
      <c r="L25">
        <v>1680</v>
      </c>
      <c r="M25">
        <v>557</v>
      </c>
      <c r="N25">
        <v>59.665737152099602</v>
      </c>
      <c r="O25">
        <v>55.605754852294901</v>
      </c>
      <c r="P25">
        <v>70.211206896551701</v>
      </c>
      <c r="Q25">
        <v>157.72944738834201</v>
      </c>
      <c r="R25">
        <v>19.1339725680713</v>
      </c>
      <c r="S25">
        <v>6.5952389844583896</v>
      </c>
      <c r="T25">
        <v>0.52711944177214498</v>
      </c>
      <c r="U25">
        <v>0.94664361618867998</v>
      </c>
      <c r="V25">
        <v>7.3776223776223704</v>
      </c>
      <c r="W25">
        <v>3.1447750362844702</v>
      </c>
    </row>
    <row r="26" spans="1:23" x14ac:dyDescent="0.25">
      <c r="A26">
        <v>24</v>
      </c>
      <c r="B26">
        <v>112.778008500067</v>
      </c>
      <c r="C26">
        <v>178.741757068835</v>
      </c>
      <c r="D26">
        <v>26.171747083862201</v>
      </c>
      <c r="E26">
        <v>6.9425168258251402</v>
      </c>
      <c r="F26">
        <v>5.2062053680419904</v>
      </c>
      <c r="G26">
        <v>4.7726087570190403</v>
      </c>
      <c r="H26">
        <v>6.7682981491088796</v>
      </c>
      <c r="I26">
        <v>3.4106163978576598</v>
      </c>
      <c r="J26">
        <v>749</v>
      </c>
      <c r="K26">
        <v>286</v>
      </c>
      <c r="L26">
        <v>1352</v>
      </c>
      <c r="M26">
        <v>729</v>
      </c>
      <c r="N26">
        <v>71.610054016113196</v>
      </c>
      <c r="O26">
        <v>76.321685791015597</v>
      </c>
      <c r="P26">
        <v>47.909075742409001</v>
      </c>
      <c r="Q26">
        <v>168.35970204841701</v>
      </c>
      <c r="R26">
        <v>15.4913057853387</v>
      </c>
      <c r="S26">
        <v>6.4006750040232401</v>
      </c>
      <c r="T26">
        <v>0.45015393736931097</v>
      </c>
      <c r="U26">
        <v>0.94562266323383204</v>
      </c>
      <c r="V26">
        <v>6.6722599071759996</v>
      </c>
      <c r="W26">
        <v>3.43523202111282</v>
      </c>
    </row>
    <row r="27" spans="1:23" x14ac:dyDescent="0.25">
      <c r="A27">
        <v>25</v>
      </c>
      <c r="B27">
        <v>102.83244386656</v>
      </c>
      <c r="C27">
        <v>202.00838362863601</v>
      </c>
      <c r="D27">
        <v>26.261302068718201</v>
      </c>
      <c r="E27">
        <v>9.6656423486853793</v>
      </c>
      <c r="F27">
        <v>5.2982206344604403</v>
      </c>
      <c r="G27">
        <v>5.3959083557128897</v>
      </c>
      <c r="H27">
        <v>6.1810445785522399</v>
      </c>
      <c r="I27">
        <v>4.62062644958496</v>
      </c>
      <c r="J27">
        <v>652</v>
      </c>
      <c r="K27">
        <v>436</v>
      </c>
      <c r="L27">
        <v>1453</v>
      </c>
      <c r="M27">
        <v>1100</v>
      </c>
      <c r="N27">
        <v>59.548301696777301</v>
      </c>
      <c r="O27">
        <v>22.090721130371001</v>
      </c>
      <c r="P27">
        <v>46.938958707360797</v>
      </c>
      <c r="Q27">
        <v>205.65950184501801</v>
      </c>
      <c r="R27">
        <v>18.3801904948252</v>
      </c>
      <c r="S27">
        <v>5.65520872556454</v>
      </c>
      <c r="T27">
        <v>0.41689801029587598</v>
      </c>
      <c r="U27">
        <v>0.965077172596846</v>
      </c>
      <c r="V27">
        <v>9.1788427819988296</v>
      </c>
      <c r="W27">
        <v>2.7072923700202498</v>
      </c>
    </row>
    <row r="28" spans="1:23" x14ac:dyDescent="0.25">
      <c r="A28">
        <v>26</v>
      </c>
      <c r="B28">
        <v>105.83483087193601</v>
      </c>
      <c r="C28">
        <v>188.53181703506701</v>
      </c>
      <c r="D28">
        <v>24.506799663469</v>
      </c>
      <c r="E28">
        <v>11.2028086814798</v>
      </c>
      <c r="F28">
        <v>5.23793268203735</v>
      </c>
      <c r="G28">
        <v>4.4920186996459899</v>
      </c>
      <c r="H28">
        <v>6.2239751815795898</v>
      </c>
      <c r="I28">
        <v>3.2026522159576398</v>
      </c>
      <c r="J28">
        <v>680</v>
      </c>
      <c r="K28">
        <v>261</v>
      </c>
      <c r="L28">
        <v>1410</v>
      </c>
      <c r="M28">
        <v>666</v>
      </c>
      <c r="N28">
        <v>64.350601196289006</v>
      </c>
      <c r="O28">
        <v>13.6014709472656</v>
      </c>
      <c r="P28">
        <v>49.458711059831799</v>
      </c>
      <c r="Q28">
        <v>159.78706033376099</v>
      </c>
      <c r="R28">
        <v>18.008589086420599</v>
      </c>
      <c r="S28">
        <v>5.80169927391184</v>
      </c>
      <c r="T28">
        <v>0.445558315885899</v>
      </c>
      <c r="U28">
        <v>0.976506611306726</v>
      </c>
      <c r="V28">
        <v>7.2976190476190403</v>
      </c>
      <c r="W28">
        <v>3.1056794463363699</v>
      </c>
    </row>
    <row r="29" spans="1:23" x14ac:dyDescent="0.25">
      <c r="A29">
        <v>27</v>
      </c>
      <c r="B29">
        <v>105.735488753905</v>
      </c>
      <c r="C29">
        <v>180.171398629897</v>
      </c>
      <c r="D29">
        <v>24.0870175577809</v>
      </c>
      <c r="E29">
        <v>7.9133758991879501</v>
      </c>
      <c r="F29">
        <v>5.8246765136718697</v>
      </c>
      <c r="G29">
        <v>3.8475933074951101</v>
      </c>
      <c r="H29">
        <v>6.5453763008117596</v>
      </c>
      <c r="I29">
        <v>3.2287528514861998</v>
      </c>
      <c r="J29">
        <v>720</v>
      </c>
      <c r="K29">
        <v>375</v>
      </c>
      <c r="L29">
        <v>1575</v>
      </c>
      <c r="M29">
        <v>698</v>
      </c>
      <c r="N29">
        <v>67.675697326660099</v>
      </c>
      <c r="O29">
        <v>28.635643005371001</v>
      </c>
      <c r="P29">
        <v>60.364696833739202</v>
      </c>
      <c r="Q29">
        <v>174.48219204102901</v>
      </c>
      <c r="R29">
        <v>16.434701163125599</v>
      </c>
      <c r="S29">
        <v>15.7035859879024</v>
      </c>
      <c r="T29">
        <v>0.53436549516563603</v>
      </c>
      <c r="U29">
        <v>0.89768512829054903</v>
      </c>
      <c r="V29">
        <v>6.6787190082644603</v>
      </c>
      <c r="W29">
        <v>8.22677345537757</v>
      </c>
    </row>
    <row r="30" spans="1:23" x14ac:dyDescent="0.25">
      <c r="A30">
        <v>28</v>
      </c>
      <c r="B30">
        <v>141.78804168526401</v>
      </c>
      <c r="C30">
        <v>172.66269479322301</v>
      </c>
      <c r="D30">
        <v>25.997261663296701</v>
      </c>
      <c r="E30">
        <v>7.55044527807748</v>
      </c>
      <c r="F30">
        <v>6.0651540756225497</v>
      </c>
      <c r="G30">
        <v>3.6042346954345699</v>
      </c>
      <c r="H30">
        <v>5.5581178665161097</v>
      </c>
      <c r="I30">
        <v>2.4906711578369101</v>
      </c>
      <c r="J30">
        <v>597</v>
      </c>
      <c r="K30">
        <v>229</v>
      </c>
      <c r="L30">
        <v>1346</v>
      </c>
      <c r="M30">
        <v>480</v>
      </c>
      <c r="N30">
        <v>62.649822235107401</v>
      </c>
      <c r="O30">
        <v>19.104972839355401</v>
      </c>
      <c r="P30">
        <v>48.3992801709594</v>
      </c>
      <c r="Q30">
        <v>190.366953777368</v>
      </c>
      <c r="R30">
        <v>16.0995195201949</v>
      </c>
      <c r="S30">
        <v>10.1573168183152</v>
      </c>
      <c r="T30">
        <v>0.42120249487792399</v>
      </c>
      <c r="U30">
        <v>0.94237834084453298</v>
      </c>
      <c r="V30">
        <v>7.1647223518432099</v>
      </c>
      <c r="W30">
        <v>5.0513974864003002</v>
      </c>
    </row>
    <row r="31" spans="1:23" x14ac:dyDescent="0.25">
      <c r="A31">
        <v>29</v>
      </c>
      <c r="B31">
        <v>100.037454637194</v>
      </c>
      <c r="C31">
        <v>194.37054862310501</v>
      </c>
      <c r="D31">
        <v>26.935160595287599</v>
      </c>
      <c r="E31">
        <v>6.2572913390471099</v>
      </c>
      <c r="F31">
        <v>7.9748978614807102</v>
      </c>
      <c r="G31">
        <v>3.3747534751892001</v>
      </c>
      <c r="H31">
        <v>6.7099533081054599</v>
      </c>
      <c r="I31">
        <v>2.0857305526733398</v>
      </c>
      <c r="J31">
        <v>658</v>
      </c>
      <c r="K31">
        <v>140</v>
      </c>
      <c r="L31">
        <v>1770</v>
      </c>
      <c r="M31">
        <v>342</v>
      </c>
      <c r="N31">
        <v>60.827621459960902</v>
      </c>
      <c r="O31">
        <v>48.836460113525298</v>
      </c>
      <c r="P31">
        <v>61.3275087368946</v>
      </c>
      <c r="Q31">
        <v>195.12550670408399</v>
      </c>
      <c r="R31">
        <v>17.617640456412399</v>
      </c>
      <c r="S31">
        <v>12.243934544547001</v>
      </c>
      <c r="T31">
        <v>0.48970788216859401</v>
      </c>
      <c r="U31">
        <v>0.92436882543057497</v>
      </c>
      <c r="V31">
        <v>6.9077155824508303</v>
      </c>
      <c r="W31">
        <v>4.8413139023826002</v>
      </c>
    </row>
    <row r="32" spans="1:23" x14ac:dyDescent="0.25">
      <c r="A32">
        <v>30</v>
      </c>
      <c r="B32">
        <v>111.656969861631</v>
      </c>
      <c r="C32">
        <v>164.14584020648499</v>
      </c>
      <c r="D32">
        <v>32.400361043414897</v>
      </c>
      <c r="E32">
        <v>5.0378624477093004</v>
      </c>
      <c r="F32">
        <v>8.9106216430663991</v>
      </c>
      <c r="G32">
        <v>3.4909784793853702</v>
      </c>
      <c r="H32">
        <v>9.1881170272827095</v>
      </c>
      <c r="I32">
        <v>2.74032425880432</v>
      </c>
      <c r="J32">
        <v>984</v>
      </c>
      <c r="K32">
        <v>265</v>
      </c>
      <c r="L32">
        <v>2408</v>
      </c>
      <c r="M32">
        <v>518</v>
      </c>
      <c r="N32">
        <v>111.462997436523</v>
      </c>
      <c r="O32">
        <v>51</v>
      </c>
      <c r="P32">
        <v>47.916567164179099</v>
      </c>
      <c r="Q32">
        <v>167.18573093002499</v>
      </c>
      <c r="R32">
        <v>15.898128872558299</v>
      </c>
      <c r="S32">
        <v>13.1827947851838</v>
      </c>
      <c r="T32">
        <v>0.40541385130047403</v>
      </c>
      <c r="U32">
        <v>0.92953819659075299</v>
      </c>
      <c r="V32">
        <v>8.0618115055079507</v>
      </c>
      <c r="W32">
        <v>6.7882599580712704</v>
      </c>
    </row>
    <row r="33" spans="1:23" x14ac:dyDescent="0.25">
      <c r="A33">
        <v>31</v>
      </c>
      <c r="B33">
        <v>102.114110500883</v>
      </c>
      <c r="C33">
        <v>192.51204176288999</v>
      </c>
      <c r="D33">
        <v>33.662468322589497</v>
      </c>
      <c r="E33">
        <v>6.7635777063375597</v>
      </c>
      <c r="F33">
        <v>7.6919813156127903</v>
      </c>
      <c r="G33">
        <v>3.8005447387695299</v>
      </c>
      <c r="H33">
        <v>7.9749493598937899</v>
      </c>
      <c r="I33">
        <v>2.4973664283752401</v>
      </c>
      <c r="J33">
        <v>853</v>
      </c>
      <c r="K33">
        <v>181</v>
      </c>
      <c r="L33">
        <v>2071</v>
      </c>
      <c r="M33">
        <v>473</v>
      </c>
      <c r="N33">
        <v>68.352027893066406</v>
      </c>
      <c r="O33">
        <v>20.248456954956001</v>
      </c>
      <c r="P33">
        <v>42.815844336344597</v>
      </c>
      <c r="Q33">
        <v>159.30649760668001</v>
      </c>
      <c r="R33">
        <v>12.711305008407599</v>
      </c>
      <c r="S33">
        <v>4.42923211209692</v>
      </c>
      <c r="T33">
        <v>0.38027084028792102</v>
      </c>
      <c r="U33">
        <v>0.970511949551076</v>
      </c>
      <c r="V33">
        <v>9.0013802622498194</v>
      </c>
      <c r="W33">
        <v>3.07327905255366</v>
      </c>
    </row>
    <row r="34" spans="1:23" x14ac:dyDescent="0.25">
      <c r="A34">
        <v>32</v>
      </c>
      <c r="B34">
        <v>112.960915212792</v>
      </c>
      <c r="C34">
        <v>195.81181470628101</v>
      </c>
      <c r="D34">
        <v>32.307701280317801</v>
      </c>
      <c r="E34">
        <v>7.1540035013196102</v>
      </c>
      <c r="F34">
        <v>8.0923118591308594</v>
      </c>
      <c r="G34">
        <v>3.6118092536926198</v>
      </c>
      <c r="H34">
        <v>8.3662185668945295</v>
      </c>
      <c r="I34">
        <v>2.8122897148132302</v>
      </c>
      <c r="J34">
        <v>888</v>
      </c>
      <c r="K34">
        <v>273</v>
      </c>
      <c r="L34">
        <v>2287</v>
      </c>
      <c r="M34">
        <v>609</v>
      </c>
      <c r="N34">
        <v>72.069412231445298</v>
      </c>
      <c r="O34">
        <v>68.883956909179602</v>
      </c>
      <c r="P34">
        <v>45.251036116045</v>
      </c>
      <c r="Q34">
        <v>160.27361134003601</v>
      </c>
      <c r="R34">
        <v>13.3189671128694</v>
      </c>
      <c r="S34">
        <v>9.8547704157184892</v>
      </c>
      <c r="T34">
        <v>0.42182401289052301</v>
      </c>
      <c r="U34">
        <v>0.89352586224517205</v>
      </c>
      <c r="V34">
        <v>7.8254527162977796</v>
      </c>
      <c r="W34">
        <v>4.2819277108433704</v>
      </c>
    </row>
    <row r="35" spans="1:23" x14ac:dyDescent="0.25">
      <c r="A35">
        <v>33</v>
      </c>
      <c r="B35">
        <v>112.59347163733</v>
      </c>
      <c r="C35">
        <v>212.02740204545</v>
      </c>
      <c r="D35">
        <v>28.7301468219319</v>
      </c>
      <c r="E35">
        <v>7.2338092349132097</v>
      </c>
      <c r="F35">
        <v>7.6171207427978498</v>
      </c>
      <c r="G35">
        <v>4.0989031791687003</v>
      </c>
      <c r="H35">
        <v>7.94472312927246</v>
      </c>
      <c r="I35">
        <v>3.2346348762512198</v>
      </c>
      <c r="J35">
        <v>869</v>
      </c>
      <c r="K35">
        <v>305</v>
      </c>
      <c r="L35">
        <v>2112</v>
      </c>
      <c r="M35">
        <v>742</v>
      </c>
      <c r="N35">
        <v>72.006942749023395</v>
      </c>
      <c r="O35">
        <v>58.940647125244098</v>
      </c>
      <c r="P35">
        <v>41.961129917123799</v>
      </c>
      <c r="Q35">
        <v>190.12260859986</v>
      </c>
      <c r="R35">
        <v>14.126510952519499</v>
      </c>
      <c r="S35">
        <v>4.5900001703409803</v>
      </c>
      <c r="T35">
        <v>0.40547700759593203</v>
      </c>
      <c r="U35">
        <v>0.98013835816309502</v>
      </c>
      <c r="V35">
        <v>7.8510638297872299</v>
      </c>
      <c r="W35">
        <v>2.6489304812834198</v>
      </c>
    </row>
    <row r="36" spans="1:23" x14ac:dyDescent="0.25">
      <c r="A36">
        <v>34</v>
      </c>
      <c r="B36">
        <v>113.031613266316</v>
      </c>
      <c r="C36">
        <v>183.82322575636999</v>
      </c>
      <c r="D36">
        <v>29.648041673769001</v>
      </c>
      <c r="E36">
        <v>10.3011070119128</v>
      </c>
      <c r="F36">
        <v>7.1012778282165501</v>
      </c>
      <c r="G36">
        <v>3.1888740062713601</v>
      </c>
      <c r="H36">
        <v>7.4111948013305602</v>
      </c>
      <c r="I36">
        <v>2.1187539100646902</v>
      </c>
      <c r="J36">
        <v>792</v>
      </c>
      <c r="K36">
        <v>104</v>
      </c>
      <c r="L36">
        <v>1990</v>
      </c>
      <c r="M36">
        <v>309</v>
      </c>
      <c r="N36">
        <v>66.640830993652301</v>
      </c>
      <c r="O36">
        <v>26.4007568359375</v>
      </c>
      <c r="P36">
        <v>41.967665615141897</v>
      </c>
      <c r="Q36">
        <v>209.718437691209</v>
      </c>
      <c r="R36">
        <v>17.6554536281465</v>
      </c>
      <c r="S36">
        <v>7.4733574404232801</v>
      </c>
      <c r="T36">
        <v>0.38287126228923501</v>
      </c>
      <c r="U36">
        <v>0.96136469931616797</v>
      </c>
      <c r="V36">
        <v>11.881324172392199</v>
      </c>
      <c r="W36">
        <v>3.2732154137713199</v>
      </c>
    </row>
    <row r="37" spans="1:23" x14ac:dyDescent="0.25">
      <c r="A37">
        <v>35</v>
      </c>
      <c r="B37">
        <v>116.197791534863</v>
      </c>
      <c r="C37">
        <v>218.146558248753</v>
      </c>
      <c r="D37">
        <v>35.456787806045803</v>
      </c>
      <c r="E37">
        <v>5.5195780153936003</v>
      </c>
      <c r="F37">
        <v>6.91103172302246</v>
      </c>
      <c r="G37">
        <v>2.2240865230560298</v>
      </c>
      <c r="H37">
        <v>7.2582345008850098</v>
      </c>
      <c r="I37">
        <v>2.72837233543396</v>
      </c>
      <c r="J37">
        <v>816</v>
      </c>
      <c r="K37">
        <v>321</v>
      </c>
      <c r="L37">
        <v>1850</v>
      </c>
      <c r="M37">
        <v>594</v>
      </c>
      <c r="N37">
        <v>66.4906005859375</v>
      </c>
      <c r="O37">
        <v>59.640594482421797</v>
      </c>
      <c r="P37">
        <v>72.960283130161201</v>
      </c>
      <c r="Q37">
        <v>163.83769230769201</v>
      </c>
      <c r="R37">
        <v>12.619090404038699</v>
      </c>
      <c r="S37">
        <v>10.0474165480456</v>
      </c>
      <c r="T37">
        <v>0.57145664822354303</v>
      </c>
      <c r="U37">
        <v>0.92872590459639304</v>
      </c>
      <c r="V37">
        <v>7.2119135477069003</v>
      </c>
      <c r="W37">
        <v>5.2521871434005298</v>
      </c>
    </row>
    <row r="38" spans="1:23" x14ac:dyDescent="0.25">
      <c r="A38">
        <v>36</v>
      </c>
      <c r="B38">
        <v>128.200120320596</v>
      </c>
      <c r="C38">
        <v>190.588445341458</v>
      </c>
      <c r="D38">
        <v>27.940719677364701</v>
      </c>
      <c r="E38">
        <v>4.8260855077899798</v>
      </c>
      <c r="F38">
        <v>6.6935544013976997</v>
      </c>
      <c r="G38">
        <v>3.0135076045989901</v>
      </c>
      <c r="H38">
        <v>5.8381690979003897</v>
      </c>
      <c r="I38">
        <v>2.2311913967132502</v>
      </c>
      <c r="J38">
        <v>572</v>
      </c>
      <c r="K38">
        <v>199</v>
      </c>
      <c r="L38">
        <v>1525</v>
      </c>
      <c r="M38">
        <v>383</v>
      </c>
      <c r="N38">
        <v>59.481086730957003</v>
      </c>
      <c r="O38">
        <v>24.738634109496999</v>
      </c>
      <c r="P38">
        <v>64.748928017516604</v>
      </c>
      <c r="Q38">
        <v>190.703526082</v>
      </c>
      <c r="R38">
        <v>12.9232435014854</v>
      </c>
      <c r="S38">
        <v>5.47887600010755</v>
      </c>
      <c r="T38">
        <v>0.53033976005576899</v>
      </c>
      <c r="U38">
        <v>0.97088825686602498</v>
      </c>
      <c r="V38">
        <v>6.5464654487688598</v>
      </c>
      <c r="W38">
        <v>2.5009270704573501</v>
      </c>
    </row>
    <row r="39" spans="1:23" x14ac:dyDescent="0.25">
      <c r="A39">
        <v>37</v>
      </c>
      <c r="B39">
        <v>125.232820353587</v>
      </c>
      <c r="C39">
        <v>196.45814977973501</v>
      </c>
      <c r="D39">
        <v>30.3904750043733</v>
      </c>
      <c r="E39">
        <v>11.369713779601801</v>
      </c>
      <c r="F39">
        <v>6.6095628738403303</v>
      </c>
      <c r="G39">
        <v>5.7456140518188397</v>
      </c>
      <c r="H39">
        <v>6.1047782897949201</v>
      </c>
      <c r="I39">
        <v>5.7651491165161097</v>
      </c>
      <c r="J39">
        <v>626</v>
      </c>
      <c r="K39">
        <v>662</v>
      </c>
      <c r="L39">
        <v>1514</v>
      </c>
      <c r="M39">
        <v>1283</v>
      </c>
      <c r="N39">
        <v>63.063457489013601</v>
      </c>
      <c r="O39">
        <v>19.416486740112301</v>
      </c>
      <c r="P39">
        <v>50.403364011424898</v>
      </c>
      <c r="Q39">
        <v>203.527540038979</v>
      </c>
      <c r="R39">
        <v>20.174101974081498</v>
      </c>
      <c r="S39">
        <v>6.1574220450420896</v>
      </c>
      <c r="T39">
        <v>0.44322852518165501</v>
      </c>
      <c r="U39">
        <v>0.96049725633171401</v>
      </c>
      <c r="V39">
        <v>6.4786967418546304</v>
      </c>
      <c r="W39">
        <v>2.8073936529372001</v>
      </c>
    </row>
    <row r="40" spans="1:23" x14ac:dyDescent="0.25">
      <c r="A40">
        <v>38</v>
      </c>
      <c r="B40">
        <v>117.92243202856601</v>
      </c>
      <c r="C40">
        <v>170.42948630868</v>
      </c>
      <c r="D40">
        <v>28.7110159874359</v>
      </c>
      <c r="E40">
        <v>10.686416614481599</v>
      </c>
      <c r="F40">
        <v>5.9231615066528303</v>
      </c>
      <c r="G40">
        <v>3.8257923126220699</v>
      </c>
      <c r="H40">
        <v>6.4908595085143999</v>
      </c>
      <c r="I40">
        <v>2.7295975685119598</v>
      </c>
      <c r="J40">
        <v>730</v>
      </c>
      <c r="K40">
        <v>173</v>
      </c>
      <c r="L40">
        <v>1445</v>
      </c>
      <c r="M40">
        <v>503</v>
      </c>
      <c r="N40">
        <v>77.077880859375</v>
      </c>
      <c r="O40">
        <v>56.753856658935497</v>
      </c>
      <c r="P40">
        <v>54.994384198295897</v>
      </c>
      <c r="Q40">
        <v>196.11271718499</v>
      </c>
      <c r="R40">
        <v>15.8057953780649</v>
      </c>
      <c r="S40">
        <v>5.7158462437303399</v>
      </c>
      <c r="T40">
        <v>0.47211633973682698</v>
      </c>
      <c r="U40">
        <v>0.96529530759662996</v>
      </c>
      <c r="V40">
        <v>7.1252747252747204</v>
      </c>
      <c r="W40">
        <v>3.1481934019898699</v>
      </c>
    </row>
    <row r="41" spans="1:23" x14ac:dyDescent="0.25">
      <c r="A41">
        <v>39</v>
      </c>
      <c r="B41">
        <v>125.112519163965</v>
      </c>
      <c r="C41">
        <v>188.21950746181699</v>
      </c>
      <c r="D41">
        <v>24.639600073598999</v>
      </c>
      <c r="E41">
        <v>14.639373113130199</v>
      </c>
      <c r="F41">
        <v>7.30452108383178</v>
      </c>
      <c r="G41">
        <v>3.6056885719299299</v>
      </c>
      <c r="H41">
        <v>6.2856774330139098</v>
      </c>
      <c r="I41">
        <v>3.7105431556701598</v>
      </c>
      <c r="J41">
        <v>619</v>
      </c>
      <c r="K41">
        <v>316</v>
      </c>
      <c r="L41">
        <v>1640</v>
      </c>
      <c r="M41">
        <v>855</v>
      </c>
      <c r="N41">
        <v>61.032779693603501</v>
      </c>
      <c r="O41">
        <v>15.033295631408601</v>
      </c>
      <c r="P41">
        <v>45.599953238251103</v>
      </c>
      <c r="Q41">
        <v>113.771563021205</v>
      </c>
      <c r="R41">
        <v>17.296750631705201</v>
      </c>
      <c r="S41">
        <v>6.9783820866099902</v>
      </c>
      <c r="T41">
        <v>0.36343422083933302</v>
      </c>
      <c r="U41">
        <v>0.94652597904427405</v>
      </c>
      <c r="V41">
        <v>9.7928513403736801</v>
      </c>
      <c r="W41">
        <v>4.8000345960906401</v>
      </c>
    </row>
    <row r="42" spans="1:23" x14ac:dyDescent="0.25">
      <c r="A42">
        <v>40</v>
      </c>
      <c r="B42">
        <v>121.6898639601</v>
      </c>
      <c r="C42">
        <v>175.86625007277399</v>
      </c>
      <c r="D42">
        <v>26.9259543871297</v>
      </c>
      <c r="E42">
        <v>9.7361873167485804</v>
      </c>
      <c r="F42">
        <v>7.5938096046447701</v>
      </c>
      <c r="G42">
        <v>6.68544101715087</v>
      </c>
      <c r="H42">
        <v>6.9959850311279297</v>
      </c>
      <c r="I42">
        <v>5.8162288665771396</v>
      </c>
      <c r="J42">
        <v>740</v>
      </c>
      <c r="K42">
        <v>616</v>
      </c>
      <c r="L42">
        <v>1809</v>
      </c>
      <c r="M42">
        <v>1510</v>
      </c>
      <c r="N42">
        <v>65.6201171875</v>
      </c>
      <c r="O42">
        <v>24.758836746215799</v>
      </c>
      <c r="P42">
        <v>47.960609911054597</v>
      </c>
      <c r="Q42">
        <v>170.254946576968</v>
      </c>
      <c r="R42">
        <v>16.0024370327647</v>
      </c>
      <c r="S42">
        <v>5.7263879133026503</v>
      </c>
      <c r="T42">
        <v>0.416548221174526</v>
      </c>
      <c r="U42">
        <v>0.96196734381770099</v>
      </c>
      <c r="V42">
        <v>9.6186803770351297</v>
      </c>
      <c r="W42">
        <v>2.9385176501237402</v>
      </c>
    </row>
    <row r="43" spans="1:23" x14ac:dyDescent="0.25">
      <c r="A43">
        <v>41</v>
      </c>
      <c r="B43">
        <v>132.88775252770199</v>
      </c>
      <c r="C43">
        <v>214.417027305012</v>
      </c>
      <c r="D43">
        <v>22.0846089673839</v>
      </c>
      <c r="E43">
        <v>5.0029498958705103</v>
      </c>
      <c r="F43">
        <v>5.2548370361328098</v>
      </c>
      <c r="G43">
        <v>1.73913586139678</v>
      </c>
      <c r="H43">
        <v>5.9461750984191797</v>
      </c>
      <c r="I43">
        <v>1.72708988189697</v>
      </c>
      <c r="J43">
        <v>688</v>
      </c>
      <c r="K43">
        <v>164</v>
      </c>
      <c r="L43">
        <v>1349</v>
      </c>
      <c r="M43">
        <v>355</v>
      </c>
      <c r="N43">
        <v>69.570114135742102</v>
      </c>
      <c r="O43">
        <v>46.04345703125</v>
      </c>
      <c r="P43">
        <v>51.924774774774697</v>
      </c>
      <c r="Q43">
        <v>172.50932198483</v>
      </c>
      <c r="R43">
        <v>15.8264295625078</v>
      </c>
      <c r="S43">
        <v>7.6093356368665903</v>
      </c>
      <c r="T43">
        <v>0.427040920391771</v>
      </c>
      <c r="U43">
        <v>0.95958957246933096</v>
      </c>
      <c r="V43">
        <v>10.2963265306122</v>
      </c>
      <c r="W43">
        <v>3.2531798909751601</v>
      </c>
    </row>
    <row r="44" spans="1:23" x14ac:dyDescent="0.25">
      <c r="A44">
        <v>42</v>
      </c>
      <c r="B44">
        <v>109.838595742203</v>
      </c>
      <c r="C44">
        <v>177.49985445089101</v>
      </c>
      <c r="D44">
        <v>21.7730539310026</v>
      </c>
      <c r="E44">
        <v>9.3448908904179202</v>
      </c>
      <c r="F44">
        <v>6.4750175476074201</v>
      </c>
      <c r="G44">
        <v>3.9772489070892298</v>
      </c>
      <c r="H44">
        <v>8.6918869018554599</v>
      </c>
      <c r="I44">
        <v>2.62462306022644</v>
      </c>
      <c r="J44">
        <v>1021</v>
      </c>
      <c r="K44">
        <v>204</v>
      </c>
      <c r="L44">
        <v>2028</v>
      </c>
      <c r="M44">
        <v>478</v>
      </c>
      <c r="N44">
        <v>81.932899475097599</v>
      </c>
      <c r="O44">
        <v>29.068881988525298</v>
      </c>
      <c r="P44">
        <v>45.062838569880803</v>
      </c>
      <c r="Q44">
        <v>165.722449730824</v>
      </c>
      <c r="R44">
        <v>15.398124133437801</v>
      </c>
      <c r="S44">
        <v>8.8934391475398797</v>
      </c>
      <c r="T44">
        <v>0.40049766495686001</v>
      </c>
      <c r="U44">
        <v>0.95645207600931403</v>
      </c>
      <c r="V44">
        <v>7.4730656219392699</v>
      </c>
      <c r="W44">
        <v>3.4833138173302101</v>
      </c>
    </row>
    <row r="45" spans="1:23" x14ac:dyDescent="0.25">
      <c r="A45">
        <v>43</v>
      </c>
      <c r="B45">
        <v>109.389450600632</v>
      </c>
      <c r="C45">
        <v>182.232451629179</v>
      </c>
      <c r="D45">
        <v>21.860351186868101</v>
      </c>
      <c r="E45">
        <v>6.3140336080643804</v>
      </c>
      <c r="F45">
        <v>5.6323986053466797</v>
      </c>
      <c r="G45">
        <v>4.4289736747741699</v>
      </c>
      <c r="H45">
        <v>7.37841796875</v>
      </c>
      <c r="I45">
        <v>3.37786388397216</v>
      </c>
      <c r="J45">
        <v>883</v>
      </c>
      <c r="K45">
        <v>322</v>
      </c>
      <c r="L45">
        <v>1782</v>
      </c>
      <c r="M45">
        <v>697</v>
      </c>
      <c r="N45">
        <v>76.295478820800696</v>
      </c>
      <c r="O45">
        <v>29.2745647430419</v>
      </c>
      <c r="P45">
        <v>47.978438075203698</v>
      </c>
      <c r="Q45">
        <v>156.57219487104101</v>
      </c>
      <c r="R45">
        <v>17.712610896787801</v>
      </c>
      <c r="S45">
        <v>10.354043195225101</v>
      </c>
      <c r="T45">
        <v>0.43296676649756999</v>
      </c>
      <c r="U45">
        <v>0.92230952431146995</v>
      </c>
      <c r="V45">
        <v>7.7101313320825504</v>
      </c>
      <c r="W45">
        <v>4.9320222317229501</v>
      </c>
    </row>
    <row r="46" spans="1:23" x14ac:dyDescent="0.25">
      <c r="A46">
        <v>44</v>
      </c>
      <c r="B46">
        <v>107.311048147645</v>
      </c>
      <c r="C46">
        <v>197.03687244076099</v>
      </c>
      <c r="D46">
        <v>23.976085898096599</v>
      </c>
      <c r="E46">
        <v>7.1995856884222</v>
      </c>
      <c r="F46">
        <v>5.2303805351257298</v>
      </c>
      <c r="G46">
        <v>3.6194529533386199</v>
      </c>
      <c r="H46">
        <v>6.4790329933166504</v>
      </c>
      <c r="I46">
        <v>2.74427890777587</v>
      </c>
      <c r="J46">
        <v>781</v>
      </c>
      <c r="K46">
        <v>251</v>
      </c>
      <c r="L46">
        <v>1482</v>
      </c>
      <c r="M46">
        <v>532</v>
      </c>
      <c r="N46">
        <v>69.641944885253906</v>
      </c>
      <c r="O46">
        <v>66.528190612792898</v>
      </c>
      <c r="P46">
        <v>37.997731397459098</v>
      </c>
      <c r="Q46">
        <v>119.418386694837</v>
      </c>
      <c r="R46">
        <v>15.3036712654214</v>
      </c>
      <c r="S46">
        <v>4.2038744969824098</v>
      </c>
      <c r="T46">
        <v>0.37753097130697899</v>
      </c>
      <c r="U46">
        <v>0.96316757538838305</v>
      </c>
      <c r="V46">
        <v>6.7497842968075901</v>
      </c>
      <c r="W46">
        <v>3.11069418386491</v>
      </c>
    </row>
    <row r="47" spans="1:23" x14ac:dyDescent="0.25">
      <c r="A47">
        <v>45</v>
      </c>
      <c r="B47">
        <v>99.696695064914906</v>
      </c>
      <c r="C47">
        <v>212.79803605736501</v>
      </c>
      <c r="D47">
        <v>30.894058813620099</v>
      </c>
      <c r="E47">
        <v>8.1564482317111402</v>
      </c>
      <c r="F47">
        <v>5.7562398910522399</v>
      </c>
      <c r="G47">
        <v>3.23169565200805</v>
      </c>
      <c r="H47">
        <v>6.7266111373901296</v>
      </c>
      <c r="I47">
        <v>3.3296024799346902</v>
      </c>
      <c r="J47">
        <v>792</v>
      </c>
      <c r="K47">
        <v>367</v>
      </c>
      <c r="L47">
        <v>1530</v>
      </c>
      <c r="M47">
        <v>704</v>
      </c>
      <c r="N47">
        <v>69.028984069824205</v>
      </c>
      <c r="O47">
        <v>58.034473419189403</v>
      </c>
      <c r="P47">
        <v>60.1756862745098</v>
      </c>
      <c r="Q47">
        <v>144.08573589186099</v>
      </c>
      <c r="R47">
        <v>18.762303597738999</v>
      </c>
      <c r="S47">
        <v>9.4596882417032404</v>
      </c>
      <c r="T47">
        <v>0.47858360323267102</v>
      </c>
      <c r="U47">
        <v>0.92147406243997998</v>
      </c>
      <c r="V47">
        <v>10.9290953545232</v>
      </c>
      <c r="W47">
        <v>3.2988866685697902</v>
      </c>
    </row>
    <row r="48" spans="1:23" x14ac:dyDescent="0.25">
      <c r="A48">
        <v>46</v>
      </c>
      <c r="B48">
        <v>103.52585922490201</v>
      </c>
      <c r="C48">
        <v>199.15744532205099</v>
      </c>
      <c r="D48">
        <v>26.588257377841</v>
      </c>
      <c r="E48">
        <v>6.6181443017188402</v>
      </c>
      <c r="F48">
        <v>5.8934245109558097</v>
      </c>
      <c r="G48">
        <v>2.1626572608947701</v>
      </c>
      <c r="H48">
        <v>7.1065945625305096</v>
      </c>
      <c r="I48">
        <v>1.35165059566497</v>
      </c>
      <c r="J48">
        <v>857</v>
      </c>
      <c r="K48">
        <v>63</v>
      </c>
      <c r="L48">
        <v>1609</v>
      </c>
      <c r="M48">
        <v>162</v>
      </c>
      <c r="N48">
        <v>75.026664733886705</v>
      </c>
      <c r="O48">
        <v>36.069377899169901</v>
      </c>
      <c r="P48">
        <v>51.258932509925003</v>
      </c>
      <c r="Q48">
        <v>197.54255725190799</v>
      </c>
      <c r="R48">
        <v>18.214414358832201</v>
      </c>
      <c r="S48">
        <v>4.6432605214033504</v>
      </c>
      <c r="T48">
        <v>0.43924615399647399</v>
      </c>
      <c r="U48">
        <v>0.97624954133953701</v>
      </c>
      <c r="V48">
        <v>8.4699278267842804</v>
      </c>
      <c r="W48">
        <v>2.7873505258608202</v>
      </c>
    </row>
    <row r="49" spans="1:23" x14ac:dyDescent="0.25">
      <c r="A49">
        <v>47</v>
      </c>
      <c r="B49">
        <v>107.31850026198801</v>
      </c>
      <c r="C49">
        <v>176.59036658968699</v>
      </c>
      <c r="D49">
        <v>21.195748905304999</v>
      </c>
      <c r="E49">
        <v>6.2016911094376699</v>
      </c>
      <c r="F49">
        <v>5.5338678359985298</v>
      </c>
      <c r="G49">
        <v>2.6615405082702601</v>
      </c>
      <c r="H49">
        <v>6.72220706939697</v>
      </c>
      <c r="I49">
        <v>1.8956656455993599</v>
      </c>
      <c r="J49">
        <v>823</v>
      </c>
      <c r="K49">
        <v>162</v>
      </c>
      <c r="L49">
        <v>1540</v>
      </c>
      <c r="M49">
        <v>348</v>
      </c>
      <c r="N49">
        <v>75.239616394042898</v>
      </c>
      <c r="O49">
        <v>28.0178508758544</v>
      </c>
      <c r="P49">
        <v>75.902813965606995</v>
      </c>
      <c r="Q49">
        <v>181.912460411718</v>
      </c>
      <c r="R49">
        <v>16.611418544411698</v>
      </c>
      <c r="S49">
        <v>12.029465635318701</v>
      </c>
      <c r="T49">
        <v>0.529100788962378</v>
      </c>
      <c r="U49">
        <v>0.94654237099661398</v>
      </c>
      <c r="V49">
        <v>8.3181386514719797</v>
      </c>
      <c r="W49">
        <v>5.7925760950259804</v>
      </c>
    </row>
    <row r="50" spans="1:23" x14ac:dyDescent="0.25">
      <c r="A50">
        <v>48</v>
      </c>
      <c r="B50">
        <v>121.280715713481</v>
      </c>
      <c r="C50">
        <v>200.43140755690899</v>
      </c>
      <c r="D50">
        <v>25.653318170637</v>
      </c>
      <c r="E50">
        <v>11.6483833203228</v>
      </c>
      <c r="F50">
        <v>6.0801358222961399</v>
      </c>
      <c r="G50">
        <v>8.9215173721313406</v>
      </c>
      <c r="H50">
        <v>7.8500075340270996</v>
      </c>
      <c r="I50">
        <v>6.6858320236206001</v>
      </c>
      <c r="J50">
        <v>979</v>
      </c>
      <c r="K50">
        <v>695</v>
      </c>
      <c r="L50">
        <v>1568</v>
      </c>
      <c r="M50">
        <v>1773</v>
      </c>
      <c r="N50">
        <v>90.426765441894503</v>
      </c>
      <c r="O50">
        <v>31.144823074340799</v>
      </c>
      <c r="P50">
        <v>41.9444444444444</v>
      </c>
      <c r="Q50">
        <v>177.888712817494</v>
      </c>
      <c r="R50">
        <v>16.4210103829421</v>
      </c>
      <c r="S50">
        <v>3.26840994351977</v>
      </c>
      <c r="T50">
        <v>0.352521349280431</v>
      </c>
      <c r="U50">
        <v>0.97958741082335599</v>
      </c>
      <c r="V50">
        <v>8.4464579901153201</v>
      </c>
      <c r="W50">
        <v>2.53632478632478</v>
      </c>
    </row>
    <row r="51" spans="1:23" x14ac:dyDescent="0.25">
      <c r="A51">
        <v>49</v>
      </c>
      <c r="B51">
        <v>116.729938481243</v>
      </c>
      <c r="C51">
        <v>177.53003163267201</v>
      </c>
      <c r="D51">
        <v>23.243771859799899</v>
      </c>
      <c r="E51">
        <v>6.2124187335027301</v>
      </c>
      <c r="F51">
        <v>6.3846583366393999</v>
      </c>
      <c r="G51">
        <v>3.9003603458404501</v>
      </c>
      <c r="H51">
        <v>7.6032676696777299</v>
      </c>
      <c r="I51">
        <v>2.5043196678161599</v>
      </c>
      <c r="J51">
        <v>884</v>
      </c>
      <c r="K51">
        <v>197</v>
      </c>
      <c r="L51">
        <v>1767</v>
      </c>
      <c r="M51">
        <v>461</v>
      </c>
      <c r="N51">
        <v>65.299308776855398</v>
      </c>
      <c r="O51">
        <v>48.041648864746001</v>
      </c>
      <c r="P51">
        <v>55.308823529411697</v>
      </c>
      <c r="Q51">
        <v>166.78679210134101</v>
      </c>
      <c r="R51">
        <v>16.871195818570101</v>
      </c>
      <c r="S51">
        <v>9.5686396263810707</v>
      </c>
      <c r="T51">
        <v>0.49837632401973703</v>
      </c>
      <c r="U51">
        <v>0.94087250427776103</v>
      </c>
      <c r="V51">
        <v>7.8894389438943797</v>
      </c>
      <c r="W51">
        <v>5.0970476055940104</v>
      </c>
    </row>
    <row r="52" spans="1:23" x14ac:dyDescent="0.25">
      <c r="A52">
        <v>50</v>
      </c>
      <c r="B52">
        <v>116.104892390692</v>
      </c>
      <c r="C52">
        <v>172.20964893555001</v>
      </c>
      <c r="D52">
        <v>24.594459207621298</v>
      </c>
      <c r="E52">
        <v>9.4698248542347301</v>
      </c>
      <c r="F52">
        <v>6.1663169860839799</v>
      </c>
      <c r="G52">
        <v>6.0065016746520996</v>
      </c>
      <c r="H52">
        <v>7.2914805412292401</v>
      </c>
      <c r="I52">
        <v>4.4212164878845197</v>
      </c>
      <c r="J52">
        <v>868</v>
      </c>
      <c r="K52">
        <v>422</v>
      </c>
      <c r="L52">
        <v>1685</v>
      </c>
      <c r="M52">
        <v>1017</v>
      </c>
      <c r="N52">
        <v>84.148674011230398</v>
      </c>
      <c r="O52">
        <v>57.628120422363203</v>
      </c>
      <c r="P52">
        <v>68.020950846091793</v>
      </c>
      <c r="Q52">
        <v>178.757264802034</v>
      </c>
      <c r="R52">
        <v>17.9001045576066</v>
      </c>
      <c r="S52">
        <v>6.66786488758465</v>
      </c>
      <c r="T52">
        <v>0.47808840238004902</v>
      </c>
      <c r="U52">
        <v>0.95356774331969896</v>
      </c>
      <c r="V52">
        <v>9.9695528068506096</v>
      </c>
      <c r="W52">
        <v>3.0894832425293002</v>
      </c>
    </row>
    <row r="53" spans="1:23" x14ac:dyDescent="0.25">
      <c r="A53">
        <v>51</v>
      </c>
      <c r="B53">
        <v>129.07818898096201</v>
      </c>
      <c r="C53">
        <v>192.18422635797299</v>
      </c>
      <c r="D53">
        <v>26.665165842889099</v>
      </c>
      <c r="E53">
        <v>11.137419580393599</v>
      </c>
      <c r="F53">
        <v>5.6108555793762198</v>
      </c>
      <c r="G53">
        <v>6.6002492904662997</v>
      </c>
      <c r="H53">
        <v>6.4945540428161603</v>
      </c>
      <c r="I53">
        <v>6.0606122016906703</v>
      </c>
      <c r="J53">
        <v>745</v>
      </c>
      <c r="K53">
        <v>679</v>
      </c>
      <c r="L53">
        <v>1496</v>
      </c>
      <c r="M53">
        <v>1543</v>
      </c>
      <c r="N53">
        <v>68.468971252441406</v>
      </c>
      <c r="O53">
        <v>31.241001129150298</v>
      </c>
      <c r="P53">
        <v>82.426656151419493</v>
      </c>
      <c r="Q53">
        <v>180.322623658645</v>
      </c>
      <c r="R53">
        <v>17.4803520246275</v>
      </c>
      <c r="S53">
        <v>9.5321831197746896</v>
      </c>
      <c r="T53">
        <v>0.55785906099694105</v>
      </c>
      <c r="U53">
        <v>0.95024345789138298</v>
      </c>
      <c r="V53">
        <v>8.2741020793950799</v>
      </c>
      <c r="W53">
        <v>5.7072022595323997</v>
      </c>
    </row>
    <row r="54" spans="1:23" x14ac:dyDescent="0.25">
      <c r="A54">
        <v>52</v>
      </c>
      <c r="B54">
        <v>119.891614430708</v>
      </c>
      <c r="C54">
        <v>194.75058704807</v>
      </c>
      <c r="D54">
        <v>20.990262432252202</v>
      </c>
      <c r="E54">
        <v>4.0555549019974801</v>
      </c>
      <c r="F54">
        <v>6.2244791984558097</v>
      </c>
      <c r="G54">
        <v>1.9477450847625699</v>
      </c>
      <c r="H54">
        <v>7.0797834396362296</v>
      </c>
      <c r="I54">
        <v>1.62375807762146</v>
      </c>
      <c r="J54">
        <v>741</v>
      </c>
      <c r="K54">
        <v>138</v>
      </c>
      <c r="L54">
        <v>1655</v>
      </c>
      <c r="M54">
        <v>314</v>
      </c>
      <c r="N54">
        <v>59.059295654296797</v>
      </c>
      <c r="O54">
        <v>50.249374389648402</v>
      </c>
      <c r="P54">
        <v>70.679119754349998</v>
      </c>
      <c r="Q54">
        <v>165.74656003179101</v>
      </c>
      <c r="R54">
        <v>21.601167659665698</v>
      </c>
      <c r="S54">
        <v>4.4790448084846801</v>
      </c>
      <c r="T54">
        <v>0.53537538454261702</v>
      </c>
      <c r="U54">
        <v>0.96874260512914001</v>
      </c>
      <c r="V54">
        <v>13.2280580511402</v>
      </c>
      <c r="W54">
        <v>2.7049206349206298</v>
      </c>
    </row>
    <row r="55" spans="1:23" x14ac:dyDescent="0.25">
      <c r="A55">
        <v>53</v>
      </c>
      <c r="B55">
        <v>121.608026548157</v>
      </c>
      <c r="C55">
        <v>177.271303537813</v>
      </c>
      <c r="D55">
        <v>22.4271734256873</v>
      </c>
      <c r="E55">
        <v>11.272158666181999</v>
      </c>
      <c r="F55">
        <v>5.5821504592895499</v>
      </c>
      <c r="G55">
        <v>7.0450105667114196</v>
      </c>
      <c r="H55">
        <v>7.61132764816284</v>
      </c>
      <c r="I55">
        <v>4.9996852874755797</v>
      </c>
      <c r="J55">
        <v>887</v>
      </c>
      <c r="K55">
        <v>435</v>
      </c>
      <c r="L55">
        <v>1729</v>
      </c>
      <c r="M55">
        <v>1236</v>
      </c>
      <c r="N55">
        <v>76.419891357421804</v>
      </c>
      <c r="O55">
        <v>34.014701843261697</v>
      </c>
      <c r="P55">
        <v>56.753954305799603</v>
      </c>
      <c r="Q55">
        <v>181.15901875901801</v>
      </c>
      <c r="R55">
        <v>18.6434284092825</v>
      </c>
      <c r="S55">
        <v>7.1515320039818802</v>
      </c>
      <c r="T55">
        <v>0.42952359131315598</v>
      </c>
      <c r="U55">
        <v>0.95586518538915799</v>
      </c>
      <c r="V55">
        <v>10.5009881422924</v>
      </c>
      <c r="W55">
        <v>3.2677359654534199</v>
      </c>
    </row>
    <row r="56" spans="1:23" x14ac:dyDescent="0.25">
      <c r="A56">
        <v>54</v>
      </c>
      <c r="B56">
        <v>116.99835044343899</v>
      </c>
      <c r="C56">
        <v>179.70377845485001</v>
      </c>
      <c r="D56">
        <v>22.2443741361642</v>
      </c>
      <c r="E56">
        <v>5.8940269703820496</v>
      </c>
      <c r="F56">
        <v>6.0643939971923801</v>
      </c>
      <c r="G56">
        <v>2.70488286018371</v>
      </c>
      <c r="H56">
        <v>8.4405031204223597</v>
      </c>
      <c r="I56">
        <v>1.8258975744247401</v>
      </c>
      <c r="J56">
        <v>1037</v>
      </c>
      <c r="K56">
        <v>95</v>
      </c>
      <c r="L56">
        <v>1948</v>
      </c>
      <c r="M56">
        <v>290</v>
      </c>
      <c r="N56">
        <v>88.204307556152301</v>
      </c>
      <c r="O56">
        <v>17.720045089721602</v>
      </c>
      <c r="P56">
        <v>62.879404855129202</v>
      </c>
      <c r="Q56">
        <v>214.01433351924101</v>
      </c>
      <c r="R56">
        <v>18.838446036884001</v>
      </c>
      <c r="S56">
        <v>2.7866836991934498</v>
      </c>
      <c r="T56">
        <v>0.50536256048619599</v>
      </c>
      <c r="U56">
        <v>0.98551686784874404</v>
      </c>
      <c r="V56">
        <v>8.42090909090909</v>
      </c>
      <c r="W56">
        <v>1.9850689127105601</v>
      </c>
    </row>
    <row r="57" spans="1:23" x14ac:dyDescent="0.25">
      <c r="A57">
        <v>55</v>
      </c>
      <c r="B57">
        <v>115.138543344524</v>
      </c>
      <c r="C57">
        <v>149.24056356614699</v>
      </c>
      <c r="D57">
        <v>21.701104950767199</v>
      </c>
      <c r="E57">
        <v>7.5313210988069397</v>
      </c>
      <c r="F57">
        <v>6.30559873580932</v>
      </c>
      <c r="G57">
        <v>3.5263309478759699</v>
      </c>
      <c r="H57">
        <v>7.5080785751342702</v>
      </c>
      <c r="I57">
        <v>2.8239996433257999</v>
      </c>
      <c r="J57">
        <v>935</v>
      </c>
      <c r="K57">
        <v>306</v>
      </c>
      <c r="L57">
        <v>1843</v>
      </c>
      <c r="M57">
        <v>589</v>
      </c>
      <c r="N57">
        <v>77.103820800781193</v>
      </c>
      <c r="O57">
        <v>55.901699066162102</v>
      </c>
      <c r="P57">
        <v>106.818526848467</v>
      </c>
      <c r="Q57">
        <v>163.61787304849901</v>
      </c>
      <c r="R57">
        <v>28.3349496701289</v>
      </c>
      <c r="S57">
        <v>10.2663361690126</v>
      </c>
      <c r="T57">
        <v>0.69039132760350197</v>
      </c>
      <c r="U57">
        <v>0.93844170468001198</v>
      </c>
      <c r="V57">
        <v>7.9003181336161097</v>
      </c>
      <c r="W57">
        <v>5.5808257522743103</v>
      </c>
    </row>
    <row r="58" spans="1:23" x14ac:dyDescent="0.25">
      <c r="A58">
        <v>56</v>
      </c>
      <c r="B58">
        <v>131.887694308059</v>
      </c>
      <c r="C58">
        <v>208.98527043024299</v>
      </c>
      <c r="D58">
        <v>23.009947538188701</v>
      </c>
      <c r="E58">
        <v>4.5869330269426198</v>
      </c>
      <c r="F58">
        <v>6.0679550170898402</v>
      </c>
      <c r="G58">
        <v>2.1771125793457</v>
      </c>
      <c r="H58">
        <v>8.3601484298706001</v>
      </c>
      <c r="I58">
        <v>2.40997290611267</v>
      </c>
      <c r="J58">
        <v>1032</v>
      </c>
      <c r="K58">
        <v>272</v>
      </c>
      <c r="L58">
        <v>1739</v>
      </c>
      <c r="M58">
        <v>507</v>
      </c>
      <c r="N58">
        <v>91.065910339355398</v>
      </c>
      <c r="O58">
        <v>32.449962615966797</v>
      </c>
      <c r="P58">
        <v>150.257838926684</v>
      </c>
      <c r="Q58">
        <v>169.65089960486401</v>
      </c>
      <c r="R58">
        <v>24.9502784187064</v>
      </c>
      <c r="S58">
        <v>8.8641343098532008</v>
      </c>
      <c r="T58">
        <v>0.84741483995147604</v>
      </c>
      <c r="U58">
        <v>0.93657999501591405</v>
      </c>
      <c r="V58">
        <v>5.8339300937766403</v>
      </c>
      <c r="W58">
        <v>3.05885206143896</v>
      </c>
    </row>
    <row r="59" spans="1:23" x14ac:dyDescent="0.25">
      <c r="A59">
        <v>57</v>
      </c>
      <c r="B59">
        <v>130.73799219856701</v>
      </c>
      <c r="C59">
        <v>187.46467037978601</v>
      </c>
      <c r="D59">
        <v>26.968845525518301</v>
      </c>
      <c r="E59">
        <v>9.3254552694120196</v>
      </c>
      <c r="F59">
        <v>6.8490977287292401</v>
      </c>
      <c r="G59">
        <v>3.84312772750854</v>
      </c>
      <c r="H59">
        <v>8.6955976486206001</v>
      </c>
      <c r="I59">
        <v>2.9726040363311701</v>
      </c>
      <c r="J59">
        <v>1025</v>
      </c>
      <c r="K59">
        <v>263</v>
      </c>
      <c r="L59">
        <v>1938</v>
      </c>
      <c r="M59">
        <v>587</v>
      </c>
      <c r="N59">
        <v>96.8968505859375</v>
      </c>
      <c r="O59">
        <v>16.278820037841701</v>
      </c>
      <c r="P59">
        <v>87.439566814929407</v>
      </c>
      <c r="Q59">
        <v>208.884718812112</v>
      </c>
      <c r="R59">
        <v>26.722008253995401</v>
      </c>
      <c r="S59">
        <v>4.9576640114528896</v>
      </c>
      <c r="T59">
        <v>0.50717845031080699</v>
      </c>
      <c r="U59">
        <v>0.97390246405548497</v>
      </c>
      <c r="V59">
        <v>9.5716253443526096</v>
      </c>
      <c r="W59">
        <v>2.6998091271906901</v>
      </c>
    </row>
    <row r="60" spans="1:23" x14ac:dyDescent="0.25">
      <c r="A60">
        <v>58</v>
      </c>
      <c r="B60">
        <v>101.85332531196001</v>
      </c>
      <c r="C60">
        <v>114.624929651264</v>
      </c>
      <c r="D60">
        <v>21.140197343798501</v>
      </c>
      <c r="E60">
        <v>6.1331427627019703</v>
      </c>
      <c r="F60">
        <v>4.8484559059143004</v>
      </c>
      <c r="G60">
        <v>3.6435234546661301</v>
      </c>
      <c r="H60">
        <v>5.5167937278747496</v>
      </c>
      <c r="I60">
        <v>3.0778672695159899</v>
      </c>
      <c r="J60">
        <v>616</v>
      </c>
      <c r="K60">
        <v>292</v>
      </c>
      <c r="L60">
        <v>1239</v>
      </c>
      <c r="M60">
        <v>651</v>
      </c>
      <c r="N60">
        <v>67.268119812011705</v>
      </c>
      <c r="O60">
        <v>24.839485168456999</v>
      </c>
      <c r="P60">
        <v>62.485451257603103</v>
      </c>
      <c r="Q60">
        <v>201.27406906428999</v>
      </c>
      <c r="R60">
        <v>20.245020017642901</v>
      </c>
      <c r="S60">
        <v>9.1509351450182397</v>
      </c>
      <c r="T60">
        <v>0.40195551714808597</v>
      </c>
      <c r="U60">
        <v>0.95855708132341599</v>
      </c>
      <c r="V60">
        <v>10.079738562091499</v>
      </c>
      <c r="W60">
        <v>4.9435062941357</v>
      </c>
    </row>
    <row r="61" spans="1:23" x14ac:dyDescent="0.25">
      <c r="A61">
        <v>59</v>
      </c>
      <c r="B61">
        <v>99.395524850084399</v>
      </c>
      <c r="C61">
        <v>120.358613596227</v>
      </c>
      <c r="D61">
        <v>19.5143941259328</v>
      </c>
      <c r="E61">
        <v>6.1444446573000002</v>
      </c>
      <c r="F61">
        <v>5.5657253265380797</v>
      </c>
      <c r="G61">
        <v>3.1262178421020499</v>
      </c>
      <c r="H61">
        <v>6.1864991188049299</v>
      </c>
      <c r="I61">
        <v>1.9694678783416699</v>
      </c>
      <c r="J61">
        <v>721</v>
      </c>
      <c r="K61">
        <v>132</v>
      </c>
      <c r="L61">
        <v>1391</v>
      </c>
      <c r="M61">
        <v>309</v>
      </c>
      <c r="N61">
        <v>72.111022949218693</v>
      </c>
      <c r="O61">
        <v>21.633306503295898</v>
      </c>
      <c r="P61">
        <v>68.753815193694393</v>
      </c>
      <c r="Q61">
        <v>170.26794757223701</v>
      </c>
      <c r="R61">
        <v>23.4289582061798</v>
      </c>
      <c r="S61">
        <v>12.037146868095</v>
      </c>
      <c r="T61">
        <v>0.42516847031050597</v>
      </c>
      <c r="U61">
        <v>0.93162453264205902</v>
      </c>
      <c r="V61">
        <v>8.9027777777777697</v>
      </c>
      <c r="W61">
        <v>3.9251459549624599</v>
      </c>
    </row>
    <row r="62" spans="1:23" x14ac:dyDescent="0.25">
      <c r="A62">
        <v>60</v>
      </c>
      <c r="B62">
        <v>100.648896737759</v>
      </c>
      <c r="C62">
        <v>174.34795940150201</v>
      </c>
      <c r="D62">
        <v>20.9529848373699</v>
      </c>
      <c r="E62">
        <v>11.323871525686</v>
      </c>
      <c r="F62">
        <v>5.2624220848083496</v>
      </c>
      <c r="G62">
        <v>7.2372303009033203</v>
      </c>
      <c r="H62">
        <v>5.7404923439025799</v>
      </c>
      <c r="I62">
        <v>5.6885418891906703</v>
      </c>
      <c r="J62">
        <v>637</v>
      </c>
      <c r="K62">
        <v>576</v>
      </c>
      <c r="L62">
        <v>1136</v>
      </c>
      <c r="M62">
        <v>1480</v>
      </c>
      <c r="N62">
        <v>64.257293701171804</v>
      </c>
      <c r="O62">
        <v>41.976181030273402</v>
      </c>
      <c r="P62">
        <v>107.369637883008</v>
      </c>
      <c r="Q62">
        <v>192.87074347332501</v>
      </c>
      <c r="R62">
        <v>29.585858675617398</v>
      </c>
      <c r="S62">
        <v>7.2489798032078596</v>
      </c>
      <c r="T62">
        <v>0.66195869016896702</v>
      </c>
      <c r="U62">
        <v>0.94850565293671696</v>
      </c>
      <c r="V62">
        <v>7.5745750538664103</v>
      </c>
      <c r="W62">
        <v>2.9849688640755798</v>
      </c>
    </row>
    <row r="63" spans="1:23" x14ac:dyDescent="0.25">
      <c r="A63">
        <v>61</v>
      </c>
      <c r="B63">
        <v>125.741757068835</v>
      </c>
      <c r="C63">
        <v>189.71084243823799</v>
      </c>
      <c r="D63">
        <v>16.299007349450498</v>
      </c>
      <c r="E63">
        <v>10.665266065914301</v>
      </c>
      <c r="F63">
        <v>5.1005263328552202</v>
      </c>
      <c r="G63">
        <v>6.1078853607177699</v>
      </c>
      <c r="H63">
        <v>6.6773257255554199</v>
      </c>
      <c r="I63">
        <v>5.4940948486328098</v>
      </c>
      <c r="J63">
        <v>723</v>
      </c>
      <c r="K63">
        <v>528</v>
      </c>
      <c r="L63">
        <v>1518</v>
      </c>
      <c r="M63">
        <v>1167</v>
      </c>
      <c r="N63">
        <v>64.845970153808594</v>
      </c>
      <c r="O63">
        <v>22.8035068511962</v>
      </c>
      <c r="P63">
        <v>54.313829787233999</v>
      </c>
      <c r="Q63">
        <v>154.45259813084101</v>
      </c>
      <c r="R63">
        <v>16.812954738381201</v>
      </c>
      <c r="S63">
        <v>7.5597937825553698</v>
      </c>
      <c r="T63">
        <v>0.46838197500797502</v>
      </c>
      <c r="U63">
        <v>0.9540925209194</v>
      </c>
      <c r="V63">
        <v>9.2601476014760102</v>
      </c>
      <c r="W63">
        <v>4.2046481601032903</v>
      </c>
    </row>
    <row r="64" spans="1:23" x14ac:dyDescent="0.25">
      <c r="A64">
        <v>62</v>
      </c>
      <c r="B64">
        <v>118.98449416833201</v>
      </c>
      <c r="C64">
        <v>168.41898736633701</v>
      </c>
      <c r="D64">
        <v>25.4513147647368</v>
      </c>
      <c r="E64">
        <v>9.4539908893427391</v>
      </c>
      <c r="F64">
        <v>4.9476628303527797</v>
      </c>
      <c r="G64">
        <v>3.31675028800964</v>
      </c>
      <c r="H64">
        <v>6.9897370338439897</v>
      </c>
      <c r="I64">
        <v>2.7533996105193999</v>
      </c>
      <c r="J64">
        <v>830</v>
      </c>
      <c r="K64">
        <v>293</v>
      </c>
      <c r="L64">
        <v>1631</v>
      </c>
      <c r="M64">
        <v>607</v>
      </c>
      <c r="N64">
        <v>71.449279785156193</v>
      </c>
      <c r="O64">
        <v>36.878177642822202</v>
      </c>
      <c r="P64">
        <v>112.709343020422</v>
      </c>
      <c r="Q64">
        <v>183.796937097437</v>
      </c>
      <c r="R64">
        <v>17.585714168710702</v>
      </c>
      <c r="S64">
        <v>6.8820537864905598</v>
      </c>
      <c r="T64">
        <v>0.92898561230298204</v>
      </c>
      <c r="U64">
        <v>0.94668404443485898</v>
      </c>
      <c r="V64">
        <v>3.8661665579473801</v>
      </c>
      <c r="W64">
        <v>2.9669511249030198</v>
      </c>
    </row>
    <row r="65" spans="1:23" x14ac:dyDescent="0.25">
      <c r="A65">
        <v>63</v>
      </c>
      <c r="B65">
        <v>117.73917599798099</v>
      </c>
      <c r="C65">
        <v>196.72392245143499</v>
      </c>
      <c r="D65">
        <v>23.246616530170002</v>
      </c>
      <c r="E65">
        <v>12.3960331372545</v>
      </c>
      <c r="F65">
        <v>5.2452454566955504</v>
      </c>
      <c r="G65">
        <v>10.5292806625366</v>
      </c>
      <c r="H65">
        <v>6.32718658447265</v>
      </c>
      <c r="I65">
        <v>7.2466292381286603</v>
      </c>
      <c r="J65">
        <v>721</v>
      </c>
      <c r="K65">
        <v>616</v>
      </c>
      <c r="L65">
        <v>1412</v>
      </c>
      <c r="M65">
        <v>1723</v>
      </c>
      <c r="N65">
        <v>61.983871459960902</v>
      </c>
      <c r="O65">
        <v>12</v>
      </c>
      <c r="P65">
        <v>85.078134587850201</v>
      </c>
      <c r="Q65">
        <v>197.44999760639499</v>
      </c>
      <c r="R65">
        <v>25.794815370881899</v>
      </c>
      <c r="S65">
        <v>3.8242796410984301</v>
      </c>
      <c r="T65">
        <v>0.498088331913976</v>
      </c>
      <c r="U65">
        <v>0.97848861363224604</v>
      </c>
      <c r="V65">
        <v>9.2540861812778594</v>
      </c>
      <c r="W65">
        <v>2.5680088776157199</v>
      </c>
    </row>
    <row r="66" spans="1:23" x14ac:dyDescent="0.25">
      <c r="A66">
        <v>64</v>
      </c>
      <c r="B66">
        <v>113.23221875060599</v>
      </c>
      <c r="C66">
        <v>182.77358380717601</v>
      </c>
      <c r="D66">
        <v>21.948502350448098</v>
      </c>
      <c r="E66">
        <v>6.1460824158829297</v>
      </c>
      <c r="F66">
        <v>5.4008507728576598</v>
      </c>
      <c r="G66">
        <v>3.1656806468963601</v>
      </c>
      <c r="H66">
        <v>5.3446054458618102</v>
      </c>
      <c r="I66">
        <v>2.24685335159301</v>
      </c>
      <c r="J66">
        <v>597</v>
      </c>
      <c r="K66">
        <v>145</v>
      </c>
      <c r="L66">
        <v>1242</v>
      </c>
      <c r="M66">
        <v>398</v>
      </c>
      <c r="N66">
        <v>69.180923461914006</v>
      </c>
      <c r="O66">
        <v>36.013885498046797</v>
      </c>
      <c r="P66">
        <v>91.997418073485605</v>
      </c>
      <c r="Q66">
        <v>200.96597204846799</v>
      </c>
      <c r="R66">
        <v>24.6274201757996</v>
      </c>
      <c r="S66">
        <v>3.6992003929021</v>
      </c>
      <c r="T66">
        <v>0.52732890173885805</v>
      </c>
      <c r="U66">
        <v>0.98436609098967998</v>
      </c>
      <c r="V66">
        <v>9.4854918612880397</v>
      </c>
      <c r="W66">
        <v>2.3308759757155202</v>
      </c>
    </row>
    <row r="67" spans="1:23" x14ac:dyDescent="0.25">
      <c r="A67">
        <v>65</v>
      </c>
      <c r="B67">
        <v>140.279900638475</v>
      </c>
      <c r="C67">
        <v>191.20594228492601</v>
      </c>
      <c r="D67">
        <v>8.8556731064333896</v>
      </c>
      <c r="E67">
        <v>6.3384225902757896</v>
      </c>
      <c r="F67">
        <v>4.3402175903320304</v>
      </c>
      <c r="G67">
        <v>3.81196117401123</v>
      </c>
      <c r="H67">
        <v>4.5954127311706499</v>
      </c>
      <c r="I67">
        <v>3.02616167068481</v>
      </c>
      <c r="J67">
        <v>529</v>
      </c>
      <c r="K67">
        <v>307</v>
      </c>
      <c r="L67">
        <v>1132</v>
      </c>
      <c r="M67">
        <v>629</v>
      </c>
      <c r="N67">
        <v>52.630786895751903</v>
      </c>
      <c r="O67">
        <v>54.5618896484375</v>
      </c>
      <c r="P67">
        <v>102.513958482462</v>
      </c>
      <c r="Q67">
        <v>161.83633914540101</v>
      </c>
      <c r="R67">
        <v>23.875601875800001</v>
      </c>
      <c r="S67">
        <v>12.099642042319701</v>
      </c>
      <c r="T67">
        <v>0.56850508115617104</v>
      </c>
      <c r="U67">
        <v>0.90491300619218995</v>
      </c>
      <c r="V67">
        <v>12.8599779492833</v>
      </c>
      <c r="W67">
        <v>6.1570373588184104</v>
      </c>
    </row>
    <row r="68" spans="1:23" x14ac:dyDescent="0.25">
      <c r="A68">
        <v>66</v>
      </c>
      <c r="B68">
        <v>181.06605988860599</v>
      </c>
      <c r="C68">
        <v>179.45073647848699</v>
      </c>
      <c r="D68">
        <v>30.138355988686101</v>
      </c>
      <c r="E68">
        <v>6.5039442209841702</v>
      </c>
      <c r="F68">
        <v>6.6999711990356401</v>
      </c>
      <c r="G68">
        <v>2.41830110549926</v>
      </c>
      <c r="H68">
        <v>9.9855699539184499</v>
      </c>
      <c r="I68">
        <v>1.63076615333557</v>
      </c>
      <c r="J68">
        <v>1181</v>
      </c>
      <c r="K68">
        <v>102</v>
      </c>
      <c r="L68">
        <v>2342</v>
      </c>
      <c r="M68">
        <v>248</v>
      </c>
      <c r="N68">
        <v>104.31682586669901</v>
      </c>
      <c r="O68">
        <v>62.128898620605398</v>
      </c>
      <c r="P68">
        <v>105.99088025376599</v>
      </c>
      <c r="Q68">
        <v>165.976504953009</v>
      </c>
      <c r="R68">
        <v>22.500954162919498</v>
      </c>
      <c r="S68">
        <v>5.92340964513693</v>
      </c>
      <c r="T68">
        <v>0.60335042492739799</v>
      </c>
      <c r="U68">
        <v>0.96115565686777105</v>
      </c>
      <c r="V68">
        <v>13.3498845265588</v>
      </c>
      <c r="W68">
        <v>3.7565931108719002</v>
      </c>
    </row>
    <row r="69" spans="1:23" x14ac:dyDescent="0.25">
      <c r="A69">
        <v>67</v>
      </c>
      <c r="B69">
        <v>166.83572357313301</v>
      </c>
      <c r="C69">
        <v>196.250790816821</v>
      </c>
      <c r="D69">
        <v>31.8514353202732</v>
      </c>
      <c r="E69">
        <v>5.9837444515128304</v>
      </c>
      <c r="F69">
        <v>5.7123756408691397</v>
      </c>
      <c r="G69">
        <v>2.0075998306274401</v>
      </c>
      <c r="H69">
        <v>7.9023690223693803</v>
      </c>
      <c r="I69">
        <v>1.22380983829498</v>
      </c>
      <c r="J69">
        <v>925</v>
      </c>
      <c r="K69">
        <v>59</v>
      </c>
      <c r="L69">
        <v>1840</v>
      </c>
      <c r="M69">
        <v>134</v>
      </c>
      <c r="N69">
        <v>95.718345642089801</v>
      </c>
      <c r="O69">
        <v>67.896980285644503</v>
      </c>
      <c r="P69">
        <v>113.45687550854301</v>
      </c>
      <c r="Q69">
        <v>154.36696741657099</v>
      </c>
      <c r="R69">
        <v>23.079389718575701</v>
      </c>
      <c r="S69">
        <v>5.0550652288561002</v>
      </c>
      <c r="T69">
        <v>0.61634263933313505</v>
      </c>
      <c r="U69">
        <v>0.969913903659259</v>
      </c>
      <c r="V69">
        <v>9.6326034063260302</v>
      </c>
      <c r="W69">
        <v>3.3116933906922101</v>
      </c>
    </row>
    <row r="70" spans="1:23" x14ac:dyDescent="0.25">
      <c r="A70">
        <v>68</v>
      </c>
      <c r="B70">
        <v>172.40478177336999</v>
      </c>
      <c r="C70">
        <v>191.10603737701101</v>
      </c>
      <c r="D70">
        <v>35.370972410408903</v>
      </c>
      <c r="E70">
        <v>15.3121483701435</v>
      </c>
      <c r="F70">
        <v>6.3744039535522399</v>
      </c>
      <c r="G70">
        <v>10.660554885864199</v>
      </c>
      <c r="H70">
        <v>8.6315326690673793</v>
      </c>
      <c r="I70">
        <v>7.7171220779418901</v>
      </c>
      <c r="J70">
        <v>988</v>
      </c>
      <c r="K70">
        <v>752</v>
      </c>
      <c r="L70">
        <v>2063</v>
      </c>
      <c r="M70">
        <v>2206</v>
      </c>
      <c r="N70">
        <v>83.240615844726506</v>
      </c>
      <c r="O70">
        <v>12.165524482726999</v>
      </c>
      <c r="P70">
        <v>97.995205479451997</v>
      </c>
      <c r="Q70">
        <v>203.87289330146399</v>
      </c>
      <c r="R70">
        <v>25.948829604328701</v>
      </c>
      <c r="S70">
        <v>7.3417958355584796</v>
      </c>
      <c r="T70">
        <v>0.58834991698365502</v>
      </c>
      <c r="U70">
        <v>0.95335652093823398</v>
      </c>
      <c r="V70">
        <v>16.088186356073201</v>
      </c>
      <c r="W70">
        <v>2.82806244995996</v>
      </c>
    </row>
    <row r="71" spans="1:23" x14ac:dyDescent="0.25">
      <c r="A71">
        <v>69</v>
      </c>
      <c r="B71">
        <v>155.455743367812</v>
      </c>
      <c r="C71">
        <v>159.76036794814499</v>
      </c>
      <c r="D71">
        <v>36.135744977848702</v>
      </c>
      <c r="E71">
        <v>11.6672285383823</v>
      </c>
      <c r="F71">
        <v>6.0136613845825098</v>
      </c>
      <c r="G71">
        <v>4.4823284149169904</v>
      </c>
      <c r="H71">
        <v>9.1986751556396396</v>
      </c>
      <c r="I71">
        <v>2.8766124248504599</v>
      </c>
      <c r="J71">
        <v>1115</v>
      </c>
      <c r="K71">
        <v>187</v>
      </c>
      <c r="L71">
        <v>2044</v>
      </c>
      <c r="M71">
        <v>530</v>
      </c>
      <c r="N71">
        <v>100.20977783203099</v>
      </c>
      <c r="O71">
        <v>43.931766510009702</v>
      </c>
      <c r="P71">
        <v>83.482977495672202</v>
      </c>
      <c r="Q71">
        <v>119.26731061997999</v>
      </c>
      <c r="R71">
        <v>24.555796866399302</v>
      </c>
      <c r="S71">
        <v>4.87149610695446</v>
      </c>
      <c r="T71">
        <v>0.53351261148856799</v>
      </c>
      <c r="U71">
        <v>0.96115939349115398</v>
      </c>
      <c r="V71">
        <v>14.2458770614692</v>
      </c>
      <c r="W71">
        <v>3.43666558124389</v>
      </c>
    </row>
    <row r="72" spans="1:23" x14ac:dyDescent="0.25">
      <c r="A72">
        <v>70</v>
      </c>
      <c r="B72">
        <v>161.71499543946101</v>
      </c>
      <c r="C72">
        <v>163.521977915348</v>
      </c>
      <c r="D72">
        <v>36.926782553472997</v>
      </c>
      <c r="E72">
        <v>12.262007795642599</v>
      </c>
      <c r="F72">
        <v>5.9567532539367596</v>
      </c>
      <c r="G72">
        <v>4.5639853477478001</v>
      </c>
      <c r="H72">
        <v>8.4698066711425692</v>
      </c>
      <c r="I72">
        <v>4.4643440246581996</v>
      </c>
      <c r="J72">
        <v>1032</v>
      </c>
      <c r="K72">
        <v>380</v>
      </c>
      <c r="L72">
        <v>1945</v>
      </c>
      <c r="M72">
        <v>1141</v>
      </c>
      <c r="N72">
        <v>95.524864196777301</v>
      </c>
      <c r="O72">
        <v>18.439088821411101</v>
      </c>
      <c r="P72">
        <v>90.459774582199699</v>
      </c>
      <c r="Q72">
        <v>209.13366246114401</v>
      </c>
      <c r="R72">
        <v>26.827913014248001</v>
      </c>
      <c r="S72">
        <v>4.8900844657036</v>
      </c>
      <c r="T72">
        <v>0.55595889777771201</v>
      </c>
      <c r="U72">
        <v>0.97835404528932701</v>
      </c>
      <c r="V72">
        <v>9.8765859284890407</v>
      </c>
      <c r="W72">
        <v>2.94742360695026</v>
      </c>
    </row>
    <row r="73" spans="1:23" x14ac:dyDescent="0.25">
      <c r="A73">
        <v>71</v>
      </c>
      <c r="B73">
        <v>162.203904597411</v>
      </c>
      <c r="C73">
        <v>204.846144889285</v>
      </c>
      <c r="D73">
        <v>44.783065975911597</v>
      </c>
      <c r="E73">
        <v>7.3130967456065399</v>
      </c>
      <c r="F73">
        <v>7.5703263282775799</v>
      </c>
      <c r="G73">
        <v>3.5280995368957502</v>
      </c>
      <c r="H73">
        <v>10.8614082336425</v>
      </c>
      <c r="I73">
        <v>3.10036301612854</v>
      </c>
      <c r="J73">
        <v>1254</v>
      </c>
      <c r="K73">
        <v>316</v>
      </c>
      <c r="L73">
        <v>2593</v>
      </c>
      <c r="M73">
        <v>680</v>
      </c>
      <c r="N73">
        <v>106.174392700195</v>
      </c>
      <c r="O73">
        <v>41.617305755615199</v>
      </c>
      <c r="P73">
        <v>93.789099526066295</v>
      </c>
      <c r="Q73">
        <v>195.41405019912901</v>
      </c>
      <c r="R73">
        <v>25.3834213657615</v>
      </c>
      <c r="S73">
        <v>3.7553270315268201</v>
      </c>
      <c r="T73">
        <v>0.55051621199568901</v>
      </c>
      <c r="U73">
        <v>0.97760592417519798</v>
      </c>
      <c r="V73">
        <v>12.782537067545301</v>
      </c>
      <c r="W73">
        <v>2.3083118556700999</v>
      </c>
    </row>
    <row r="74" spans="1:23" x14ac:dyDescent="0.25">
      <c r="A74">
        <v>72</v>
      </c>
      <c r="B74">
        <v>118.327737778726</v>
      </c>
      <c r="C74">
        <v>214.884841545537</v>
      </c>
      <c r="D74">
        <v>21.594537140638099</v>
      </c>
      <c r="E74">
        <v>3.87708410119488</v>
      </c>
      <c r="F74">
        <v>5.3800845146179199</v>
      </c>
      <c r="G74">
        <v>1.43106830120086</v>
      </c>
      <c r="H74">
        <v>6.1623549461364702</v>
      </c>
      <c r="I74">
        <v>1.2782458066940301</v>
      </c>
      <c r="J74">
        <v>643</v>
      </c>
      <c r="K74">
        <v>123</v>
      </c>
      <c r="L74">
        <v>1445</v>
      </c>
      <c r="M74">
        <v>262</v>
      </c>
      <c r="N74">
        <v>67.446273803710895</v>
      </c>
      <c r="O74">
        <v>31.0483493804931</v>
      </c>
      <c r="P74">
        <v>169.51803030303</v>
      </c>
      <c r="Q74">
        <v>191.89542430961501</v>
      </c>
      <c r="R74">
        <v>21.7938059534922</v>
      </c>
      <c r="S74">
        <v>3.2454811321346702</v>
      </c>
      <c r="T74">
        <v>0.88295763481559197</v>
      </c>
      <c r="U74">
        <v>0.98170060255647995</v>
      </c>
      <c r="V74">
        <v>6.0657176749703403</v>
      </c>
      <c r="W74">
        <v>2.57140833097194</v>
      </c>
    </row>
    <row r="75" spans="1:23" x14ac:dyDescent="0.25">
      <c r="A75">
        <v>73</v>
      </c>
      <c r="B75">
        <v>164.91818199460499</v>
      </c>
      <c r="C75">
        <v>170.457800461875</v>
      </c>
      <c r="D75">
        <v>33.412567679307102</v>
      </c>
      <c r="E75">
        <v>13.746782317529799</v>
      </c>
      <c r="F75">
        <v>6.6947746276855398</v>
      </c>
      <c r="G75">
        <v>4.7359018325805602</v>
      </c>
      <c r="H75">
        <v>8.5891332626342702</v>
      </c>
      <c r="I75">
        <v>3.8538174629211399</v>
      </c>
      <c r="J75">
        <v>1031</v>
      </c>
      <c r="K75">
        <v>344</v>
      </c>
      <c r="L75">
        <v>2062</v>
      </c>
      <c r="M75">
        <v>845</v>
      </c>
      <c r="N75">
        <v>89.196418762207003</v>
      </c>
      <c r="O75">
        <v>31.622774124145501</v>
      </c>
      <c r="P75">
        <v>92.853022520742698</v>
      </c>
      <c r="Q75">
        <v>163.521325882409</v>
      </c>
      <c r="R75">
        <v>24.3317591210991</v>
      </c>
      <c r="S75">
        <v>5.22853432516699</v>
      </c>
      <c r="T75">
        <v>0.50055021938811795</v>
      </c>
      <c r="U75">
        <v>0.96709384318059299</v>
      </c>
      <c r="V75">
        <v>12.946384039900201</v>
      </c>
      <c r="W75">
        <v>3.2005882352941102</v>
      </c>
    </row>
    <row r="76" spans="1:23" x14ac:dyDescent="0.25">
      <c r="A76">
        <v>74</v>
      </c>
      <c r="B76">
        <v>188.551534087601</v>
      </c>
      <c r="C76">
        <v>173.69157173630299</v>
      </c>
      <c r="D76">
        <v>22.3988513287076</v>
      </c>
      <c r="E76">
        <v>6.4109694134945396</v>
      </c>
      <c r="F76">
        <v>6.3152136802673304</v>
      </c>
      <c r="G76">
        <v>2.2916955947875901</v>
      </c>
      <c r="H76">
        <v>8.51330471038818</v>
      </c>
      <c r="I76">
        <v>1.4288785457611</v>
      </c>
      <c r="J76">
        <v>1060</v>
      </c>
      <c r="K76">
        <v>63</v>
      </c>
      <c r="L76">
        <v>1878</v>
      </c>
      <c r="M76">
        <v>167</v>
      </c>
      <c r="N76">
        <v>93.962760925292898</v>
      </c>
      <c r="O76">
        <v>37.107952117919901</v>
      </c>
      <c r="P76">
        <v>79.413340476828196</v>
      </c>
      <c r="Q76">
        <v>171.84923672147599</v>
      </c>
      <c r="R76">
        <v>25.293790568420398</v>
      </c>
      <c r="S76">
        <v>6.4804438614062798</v>
      </c>
      <c r="T76">
        <v>0.48815638667129502</v>
      </c>
      <c r="U76">
        <v>0.95601545208974903</v>
      </c>
      <c r="V76">
        <v>13.3005380476556</v>
      </c>
      <c r="W76">
        <v>4.1547716707683797</v>
      </c>
    </row>
    <row r="77" spans="1:23" x14ac:dyDescent="0.25">
      <c r="A77">
        <v>75</v>
      </c>
      <c r="B77">
        <v>184.080789458363</v>
      </c>
      <c r="C77">
        <v>199.89402084263199</v>
      </c>
      <c r="D77">
        <v>17.7790287455481</v>
      </c>
      <c r="E77">
        <v>4.8613412614309102</v>
      </c>
      <c r="F77">
        <v>4.8213419914245597</v>
      </c>
      <c r="G77">
        <v>2.0958189964294398</v>
      </c>
      <c r="H77">
        <v>6.3651823997497496</v>
      </c>
      <c r="I77">
        <v>1.58372378349304</v>
      </c>
      <c r="J77">
        <v>714</v>
      </c>
      <c r="K77">
        <v>107</v>
      </c>
      <c r="L77">
        <v>1479</v>
      </c>
      <c r="M77">
        <v>249</v>
      </c>
      <c r="N77">
        <v>66.910385131835895</v>
      </c>
      <c r="O77">
        <v>63.245548248291001</v>
      </c>
      <c r="P77">
        <v>72.902089552238806</v>
      </c>
      <c r="Q77">
        <v>157.15462203101799</v>
      </c>
      <c r="R77">
        <v>20.271219841014101</v>
      </c>
      <c r="S77">
        <v>7.4216919371371004</v>
      </c>
      <c r="T77">
        <v>0.484418286526338</v>
      </c>
      <c r="U77">
        <v>0.95916948766601495</v>
      </c>
      <c r="V77">
        <v>8.6173134328358199</v>
      </c>
      <c r="W77">
        <v>3.97185165421558</v>
      </c>
    </row>
    <row r="78" spans="1:23" x14ac:dyDescent="0.25">
      <c r="A78">
        <v>76</v>
      </c>
      <c r="B78">
        <v>168.059364629626</v>
      </c>
      <c r="C78">
        <v>176.687050010673</v>
      </c>
      <c r="D78">
        <v>17.7719075926532</v>
      </c>
      <c r="E78">
        <v>9.1742236447994507</v>
      </c>
      <c r="F78">
        <v>6.5690255165100098</v>
      </c>
      <c r="G78">
        <v>6.4045610427856401</v>
      </c>
      <c r="H78">
        <v>8.0957679748535103</v>
      </c>
      <c r="I78">
        <v>4.5694460868835396</v>
      </c>
      <c r="J78">
        <v>997</v>
      </c>
      <c r="K78">
        <v>420</v>
      </c>
      <c r="L78">
        <v>1949</v>
      </c>
      <c r="M78">
        <v>1051</v>
      </c>
      <c r="N78">
        <v>84.599060058593693</v>
      </c>
      <c r="O78">
        <v>55.072677612304602</v>
      </c>
      <c r="P78">
        <v>54.600387250521301</v>
      </c>
      <c r="Q78">
        <v>191.31687141687101</v>
      </c>
      <c r="R78">
        <v>16.094211937154199</v>
      </c>
      <c r="S78">
        <v>11.1564961243655</v>
      </c>
      <c r="T78">
        <v>0.38389812359282199</v>
      </c>
      <c r="U78">
        <v>0.94322663225710801</v>
      </c>
      <c r="V78">
        <v>9.8563734290843801</v>
      </c>
      <c r="W78">
        <v>4.4855933360644498</v>
      </c>
    </row>
    <row r="79" spans="1:23" x14ac:dyDescent="0.25">
      <c r="A79">
        <v>77</v>
      </c>
      <c r="B79">
        <v>166.559898309689</v>
      </c>
      <c r="C79">
        <v>216.196239011042</v>
      </c>
      <c r="D79">
        <v>15.7156090505308</v>
      </c>
      <c r="E79">
        <v>4.53783333336251</v>
      </c>
      <c r="F79">
        <v>6.6653170585632298</v>
      </c>
      <c r="G79">
        <v>2.6343889236450102</v>
      </c>
      <c r="H79">
        <v>7.7251091003417898</v>
      </c>
      <c r="I79">
        <v>1.9501320123672401</v>
      </c>
      <c r="J79">
        <v>960</v>
      </c>
      <c r="K79">
        <v>179</v>
      </c>
      <c r="L79">
        <v>1944</v>
      </c>
      <c r="M79">
        <v>376</v>
      </c>
      <c r="N79">
        <v>86.313385009765597</v>
      </c>
      <c r="O79">
        <v>29.068881988525298</v>
      </c>
      <c r="P79">
        <v>82.244141769185703</v>
      </c>
      <c r="Q79">
        <v>175.99596718119801</v>
      </c>
      <c r="R79">
        <v>23.393040236951801</v>
      </c>
      <c r="S79">
        <v>7.39591208429073</v>
      </c>
      <c r="T79">
        <v>0.51305418310020301</v>
      </c>
      <c r="U79">
        <v>0.95619858084546305</v>
      </c>
      <c r="V79">
        <v>8.1149358226371007</v>
      </c>
      <c r="W79">
        <v>3.3168546781685402</v>
      </c>
    </row>
    <row r="80" spans="1:23" x14ac:dyDescent="0.25">
      <c r="A80">
        <v>78</v>
      </c>
      <c r="B80">
        <v>156.48023443109699</v>
      </c>
      <c r="C80">
        <v>120.56300335733199</v>
      </c>
      <c r="D80">
        <v>15.858882842412701</v>
      </c>
      <c r="E80">
        <v>8.5446904757133808</v>
      </c>
      <c r="F80">
        <v>5.5461010932922301</v>
      </c>
      <c r="G80">
        <v>4.9780063629150302</v>
      </c>
      <c r="H80">
        <v>7.8970746994018501</v>
      </c>
      <c r="I80">
        <v>3.24988460540771</v>
      </c>
      <c r="J80">
        <v>971</v>
      </c>
      <c r="K80">
        <v>256</v>
      </c>
      <c r="L80">
        <v>1693</v>
      </c>
      <c r="M80">
        <v>684</v>
      </c>
      <c r="N80">
        <v>100.16985321044901</v>
      </c>
      <c r="O80">
        <v>53.0377197265625</v>
      </c>
      <c r="P80">
        <v>77.274793804063506</v>
      </c>
      <c r="Q80">
        <v>169.79901320562999</v>
      </c>
      <c r="R80">
        <v>26.511118324633099</v>
      </c>
      <c r="S80">
        <v>8.1778112895809993</v>
      </c>
      <c r="T80">
        <v>0.43544181090158102</v>
      </c>
      <c r="U80">
        <v>0.94296338283571302</v>
      </c>
      <c r="V80">
        <v>12.1357400722021</v>
      </c>
      <c r="W80">
        <v>3.9010049176822701</v>
      </c>
    </row>
    <row r="81" spans="1:23" x14ac:dyDescent="0.25">
      <c r="A81">
        <v>79</v>
      </c>
      <c r="B81">
        <v>191.06582701003299</v>
      </c>
      <c r="C81">
        <v>169.22523239340899</v>
      </c>
      <c r="D81">
        <v>24.7532654370067</v>
      </c>
      <c r="E81">
        <v>12.1450204816141</v>
      </c>
      <c r="F81">
        <v>7.3977079391479403</v>
      </c>
      <c r="G81">
        <v>5.9336271286010698</v>
      </c>
      <c r="H81">
        <v>8.2585048675537092</v>
      </c>
      <c r="I81">
        <v>4.3498435020446697</v>
      </c>
      <c r="J81">
        <v>1001</v>
      </c>
      <c r="K81">
        <v>401</v>
      </c>
      <c r="L81">
        <v>2029</v>
      </c>
      <c r="M81">
        <v>1004</v>
      </c>
      <c r="N81">
        <v>89.196418762207003</v>
      </c>
      <c r="O81">
        <v>47.801673889160099</v>
      </c>
      <c r="P81">
        <v>73.582458407365493</v>
      </c>
      <c r="Q81">
        <v>171.507362699867</v>
      </c>
      <c r="R81">
        <v>23.837296628284601</v>
      </c>
      <c r="S81">
        <v>8.6442132415256001</v>
      </c>
      <c r="T81">
        <v>0.44034937547485697</v>
      </c>
      <c r="U81">
        <v>0.95167024044283399</v>
      </c>
      <c r="V81">
        <v>14.3002754820936</v>
      </c>
      <c r="W81">
        <v>3.9391061452513898</v>
      </c>
    </row>
    <row r="82" spans="1:23" x14ac:dyDescent="0.25">
      <c r="A82">
        <v>80</v>
      </c>
      <c r="B82">
        <v>152.18830173300401</v>
      </c>
      <c r="C82">
        <v>191.02938151332199</v>
      </c>
      <c r="D82">
        <v>35.306736754824797</v>
      </c>
      <c r="E82">
        <v>8.3531797603947808</v>
      </c>
      <c r="F82">
        <v>9.34913825988769</v>
      </c>
      <c r="G82">
        <v>3.8564901351928702</v>
      </c>
      <c r="H82">
        <v>10.076434135436999</v>
      </c>
      <c r="I82">
        <v>3.0074431896209699</v>
      </c>
      <c r="J82">
        <v>1242</v>
      </c>
      <c r="K82">
        <v>281</v>
      </c>
      <c r="L82">
        <v>2603</v>
      </c>
      <c r="M82">
        <v>593</v>
      </c>
      <c r="N82">
        <v>106.075439453125</v>
      </c>
      <c r="O82">
        <v>19.104972839355401</v>
      </c>
      <c r="P82">
        <v>99.064822134387299</v>
      </c>
      <c r="Q82">
        <v>209.19878560069299</v>
      </c>
      <c r="R82">
        <v>26.3560502425658</v>
      </c>
      <c r="S82">
        <v>3.2342336693470002</v>
      </c>
      <c r="T82">
        <v>0.54000233782540996</v>
      </c>
      <c r="U82">
        <v>0.98617592483283201</v>
      </c>
      <c r="V82">
        <v>9.90984360625575</v>
      </c>
      <c r="W82">
        <v>2.5006186587478298</v>
      </c>
    </row>
    <row r="83" spans="1:23" x14ac:dyDescent="0.25">
      <c r="A83">
        <v>81</v>
      </c>
      <c r="B83">
        <v>186.11249975741799</v>
      </c>
      <c r="C83">
        <v>188.438238661724</v>
      </c>
      <c r="D83">
        <v>33.265446585298697</v>
      </c>
      <c r="E83">
        <v>12.708430099335001</v>
      </c>
      <c r="F83">
        <v>7.1710667610168404</v>
      </c>
      <c r="G83">
        <v>4.2446494102478001</v>
      </c>
      <c r="H83">
        <v>9.0519990921020508</v>
      </c>
      <c r="I83">
        <v>3.9644398689270002</v>
      </c>
      <c r="J83">
        <v>1050</v>
      </c>
      <c r="K83">
        <v>405</v>
      </c>
      <c r="L83">
        <v>2264</v>
      </c>
      <c r="M83">
        <v>939</v>
      </c>
      <c r="N83">
        <v>95.084175109863196</v>
      </c>
      <c r="O83">
        <v>34.481876373291001</v>
      </c>
      <c r="P83">
        <v>90.599013087320301</v>
      </c>
      <c r="Q83">
        <v>180.87572004608199</v>
      </c>
      <c r="R83">
        <v>26.614024059672499</v>
      </c>
      <c r="S83">
        <v>5.03768078466062</v>
      </c>
      <c r="T83">
        <v>0.52782190490299896</v>
      </c>
      <c r="U83">
        <v>0.96768065999344099</v>
      </c>
      <c r="V83">
        <v>14.1629955947136</v>
      </c>
      <c r="W83">
        <v>2.7426862776790002</v>
      </c>
    </row>
    <row r="84" spans="1:23" x14ac:dyDescent="0.25">
      <c r="A84">
        <v>82</v>
      </c>
      <c r="B84">
        <v>177.734634865803</v>
      </c>
      <c r="C84">
        <v>200.31687011197499</v>
      </c>
      <c r="D84">
        <v>39.726314717881301</v>
      </c>
      <c r="E84">
        <v>7.9848219861236496</v>
      </c>
      <c r="F84">
        <v>8.1050844192504794</v>
      </c>
      <c r="G84">
        <v>2.5548443794250399</v>
      </c>
      <c r="H84">
        <v>11.066421508789</v>
      </c>
      <c r="I84">
        <v>1.89599049091339</v>
      </c>
      <c r="J84">
        <v>1332</v>
      </c>
      <c r="K84">
        <v>162</v>
      </c>
      <c r="L84">
        <v>2802</v>
      </c>
      <c r="M84">
        <v>327</v>
      </c>
      <c r="N84">
        <v>112.445541381835</v>
      </c>
      <c r="O84">
        <v>35.608985900878899</v>
      </c>
      <c r="P84">
        <v>93.723184285344999</v>
      </c>
      <c r="Q84">
        <v>168.90751417544101</v>
      </c>
      <c r="R84">
        <v>27.451889495064101</v>
      </c>
      <c r="S84">
        <v>7.3661156675909298</v>
      </c>
      <c r="T84">
        <v>0.53551651365852804</v>
      </c>
      <c r="U84">
        <v>0.953605676508406</v>
      </c>
      <c r="V84">
        <v>13.3169960474308</v>
      </c>
      <c r="W84">
        <v>3.8059010702921601</v>
      </c>
    </row>
    <row r="85" spans="1:23" x14ac:dyDescent="0.25">
      <c r="A85">
        <v>83</v>
      </c>
      <c r="B85">
        <v>167.09973024898599</v>
      </c>
      <c r="C85">
        <v>176.90306429389199</v>
      </c>
      <c r="D85">
        <v>37.273730015864402</v>
      </c>
      <c r="E85">
        <v>13.9939125101609</v>
      </c>
      <c r="F85">
        <v>9.5300531387329102</v>
      </c>
      <c r="G85">
        <v>5.1841073036193803</v>
      </c>
      <c r="H85">
        <v>12.854199409484799</v>
      </c>
      <c r="I85">
        <v>4.4783620834350497</v>
      </c>
      <c r="J85">
        <v>1580</v>
      </c>
      <c r="K85">
        <v>466</v>
      </c>
      <c r="L85">
        <v>3190</v>
      </c>
      <c r="M85">
        <v>1087</v>
      </c>
      <c r="N85">
        <v>110.421920776367</v>
      </c>
      <c r="O85">
        <v>44.294467926025298</v>
      </c>
      <c r="P85">
        <v>78.918426103646794</v>
      </c>
      <c r="Q85">
        <v>168.28586878154201</v>
      </c>
      <c r="R85">
        <v>23.475189382085201</v>
      </c>
      <c r="S85">
        <v>6.0873332282187196</v>
      </c>
      <c r="T85">
        <v>0.43827112245049898</v>
      </c>
      <c r="U85">
        <v>0.95664881904322796</v>
      </c>
      <c r="V85">
        <v>12.5261353898886</v>
      </c>
      <c r="W85">
        <v>3.4818278052223</v>
      </c>
    </row>
    <row r="86" spans="1:23" x14ac:dyDescent="0.25">
      <c r="A86">
        <v>84</v>
      </c>
      <c r="B86">
        <v>185.559044421587</v>
      </c>
      <c r="C86">
        <v>171.82425430340101</v>
      </c>
      <c r="D86">
        <v>19.395974307860499</v>
      </c>
      <c r="E86">
        <v>12.3790211528545</v>
      </c>
      <c r="F86">
        <v>7.0876903533935502</v>
      </c>
      <c r="G86">
        <v>6.7344899177551198</v>
      </c>
      <c r="H86">
        <v>10.1523180007934</v>
      </c>
      <c r="I86">
        <v>4.70171689987182</v>
      </c>
      <c r="J86">
        <v>1300</v>
      </c>
      <c r="K86">
        <v>406</v>
      </c>
      <c r="L86">
        <v>2285</v>
      </c>
      <c r="M86">
        <v>1114</v>
      </c>
      <c r="N86">
        <v>108.85311126708901</v>
      </c>
      <c r="O86">
        <v>38.183765411376903</v>
      </c>
      <c r="P86">
        <v>78.404860699466496</v>
      </c>
      <c r="Q86">
        <v>177.74089819053799</v>
      </c>
      <c r="R86">
        <v>25.793640361751901</v>
      </c>
      <c r="S86">
        <v>11.801701235841</v>
      </c>
      <c r="T86">
        <v>0.46594024511196502</v>
      </c>
      <c r="U86">
        <v>0.93059366710356595</v>
      </c>
      <c r="V86">
        <v>12.7138304652645</v>
      </c>
      <c r="W86">
        <v>6.1956973293768502</v>
      </c>
    </row>
    <row r="87" spans="1:23" x14ac:dyDescent="0.25">
      <c r="A87">
        <v>85</v>
      </c>
      <c r="B87">
        <v>180.58902753789101</v>
      </c>
      <c r="C87">
        <v>195.420908614566</v>
      </c>
      <c r="D87">
        <v>17.6112989208683</v>
      </c>
      <c r="E87">
        <v>6.12685842561506</v>
      </c>
      <c r="F87">
        <v>6.3401517868041903</v>
      </c>
      <c r="G87">
        <v>3.4484019279479901</v>
      </c>
      <c r="H87">
        <v>8.6785364151000906</v>
      </c>
      <c r="I87">
        <v>2.3886532783508301</v>
      </c>
      <c r="J87">
        <v>1080</v>
      </c>
      <c r="K87">
        <v>192</v>
      </c>
      <c r="L87">
        <v>2006</v>
      </c>
      <c r="M87">
        <v>472</v>
      </c>
      <c r="N87">
        <v>92.195442199707003</v>
      </c>
      <c r="O87">
        <v>31.622774124145501</v>
      </c>
      <c r="P87">
        <v>58.959001782531097</v>
      </c>
      <c r="Q87">
        <v>157.022701856407</v>
      </c>
      <c r="R87">
        <v>20.256987836862901</v>
      </c>
      <c r="S87">
        <v>4.1080163886508503</v>
      </c>
      <c r="T87">
        <v>0.37128775027833999</v>
      </c>
      <c r="U87">
        <v>0.97576592729807499</v>
      </c>
      <c r="V87">
        <v>11.4640434192673</v>
      </c>
      <c r="W87">
        <v>2.6557774873996598</v>
      </c>
    </row>
    <row r="88" spans="1:23" x14ac:dyDescent="0.25">
      <c r="A88">
        <v>86</v>
      </c>
      <c r="B88">
        <v>182.87290651865899</v>
      </c>
      <c r="C88">
        <v>195.246307904286</v>
      </c>
      <c r="D88">
        <v>23.390068799757401</v>
      </c>
      <c r="E88">
        <v>8.1972541054946895</v>
      </c>
      <c r="F88">
        <v>6.4547166824340803</v>
      </c>
      <c r="G88">
        <v>3.10320615768432</v>
      </c>
      <c r="H88">
        <v>8.7773075103759695</v>
      </c>
      <c r="I88">
        <v>2.2027819156646702</v>
      </c>
      <c r="J88">
        <v>1088</v>
      </c>
      <c r="K88">
        <v>162</v>
      </c>
      <c r="L88">
        <v>2127</v>
      </c>
      <c r="M88">
        <v>382</v>
      </c>
      <c r="N88">
        <v>91.394744873046804</v>
      </c>
      <c r="O88">
        <v>43.011627197265597</v>
      </c>
      <c r="P88">
        <v>58.670584394384498</v>
      </c>
      <c r="Q88">
        <v>196.078354176316</v>
      </c>
      <c r="R88">
        <v>21.616856426583499</v>
      </c>
      <c r="S88">
        <v>6.7827480895781296</v>
      </c>
      <c r="T88">
        <v>0.38077858950622601</v>
      </c>
      <c r="U88">
        <v>0.957118462811682</v>
      </c>
      <c r="V88">
        <v>11.640870616686801</v>
      </c>
      <c r="W88">
        <v>2.85380407757334</v>
      </c>
    </row>
    <row r="89" spans="1:23" x14ac:dyDescent="0.25">
      <c r="A89">
        <v>87</v>
      </c>
      <c r="B89">
        <v>158.66775990219099</v>
      </c>
      <c r="C89">
        <v>171.88858700925601</v>
      </c>
      <c r="D89">
        <v>32.697570126712698</v>
      </c>
      <c r="E89">
        <v>12.885898089721399</v>
      </c>
      <c r="F89">
        <v>7.67968273162841</v>
      </c>
      <c r="G89">
        <v>7.5798039436340297</v>
      </c>
      <c r="H89">
        <v>9.0357770919799805</v>
      </c>
      <c r="I89">
        <v>6.4236559867858798</v>
      </c>
      <c r="J89">
        <v>1072</v>
      </c>
      <c r="K89">
        <v>693</v>
      </c>
      <c r="L89">
        <v>2297</v>
      </c>
      <c r="M89">
        <v>1750</v>
      </c>
      <c r="N89">
        <v>93.744331359863196</v>
      </c>
      <c r="O89">
        <v>34.985713958740199</v>
      </c>
      <c r="P89">
        <v>53.886032886032801</v>
      </c>
      <c r="Q89">
        <v>162.72820418991799</v>
      </c>
      <c r="R89">
        <v>20.549226281799999</v>
      </c>
      <c r="S89">
        <v>2.0982302497523801</v>
      </c>
      <c r="T89">
        <v>0.37037714593822502</v>
      </c>
      <c r="U89">
        <v>0.98926532547411905</v>
      </c>
      <c r="V89">
        <v>12.4818941504178</v>
      </c>
      <c r="W89">
        <v>2.1992084432717598</v>
      </c>
    </row>
    <row r="90" spans="1:23" x14ac:dyDescent="0.25">
      <c r="A90">
        <v>88</v>
      </c>
      <c r="B90">
        <v>142.730598303867</v>
      </c>
      <c r="C90">
        <v>198.290748898678</v>
      </c>
      <c r="D90">
        <v>34.388909605809502</v>
      </c>
      <c r="E90">
        <v>11.375735705624599</v>
      </c>
      <c r="F90">
        <v>9.2010250091552699</v>
      </c>
      <c r="G90">
        <v>4.0074195861816397</v>
      </c>
      <c r="H90">
        <v>9.91273689270019</v>
      </c>
      <c r="I90">
        <v>3.2199461460113499</v>
      </c>
      <c r="J90">
        <v>1206</v>
      </c>
      <c r="K90">
        <v>270</v>
      </c>
      <c r="L90">
        <v>2412</v>
      </c>
      <c r="M90">
        <v>607</v>
      </c>
      <c r="N90">
        <v>102.64988708496</v>
      </c>
      <c r="O90">
        <v>30.4795017242431</v>
      </c>
      <c r="P90">
        <v>106.110044444444</v>
      </c>
      <c r="Q90">
        <v>179.26256764686701</v>
      </c>
      <c r="R90">
        <v>25.569832511471201</v>
      </c>
      <c r="S90">
        <v>7.2464583516080401</v>
      </c>
      <c r="T90">
        <v>0.57803883445705595</v>
      </c>
      <c r="U90">
        <v>0.95805106644552296</v>
      </c>
      <c r="V90">
        <v>6.90498034076015</v>
      </c>
      <c r="W90">
        <v>3.3722726395056899</v>
      </c>
    </row>
    <row r="91" spans="1:23" x14ac:dyDescent="0.25">
      <c r="A91">
        <v>89</v>
      </c>
      <c r="B91">
        <v>149.03359273418801</v>
      </c>
      <c r="C91">
        <v>168.70449649711799</v>
      </c>
      <c r="D91">
        <v>34.5090531201404</v>
      </c>
      <c r="E91">
        <v>10.9723252948928</v>
      </c>
      <c r="F91">
        <v>8.2805147171020508</v>
      </c>
      <c r="G91">
        <v>5.6678872108459402</v>
      </c>
      <c r="H91">
        <v>9.1589431762695295</v>
      </c>
      <c r="I91">
        <v>4.0203771591186497</v>
      </c>
      <c r="J91">
        <v>1064</v>
      </c>
      <c r="K91">
        <v>351</v>
      </c>
      <c r="L91">
        <v>2300</v>
      </c>
      <c r="M91">
        <v>886</v>
      </c>
      <c r="N91">
        <v>79.397735595703097</v>
      </c>
      <c r="O91">
        <v>57.801387786865199</v>
      </c>
      <c r="P91">
        <v>71.761030014761303</v>
      </c>
      <c r="Q91">
        <v>162.20256244723601</v>
      </c>
      <c r="R91">
        <v>26.3090750503229</v>
      </c>
      <c r="S91">
        <v>6.0112900837391496</v>
      </c>
      <c r="T91">
        <v>0.43514989295113399</v>
      </c>
      <c r="U91">
        <v>0.94985961902402705</v>
      </c>
      <c r="V91">
        <v>11.4065671641791</v>
      </c>
      <c r="W91">
        <v>3.0514656895402998</v>
      </c>
    </row>
    <row r="92" spans="1:23" x14ac:dyDescent="0.25">
      <c r="A92">
        <v>90</v>
      </c>
      <c r="B92">
        <v>160.90164761590501</v>
      </c>
      <c r="C92">
        <v>192.07228939044001</v>
      </c>
      <c r="D92">
        <v>31.307362939266799</v>
      </c>
      <c r="E92">
        <v>7.6562909941791597</v>
      </c>
      <c r="F92">
        <v>7.4162230491638104</v>
      </c>
      <c r="G92">
        <v>5.1772532463073704</v>
      </c>
      <c r="H92">
        <v>8.1230592727661097</v>
      </c>
      <c r="I92">
        <v>4.5624566078186</v>
      </c>
      <c r="J92">
        <v>919</v>
      </c>
      <c r="K92">
        <v>477</v>
      </c>
      <c r="L92">
        <v>2117</v>
      </c>
      <c r="M92">
        <v>1103</v>
      </c>
      <c r="N92">
        <v>84.864601135253906</v>
      </c>
      <c r="O92">
        <v>43</v>
      </c>
      <c r="P92">
        <v>77.804300405110595</v>
      </c>
      <c r="Q92">
        <v>188.31426236207599</v>
      </c>
      <c r="R92">
        <v>28.550852330399401</v>
      </c>
      <c r="S92">
        <v>9.8736236232808796</v>
      </c>
      <c r="T92">
        <v>0.48845800142850798</v>
      </c>
      <c r="U92">
        <v>0.96167153270564798</v>
      </c>
      <c r="V92">
        <v>9.4886499402628406</v>
      </c>
      <c r="W92">
        <v>4.6009746309301898</v>
      </c>
    </row>
    <row r="93" spans="1:23" x14ac:dyDescent="0.25">
      <c r="A93">
        <v>91</v>
      </c>
      <c r="B93">
        <v>176.39519493877199</v>
      </c>
      <c r="C93">
        <v>174.772865764909</v>
      </c>
      <c r="D93">
        <v>31.035884865071399</v>
      </c>
      <c r="E93">
        <v>8.56048320771486</v>
      </c>
      <c r="F93">
        <v>7.02388095855712</v>
      </c>
      <c r="G93">
        <v>4.92018365859985</v>
      </c>
      <c r="H93">
        <v>7.8033599853515598</v>
      </c>
      <c r="I93">
        <v>3.9391441345214799</v>
      </c>
      <c r="J93">
        <v>873</v>
      </c>
      <c r="K93">
        <v>343</v>
      </c>
      <c r="L93">
        <v>2027</v>
      </c>
      <c r="M93">
        <v>862</v>
      </c>
      <c r="N93">
        <v>78.006408691406193</v>
      </c>
      <c r="O93">
        <v>53.235328674316399</v>
      </c>
      <c r="P93">
        <v>77.394573205200601</v>
      </c>
      <c r="Q93">
        <v>179.061351004702</v>
      </c>
      <c r="R93">
        <v>21.7744760094219</v>
      </c>
      <c r="S93">
        <v>6.6143926959101602</v>
      </c>
      <c r="T93">
        <v>0.55436704459632002</v>
      </c>
      <c r="U93">
        <v>0.96703510968182804</v>
      </c>
      <c r="V93">
        <v>9.3675078864353303</v>
      </c>
      <c r="W93">
        <v>3.1219260533103999</v>
      </c>
    </row>
    <row r="94" spans="1:23" x14ac:dyDescent="0.25">
      <c r="A94">
        <v>92</v>
      </c>
      <c r="B94">
        <v>164.91109860466901</v>
      </c>
      <c r="C94">
        <v>185.657474431873</v>
      </c>
      <c r="D94">
        <v>38.1747000595266</v>
      </c>
      <c r="E94">
        <v>6.7642227535164201</v>
      </c>
      <c r="F94">
        <v>8.2509489059448207</v>
      </c>
      <c r="G94">
        <v>3.4187023639678902</v>
      </c>
      <c r="H94">
        <v>10.431027412414499</v>
      </c>
      <c r="I94">
        <v>3.5526456832885698</v>
      </c>
      <c r="J94">
        <v>1232</v>
      </c>
      <c r="K94">
        <v>382</v>
      </c>
      <c r="L94">
        <v>2521</v>
      </c>
      <c r="M94">
        <v>761</v>
      </c>
      <c r="N94">
        <v>125.419296264648</v>
      </c>
      <c r="O94">
        <v>46.097721099853501</v>
      </c>
      <c r="P94">
        <v>63.547836110237803</v>
      </c>
      <c r="Q94">
        <v>155.71903638683699</v>
      </c>
      <c r="R94">
        <v>18.0323271855254</v>
      </c>
      <c r="S94">
        <v>4.9317311381635003</v>
      </c>
      <c r="T94">
        <v>0.467972811158961</v>
      </c>
      <c r="U94">
        <v>0.96526442197996198</v>
      </c>
      <c r="V94">
        <v>7.1967435549525103</v>
      </c>
      <c r="W94">
        <v>2.7315336204040999</v>
      </c>
    </row>
    <row r="95" spans="1:23" x14ac:dyDescent="0.25">
      <c r="A95">
        <v>93</v>
      </c>
      <c r="B95">
        <v>149.27458324438601</v>
      </c>
      <c r="C95">
        <v>151.054551805779</v>
      </c>
      <c r="D95">
        <v>39.480980362596398</v>
      </c>
      <c r="E95">
        <v>8.8862145613972903</v>
      </c>
      <c r="F95">
        <v>7.8854455947875897</v>
      </c>
      <c r="G95">
        <v>4.0344271659851003</v>
      </c>
      <c r="H95">
        <v>10.1365242004394</v>
      </c>
      <c r="I95">
        <v>3.3168323040008501</v>
      </c>
      <c r="J95">
        <v>1236</v>
      </c>
      <c r="K95">
        <v>318</v>
      </c>
      <c r="L95">
        <v>2329</v>
      </c>
      <c r="M95">
        <v>814</v>
      </c>
      <c r="N95">
        <v>123.239601135253</v>
      </c>
      <c r="O95">
        <v>53.758720397949197</v>
      </c>
      <c r="P95">
        <v>58.839993804213101</v>
      </c>
      <c r="Q95">
        <v>174.57054149344799</v>
      </c>
      <c r="R95">
        <v>18.508168738077099</v>
      </c>
      <c r="S95">
        <v>8.1533291837645105</v>
      </c>
      <c r="T95">
        <v>0.40904386150597799</v>
      </c>
      <c r="U95">
        <v>0.96267792420914999</v>
      </c>
      <c r="V95">
        <v>9.6430332922318094</v>
      </c>
      <c r="W95">
        <v>3.8932559178204502</v>
      </c>
    </row>
    <row r="96" spans="1:23" x14ac:dyDescent="0.25">
      <c r="A96">
        <v>94</v>
      </c>
      <c r="B96">
        <v>157.09157949892199</v>
      </c>
      <c r="C96">
        <v>179.66665372896799</v>
      </c>
      <c r="D96">
        <v>35.201898338206803</v>
      </c>
      <c r="E96">
        <v>5.8656765845363097</v>
      </c>
      <c r="F96">
        <v>8.12945461273193</v>
      </c>
      <c r="G96">
        <v>3.2613546848297101</v>
      </c>
      <c r="H96">
        <v>9.9564304351806605</v>
      </c>
      <c r="I96">
        <v>2.2531874179839999</v>
      </c>
      <c r="J96">
        <v>1206</v>
      </c>
      <c r="K96">
        <v>174</v>
      </c>
      <c r="L96">
        <v>2472</v>
      </c>
      <c r="M96">
        <v>387</v>
      </c>
      <c r="N96">
        <v>89</v>
      </c>
      <c r="O96">
        <v>72.249572753906193</v>
      </c>
      <c r="P96">
        <v>60.712300469483502</v>
      </c>
      <c r="Q96">
        <v>187.40917071155599</v>
      </c>
      <c r="R96">
        <v>21.432839724392601</v>
      </c>
      <c r="S96">
        <v>9.3801977399017797</v>
      </c>
      <c r="T96">
        <v>0.430981063343296</v>
      </c>
      <c r="U96">
        <v>0.94498124595697497</v>
      </c>
      <c r="V96">
        <v>9.66619915848527</v>
      </c>
      <c r="W96">
        <v>2.9157515442690398</v>
      </c>
    </row>
    <row r="97" spans="1:23" x14ac:dyDescent="0.25">
      <c r="A97">
        <v>95</v>
      </c>
      <c r="B97">
        <v>156.596790156998</v>
      </c>
      <c r="C97">
        <v>203.95654873954399</v>
      </c>
      <c r="D97">
        <v>33.780366914323203</v>
      </c>
      <c r="E97">
        <v>8.2499260785145001</v>
      </c>
      <c r="F97">
        <v>7.69708251953125</v>
      </c>
      <c r="G97">
        <v>4.6686320304870597</v>
      </c>
      <c r="H97">
        <v>9.5947341918945295</v>
      </c>
      <c r="I97">
        <v>3.9211139678954998</v>
      </c>
      <c r="J97">
        <v>1178</v>
      </c>
      <c r="K97">
        <v>365</v>
      </c>
      <c r="L97">
        <v>2248</v>
      </c>
      <c r="M97">
        <v>858</v>
      </c>
      <c r="N97">
        <v>101.833198547363</v>
      </c>
      <c r="O97">
        <v>70.007141113281193</v>
      </c>
      <c r="P97">
        <v>84.933496441281093</v>
      </c>
      <c r="Q97">
        <v>186.50866235068801</v>
      </c>
      <c r="R97">
        <v>24.593714276274099</v>
      </c>
      <c r="S97">
        <v>7.8080774464023097</v>
      </c>
      <c r="T97">
        <v>0.61190331915653495</v>
      </c>
      <c r="U97">
        <v>0.96794177791441105</v>
      </c>
      <c r="V97">
        <v>8.48260547742413</v>
      </c>
      <c r="W97">
        <v>3.5321100917431099</v>
      </c>
    </row>
    <row r="98" spans="1:23" x14ac:dyDescent="0.25">
      <c r="A98">
        <v>96</v>
      </c>
      <c r="B98">
        <v>140.15086650235699</v>
      </c>
      <c r="C98">
        <v>204.86755031147499</v>
      </c>
      <c r="D98">
        <v>33.868608992288003</v>
      </c>
      <c r="E98">
        <v>6.7237471874018402</v>
      </c>
      <c r="F98">
        <v>8.7788486480712802</v>
      </c>
      <c r="G98">
        <v>2.5852801799774099</v>
      </c>
      <c r="H98">
        <v>8.6580257415771396</v>
      </c>
      <c r="I98">
        <v>2.6129138469696001</v>
      </c>
      <c r="J98">
        <v>1005</v>
      </c>
      <c r="K98">
        <v>298</v>
      </c>
      <c r="L98">
        <v>2331</v>
      </c>
      <c r="M98">
        <v>516</v>
      </c>
      <c r="N98">
        <v>81</v>
      </c>
      <c r="O98">
        <v>41.868843078613203</v>
      </c>
      <c r="P98">
        <v>75.099356283235295</v>
      </c>
      <c r="Q98">
        <v>168.103731614309</v>
      </c>
      <c r="R98">
        <v>20.491291102821702</v>
      </c>
      <c r="S98">
        <v>7.4619060813606204</v>
      </c>
      <c r="T98">
        <v>0.52808096387104597</v>
      </c>
      <c r="U98">
        <v>0.95529863542548599</v>
      </c>
      <c r="V98">
        <v>10.3714036617262</v>
      </c>
      <c r="W98">
        <v>3.48523076923076</v>
      </c>
    </row>
    <row r="99" spans="1:23" x14ac:dyDescent="0.25">
      <c r="A99">
        <v>97</v>
      </c>
      <c r="B99">
        <v>136.83929437792301</v>
      </c>
      <c r="C99">
        <v>167.19309515030301</v>
      </c>
      <c r="D99">
        <v>22.6057878013325</v>
      </c>
      <c r="E99">
        <v>7.7970665010466904</v>
      </c>
      <c r="F99">
        <v>7.6959872245788503</v>
      </c>
      <c r="G99">
        <v>3.7606086730957</v>
      </c>
      <c r="H99">
        <v>7.4030642509460396</v>
      </c>
      <c r="I99">
        <v>2.9188129901885902</v>
      </c>
      <c r="J99">
        <v>855</v>
      </c>
      <c r="K99">
        <v>277</v>
      </c>
      <c r="L99">
        <v>2025</v>
      </c>
      <c r="M99">
        <v>691</v>
      </c>
      <c r="N99">
        <v>84.899948120117102</v>
      </c>
      <c r="O99">
        <v>43.382022857666001</v>
      </c>
      <c r="P99">
        <v>85.731792484203496</v>
      </c>
      <c r="Q99">
        <v>161.74088772208299</v>
      </c>
      <c r="R99">
        <v>20.3831864585094</v>
      </c>
      <c r="S99">
        <v>7.2490699858561198</v>
      </c>
      <c r="T99">
        <v>0.63304645453006603</v>
      </c>
      <c r="U99">
        <v>0.957037551361548</v>
      </c>
      <c r="V99">
        <v>7.6370699223085401</v>
      </c>
      <c r="W99">
        <v>3.1221762048192701</v>
      </c>
    </row>
    <row r="100" spans="1:23" x14ac:dyDescent="0.25">
      <c r="A100">
        <v>98</v>
      </c>
      <c r="B100">
        <v>135.428341322362</v>
      </c>
      <c r="C100">
        <v>164.92924372683299</v>
      </c>
      <c r="D100">
        <v>21.645400180971599</v>
      </c>
      <c r="E100">
        <v>7.6947503934524297</v>
      </c>
      <c r="F100">
        <v>7.1062121391296298</v>
      </c>
      <c r="G100">
        <v>4.4675536155700604</v>
      </c>
      <c r="H100">
        <v>6.7902417182922301</v>
      </c>
      <c r="I100">
        <v>3.97071957588195</v>
      </c>
      <c r="J100">
        <v>735</v>
      </c>
      <c r="K100">
        <v>472</v>
      </c>
      <c r="L100">
        <v>1656</v>
      </c>
      <c r="M100">
        <v>837</v>
      </c>
      <c r="N100">
        <v>72.622306823730398</v>
      </c>
      <c r="O100">
        <v>69.634765625</v>
      </c>
      <c r="P100">
        <v>103.03326090589999</v>
      </c>
      <c r="Q100">
        <v>211.72845609862901</v>
      </c>
      <c r="R100">
        <v>22.5355417136475</v>
      </c>
      <c r="S100">
        <v>7.4734181544034497</v>
      </c>
      <c r="T100">
        <v>0.53168172419191695</v>
      </c>
      <c r="U100">
        <v>0.97237891598019799</v>
      </c>
      <c r="V100">
        <v>8.9617794486215505</v>
      </c>
      <c r="W100">
        <v>2.7129795269330099</v>
      </c>
    </row>
    <row r="101" spans="1:23" x14ac:dyDescent="0.25">
      <c r="A101">
        <v>99</v>
      </c>
      <c r="B101">
        <v>139.01391449475</v>
      </c>
      <c r="C101">
        <v>116.335228706165</v>
      </c>
      <c r="D101">
        <v>26.964553321940901</v>
      </c>
      <c r="E101">
        <v>6.7986189973196298</v>
      </c>
      <c r="F101">
        <v>6.9530439376831001</v>
      </c>
      <c r="G101">
        <v>3.1297240257263099</v>
      </c>
      <c r="H101">
        <v>6.5474929809570304</v>
      </c>
      <c r="I101">
        <v>2.2255792617797798</v>
      </c>
      <c r="J101">
        <v>710</v>
      </c>
      <c r="K101">
        <v>160</v>
      </c>
      <c r="L101">
        <v>1564</v>
      </c>
      <c r="M101">
        <v>395</v>
      </c>
      <c r="N101">
        <v>71.0633544921875</v>
      </c>
      <c r="O101">
        <v>49.517673492431598</v>
      </c>
      <c r="P101">
        <v>97.989665816668904</v>
      </c>
      <c r="Q101">
        <v>175.29952354033699</v>
      </c>
      <c r="R101">
        <v>25.519075589306599</v>
      </c>
      <c r="S101">
        <v>6.6477521153957202</v>
      </c>
      <c r="T101">
        <v>0.52502070890681996</v>
      </c>
      <c r="U101">
        <v>0.96218541117380796</v>
      </c>
      <c r="V101">
        <v>9.0151745068285205</v>
      </c>
      <c r="W101">
        <v>3.83375549926676</v>
      </c>
    </row>
    <row r="102" spans="1:23" x14ac:dyDescent="0.25">
      <c r="A102">
        <v>100</v>
      </c>
      <c r="B102">
        <v>187.15239961963101</v>
      </c>
      <c r="C102">
        <v>185.16617826854699</v>
      </c>
      <c r="D102">
        <v>38.602533166626898</v>
      </c>
      <c r="E102">
        <v>6.2518541416878097</v>
      </c>
      <c r="F102">
        <v>7.5165295600891104</v>
      </c>
      <c r="G102">
        <v>3.3964571952819802</v>
      </c>
      <c r="H102">
        <v>9.7324304580688406</v>
      </c>
      <c r="I102">
        <v>2.8502221107482901</v>
      </c>
      <c r="J102">
        <v>1101</v>
      </c>
      <c r="K102">
        <v>323</v>
      </c>
      <c r="L102">
        <v>2475</v>
      </c>
      <c r="M102">
        <v>553</v>
      </c>
      <c r="N102">
        <v>88.119239807128906</v>
      </c>
      <c r="O102">
        <v>46.227695465087798</v>
      </c>
      <c r="P102">
        <v>84.769489354890297</v>
      </c>
      <c r="Q102">
        <v>175.63033832501301</v>
      </c>
      <c r="R102">
        <v>20.323760401585599</v>
      </c>
      <c r="S102">
        <v>6.6297084480600903</v>
      </c>
      <c r="T102">
        <v>0.49214970573212702</v>
      </c>
      <c r="U102">
        <v>0.954805252425178</v>
      </c>
      <c r="V102">
        <v>7.4616376531270099</v>
      </c>
      <c r="W102">
        <v>3.7449861687413502</v>
      </c>
    </row>
    <row r="103" spans="1:23" x14ac:dyDescent="0.25">
      <c r="A103">
        <v>101</v>
      </c>
      <c r="B103">
        <v>195.63678705195099</v>
      </c>
      <c r="C103">
        <v>199.03894894137201</v>
      </c>
      <c r="D103">
        <v>32.836308826746198</v>
      </c>
      <c r="E103">
        <v>5.8183324149914304</v>
      </c>
      <c r="F103">
        <v>6.1011438369750897</v>
      </c>
      <c r="G103">
        <v>2.6734018325805602</v>
      </c>
      <c r="H103">
        <v>7.8334612846374503</v>
      </c>
      <c r="I103">
        <v>1.7124122381210301</v>
      </c>
      <c r="J103">
        <v>880</v>
      </c>
      <c r="K103">
        <v>110</v>
      </c>
      <c r="L103">
        <v>1685</v>
      </c>
      <c r="M103">
        <v>246</v>
      </c>
      <c r="N103">
        <v>102.591423034667</v>
      </c>
      <c r="O103">
        <v>82.764724731445298</v>
      </c>
      <c r="P103">
        <v>62.426568265682597</v>
      </c>
      <c r="Q103">
        <v>161.998871719401</v>
      </c>
      <c r="R103">
        <v>24.834301213432202</v>
      </c>
      <c r="S103">
        <v>7.8057825714395799</v>
      </c>
      <c r="T103">
        <v>0.408722049773797</v>
      </c>
      <c r="U103">
        <v>0.93904967861685995</v>
      </c>
      <c r="V103">
        <v>8.8792184724689101</v>
      </c>
      <c r="W103">
        <v>4.0622770511296</v>
      </c>
    </row>
    <row r="104" spans="1:23" x14ac:dyDescent="0.25">
      <c r="A104">
        <v>102</v>
      </c>
      <c r="B104">
        <v>179.03685303421301</v>
      </c>
      <c r="C104">
        <v>228.857905257233</v>
      </c>
      <c r="D104">
        <v>37.2595220457697</v>
      </c>
      <c r="E104">
        <v>3.3279761334686699</v>
      </c>
      <c r="F104">
        <v>7.1957812309265101</v>
      </c>
      <c r="G104">
        <v>1.8237555027007999</v>
      </c>
      <c r="H104">
        <v>8.9577169418334908</v>
      </c>
      <c r="I104">
        <v>1.57634317874908</v>
      </c>
      <c r="J104">
        <v>1042</v>
      </c>
      <c r="K104">
        <v>153</v>
      </c>
      <c r="L104">
        <v>2229</v>
      </c>
      <c r="M104">
        <v>310</v>
      </c>
      <c r="N104">
        <v>88</v>
      </c>
      <c r="O104">
        <v>66.648330688476506</v>
      </c>
      <c r="P104">
        <v>83.176470588235205</v>
      </c>
      <c r="Q104">
        <v>172.69141531322501</v>
      </c>
      <c r="R104">
        <v>26.228216576827599</v>
      </c>
      <c r="S104">
        <v>13.1777037172289</v>
      </c>
      <c r="T104">
        <v>0.53229035640986599</v>
      </c>
      <c r="U104">
        <v>0.81465366384076798</v>
      </c>
      <c r="V104">
        <v>13.3017751479289</v>
      </c>
      <c r="W104">
        <v>7.3258426966292101</v>
      </c>
    </row>
    <row r="105" spans="1:23" x14ac:dyDescent="0.25">
      <c r="A105">
        <v>103</v>
      </c>
      <c r="B105">
        <v>173.00097032738799</v>
      </c>
      <c r="C105">
        <v>137.65629063245899</v>
      </c>
      <c r="D105">
        <v>38.463207188111902</v>
      </c>
      <c r="E105">
        <v>6.6002180604114997</v>
      </c>
      <c r="F105">
        <v>7.2749166488647399</v>
      </c>
      <c r="G105">
        <v>3.2319488525390598</v>
      </c>
      <c r="H105">
        <v>8.4261856079101491</v>
      </c>
      <c r="I105">
        <v>3.5139503479003902</v>
      </c>
      <c r="J105">
        <v>966</v>
      </c>
      <c r="K105">
        <v>280</v>
      </c>
      <c r="L105">
        <v>2207</v>
      </c>
      <c r="M105">
        <v>813</v>
      </c>
      <c r="N105">
        <v>87.045967102050696</v>
      </c>
      <c r="O105">
        <v>70.213958740234304</v>
      </c>
      <c r="P105">
        <v>71.914164742109307</v>
      </c>
      <c r="Q105">
        <v>195.303869960085</v>
      </c>
      <c r="R105">
        <v>22.997421440099899</v>
      </c>
      <c r="S105">
        <v>11.011279027090399</v>
      </c>
      <c r="T105">
        <v>0.50589193425269696</v>
      </c>
      <c r="U105">
        <v>0.940067800769671</v>
      </c>
      <c r="V105">
        <v>9.9981718464351008</v>
      </c>
      <c r="W105">
        <v>4.7087654734024698</v>
      </c>
    </row>
    <row r="106" spans="1:23" x14ac:dyDescent="0.25">
      <c r="A106">
        <v>104</v>
      </c>
      <c r="B106">
        <v>152.424479419356</v>
      </c>
      <c r="C106">
        <v>194.649595373479</v>
      </c>
      <c r="D106">
        <v>35.053648307316301</v>
      </c>
      <c r="E106">
        <v>4.8725316652440398</v>
      </c>
      <c r="F106">
        <v>8.8240690231323207</v>
      </c>
      <c r="G106">
        <v>3.6288821697235099</v>
      </c>
      <c r="H106">
        <v>10.2830343246459</v>
      </c>
      <c r="I106">
        <v>2.7970991134643501</v>
      </c>
      <c r="J106">
        <v>1259</v>
      </c>
      <c r="K106">
        <v>252</v>
      </c>
      <c r="L106">
        <v>2549</v>
      </c>
      <c r="M106">
        <v>564</v>
      </c>
      <c r="N106">
        <v>94</v>
      </c>
      <c r="O106">
        <v>37.589893341064403</v>
      </c>
      <c r="P106">
        <v>81.582664806417796</v>
      </c>
      <c r="Q106">
        <v>203.62970196759201</v>
      </c>
      <c r="R106">
        <v>21.776820526812902</v>
      </c>
      <c r="S106">
        <v>3.4624666185809998</v>
      </c>
      <c r="T106">
        <v>0.473223737548082</v>
      </c>
      <c r="U106">
        <v>0.975710617576799</v>
      </c>
      <c r="V106">
        <v>8.3945803040317202</v>
      </c>
      <c r="W106">
        <v>2.2604261106074302</v>
      </c>
    </row>
    <row r="107" spans="1:23" x14ac:dyDescent="0.25">
      <c r="A107">
        <v>105</v>
      </c>
      <c r="B107">
        <v>156.26068815618299</v>
      </c>
      <c r="C107">
        <v>192.68683653864801</v>
      </c>
      <c r="D107">
        <v>20.030926222153401</v>
      </c>
      <c r="E107">
        <v>7.3414536138081896</v>
      </c>
      <c r="F107">
        <v>7.5357966423034597</v>
      </c>
      <c r="G107">
        <v>4.1260704994201598</v>
      </c>
      <c r="H107">
        <v>8.4767112731933594</v>
      </c>
      <c r="I107">
        <v>3.94466972351074</v>
      </c>
      <c r="J107">
        <v>1064</v>
      </c>
      <c r="K107">
        <v>451</v>
      </c>
      <c r="L107">
        <v>2110</v>
      </c>
      <c r="M107">
        <v>810</v>
      </c>
      <c r="N107">
        <v>88.752464294433594</v>
      </c>
      <c r="O107">
        <v>59.076225280761697</v>
      </c>
      <c r="P107">
        <v>95.688655980271193</v>
      </c>
      <c r="Q107">
        <v>190.17918656824401</v>
      </c>
      <c r="R107">
        <v>22.3790456429732</v>
      </c>
      <c r="S107">
        <v>6.4564874795007698</v>
      </c>
      <c r="T107">
        <v>0.57387010882776301</v>
      </c>
      <c r="U107">
        <v>0.96912459299904397</v>
      </c>
      <c r="V107">
        <v>6.8511655708308403</v>
      </c>
      <c r="W107">
        <v>2.7278372923459</v>
      </c>
    </row>
    <row r="108" spans="1:23" x14ac:dyDescent="0.25">
      <c r="A108">
        <v>106</v>
      </c>
      <c r="B108">
        <v>172.39938675309</v>
      </c>
      <c r="C108">
        <v>112.883211395524</v>
      </c>
      <c r="D108">
        <v>34.866419784127103</v>
      </c>
      <c r="E108">
        <v>4.3962355618837297</v>
      </c>
      <c r="F108">
        <v>6.7559185028076101</v>
      </c>
      <c r="G108">
        <v>2.72763800621032</v>
      </c>
      <c r="H108">
        <v>8.0711708068847603</v>
      </c>
      <c r="I108">
        <v>1.68429386615753</v>
      </c>
      <c r="J108">
        <v>893</v>
      </c>
      <c r="K108">
        <v>113</v>
      </c>
      <c r="L108">
        <v>2034</v>
      </c>
      <c r="M108">
        <v>274</v>
      </c>
      <c r="N108">
        <v>71.028167724609304</v>
      </c>
      <c r="O108">
        <v>50.009998321533203</v>
      </c>
      <c r="P108">
        <v>84.590191343117198</v>
      </c>
      <c r="Q108">
        <v>212.12328462939101</v>
      </c>
      <c r="R108">
        <v>22.864111499661199</v>
      </c>
      <c r="S108">
        <v>2.7037709095719999</v>
      </c>
      <c r="T108">
        <v>0.53654742519887499</v>
      </c>
      <c r="U108">
        <v>0.98867505464308603</v>
      </c>
      <c r="V108">
        <v>10.6321112515802</v>
      </c>
      <c r="W108">
        <v>2.20569093385802</v>
      </c>
    </row>
    <row r="109" spans="1:23" x14ac:dyDescent="0.25">
      <c r="A109">
        <v>107</v>
      </c>
      <c r="B109">
        <v>139.96006132469</v>
      </c>
      <c r="C109">
        <v>169.001843622038</v>
      </c>
      <c r="D109">
        <v>26.796195484023102</v>
      </c>
      <c r="E109">
        <v>6.9681086891324497</v>
      </c>
      <c r="F109">
        <v>7.2423124313354403</v>
      </c>
      <c r="G109">
        <v>3.43434309959411</v>
      </c>
      <c r="H109">
        <v>7.0762910842895499</v>
      </c>
      <c r="I109">
        <v>2.8222873210906898</v>
      </c>
      <c r="J109">
        <v>775</v>
      </c>
      <c r="K109">
        <v>304</v>
      </c>
      <c r="L109">
        <v>1868</v>
      </c>
      <c r="M109">
        <v>612</v>
      </c>
      <c r="N109">
        <v>67.119293212890597</v>
      </c>
      <c r="O109">
        <v>43.416587829589801</v>
      </c>
      <c r="P109">
        <v>91.999252775405594</v>
      </c>
      <c r="Q109">
        <v>189.471161883533</v>
      </c>
      <c r="R109">
        <v>25.230316106832799</v>
      </c>
      <c r="S109">
        <v>4.5043759180956497</v>
      </c>
      <c r="T109">
        <v>0.57002219620154404</v>
      </c>
      <c r="U109">
        <v>0.97477917048193596</v>
      </c>
      <c r="V109">
        <v>10.6027237354085</v>
      </c>
      <c r="W109">
        <v>2.4614731839782702</v>
      </c>
    </row>
    <row r="110" spans="1:23" x14ac:dyDescent="0.25">
      <c r="A110">
        <v>108</v>
      </c>
      <c r="B110">
        <v>142.37365367074801</v>
      </c>
      <c r="C110">
        <v>211.301267247569</v>
      </c>
      <c r="D110">
        <v>28.462590068421399</v>
      </c>
      <c r="E110">
        <v>5.0271847827014504</v>
      </c>
      <c r="F110">
        <v>6.8466129302978498</v>
      </c>
      <c r="G110">
        <v>3.0701420307159402</v>
      </c>
      <c r="H110">
        <v>5.96579837799072</v>
      </c>
      <c r="I110">
        <v>2.2719552516937198</v>
      </c>
      <c r="J110">
        <v>551</v>
      </c>
      <c r="K110">
        <v>186</v>
      </c>
      <c r="L110">
        <v>1492</v>
      </c>
      <c r="M110">
        <v>438</v>
      </c>
      <c r="N110">
        <v>77.524192810058594</v>
      </c>
      <c r="O110">
        <v>36.013885498046797</v>
      </c>
      <c r="P110">
        <v>80.885839581270304</v>
      </c>
      <c r="Q110">
        <v>148.36842105263099</v>
      </c>
      <c r="R110">
        <v>22.012030277726002</v>
      </c>
      <c r="S110">
        <v>4.8309901068728802</v>
      </c>
      <c r="T110">
        <v>0.49220902043868098</v>
      </c>
      <c r="U110">
        <v>0.97370014054411502</v>
      </c>
      <c r="V110">
        <v>9.6683389074693409</v>
      </c>
      <c r="W110">
        <v>3.0051110674267698</v>
      </c>
    </row>
    <row r="111" spans="1:23" x14ac:dyDescent="0.25">
      <c r="A111">
        <v>109</v>
      </c>
      <c r="B111">
        <v>143.14073628442199</v>
      </c>
      <c r="C111">
        <v>184.41019620019699</v>
      </c>
      <c r="D111">
        <v>27.094980504359299</v>
      </c>
      <c r="E111">
        <v>6.9821588410373998</v>
      </c>
      <c r="F111">
        <v>6.5370588302612296</v>
      </c>
      <c r="G111">
        <v>4.0244927406311</v>
      </c>
      <c r="H111">
        <v>6.2402434349059996</v>
      </c>
      <c r="I111">
        <v>3.2811591625213601</v>
      </c>
      <c r="J111">
        <v>605</v>
      </c>
      <c r="K111">
        <v>332</v>
      </c>
      <c r="L111">
        <v>1581</v>
      </c>
      <c r="M111">
        <v>637</v>
      </c>
      <c r="N111">
        <v>59.093147277832003</v>
      </c>
      <c r="O111">
        <v>84.202133178710895</v>
      </c>
      <c r="P111">
        <v>72.184414726762398</v>
      </c>
      <c r="Q111">
        <v>188.59768685157701</v>
      </c>
      <c r="R111">
        <v>25.223933541453199</v>
      </c>
      <c r="S111">
        <v>8.7235086982132906</v>
      </c>
      <c r="T111">
        <v>0.433757347451668</v>
      </c>
      <c r="U111">
        <v>0.96922478432610204</v>
      </c>
      <c r="V111">
        <v>9.7632081476766395</v>
      </c>
      <c r="W111">
        <v>4.3518716577540104</v>
      </c>
    </row>
    <row r="112" spans="1:23" x14ac:dyDescent="0.25">
      <c r="A112">
        <v>110</v>
      </c>
      <c r="B112">
        <v>167.169380348929</v>
      </c>
      <c r="C112">
        <v>190.223563430301</v>
      </c>
      <c r="D112">
        <v>28.977637928895799</v>
      </c>
      <c r="E112">
        <v>4.8875228517803198</v>
      </c>
      <c r="F112">
        <v>7.9424448013305602</v>
      </c>
      <c r="G112">
        <v>3.40738821029663</v>
      </c>
      <c r="H112">
        <v>8.4432020187377894</v>
      </c>
      <c r="I112">
        <v>2.59997081756591</v>
      </c>
      <c r="J112">
        <v>916</v>
      </c>
      <c r="K112">
        <v>269</v>
      </c>
      <c r="L112">
        <v>2287</v>
      </c>
      <c r="M112">
        <v>516</v>
      </c>
      <c r="N112">
        <v>81.394104003906193</v>
      </c>
      <c r="O112">
        <v>35.805027008056598</v>
      </c>
      <c r="P112">
        <v>99.163196689512404</v>
      </c>
      <c r="Q112">
        <v>182.10447827834</v>
      </c>
      <c r="R112">
        <v>21.229510232625799</v>
      </c>
      <c r="S112">
        <v>6.9353320850879001</v>
      </c>
      <c r="T112">
        <v>0.50882914895950304</v>
      </c>
      <c r="U112">
        <v>0.95995615604357598</v>
      </c>
      <c r="V112">
        <v>7.5276872964169304</v>
      </c>
      <c r="W112">
        <v>3.6594081518704602</v>
      </c>
    </row>
    <row r="113" spans="1:23" x14ac:dyDescent="0.25">
      <c r="A113">
        <v>111</v>
      </c>
      <c r="B113">
        <v>166.56484697937</v>
      </c>
      <c r="C113">
        <v>166.501154689592</v>
      </c>
      <c r="D113">
        <v>28.240895316722099</v>
      </c>
      <c r="E113">
        <v>8.7094485028132098</v>
      </c>
      <c r="F113">
        <v>7.9148302078246999</v>
      </c>
      <c r="G113">
        <v>4.8313436508178702</v>
      </c>
      <c r="H113">
        <v>8.2260065078735298</v>
      </c>
      <c r="I113">
        <v>4.0216817855834899</v>
      </c>
      <c r="J113">
        <v>914</v>
      </c>
      <c r="K113">
        <v>436</v>
      </c>
      <c r="L113">
        <v>2094</v>
      </c>
      <c r="M113">
        <v>950</v>
      </c>
      <c r="N113">
        <v>80.112419128417898</v>
      </c>
      <c r="O113">
        <v>15.811387062072701</v>
      </c>
      <c r="P113">
        <v>71.103497647780699</v>
      </c>
      <c r="Q113">
        <v>182.97258385042699</v>
      </c>
      <c r="R113">
        <v>22.951003108979101</v>
      </c>
      <c r="S113">
        <v>4.2319374030712398</v>
      </c>
      <c r="T113">
        <v>0.44128009323671202</v>
      </c>
      <c r="U113">
        <v>0.97684121878211505</v>
      </c>
      <c r="V113">
        <v>8.2165506573859197</v>
      </c>
      <c r="W113">
        <v>2.6037186069099398</v>
      </c>
    </row>
    <row r="114" spans="1:23" x14ac:dyDescent="0.25">
      <c r="A114">
        <v>112</v>
      </c>
      <c r="B114">
        <v>172.37613770886199</v>
      </c>
      <c r="C114">
        <v>166.270313803877</v>
      </c>
      <c r="D114">
        <v>27.317360599525799</v>
      </c>
      <c r="E114">
        <v>10.2603060728445</v>
      </c>
      <c r="F114">
        <v>6.0398521423339799</v>
      </c>
      <c r="G114">
        <v>3.7406649589538499</v>
      </c>
      <c r="H114">
        <v>8.49041748046875</v>
      </c>
      <c r="I114">
        <v>2.4214558601379301</v>
      </c>
      <c r="J114">
        <v>1070</v>
      </c>
      <c r="K114">
        <v>145</v>
      </c>
      <c r="L114">
        <v>1859</v>
      </c>
      <c r="M114">
        <v>409</v>
      </c>
      <c r="N114">
        <v>99.005050659179602</v>
      </c>
      <c r="O114">
        <v>55.901699066162102</v>
      </c>
      <c r="P114">
        <v>85.346325167037804</v>
      </c>
      <c r="Q114">
        <v>189.462153726102</v>
      </c>
      <c r="R114">
        <v>26.2831851157529</v>
      </c>
      <c r="S114">
        <v>7.1514489693399597</v>
      </c>
      <c r="T114">
        <v>0.52403144914183397</v>
      </c>
      <c r="U114">
        <v>0.96658966387283896</v>
      </c>
      <c r="V114">
        <v>8.46041666666666</v>
      </c>
      <c r="W114">
        <v>3.7854452312791902</v>
      </c>
    </row>
    <row r="115" spans="1:23" x14ac:dyDescent="0.25">
      <c r="A115">
        <v>113</v>
      </c>
      <c r="B115">
        <v>190.31083467561899</v>
      </c>
      <c r="C115">
        <v>180.20184750334701</v>
      </c>
      <c r="D115">
        <v>36.005602762914499</v>
      </c>
      <c r="E115">
        <v>9.5366905971008897</v>
      </c>
      <c r="F115">
        <v>5.4916596412658603</v>
      </c>
      <c r="G115">
        <v>5.3248915672302202</v>
      </c>
      <c r="H115">
        <v>7.2532820701599103</v>
      </c>
      <c r="I115">
        <v>4.1926321983337402</v>
      </c>
      <c r="J115">
        <v>810</v>
      </c>
      <c r="K115">
        <v>451</v>
      </c>
      <c r="L115">
        <v>1505</v>
      </c>
      <c r="M115">
        <v>1026</v>
      </c>
      <c r="N115">
        <v>80.081207275390597</v>
      </c>
      <c r="O115">
        <v>38.052593231201101</v>
      </c>
      <c r="P115">
        <v>75.865648559829793</v>
      </c>
      <c r="Q115">
        <v>153.51433001315499</v>
      </c>
      <c r="R115">
        <v>24.263851942074201</v>
      </c>
      <c r="S115">
        <v>6.2536312674045096</v>
      </c>
      <c r="T115">
        <v>0.467161583106179</v>
      </c>
      <c r="U115">
        <v>0.95110051133512696</v>
      </c>
      <c r="V115">
        <v>8.6532951289398206</v>
      </c>
      <c r="W115">
        <v>3.1259622113365899</v>
      </c>
    </row>
    <row r="116" spans="1:23" x14ac:dyDescent="0.25">
      <c r="A116">
        <v>114</v>
      </c>
      <c r="B116">
        <v>165.30082089697001</v>
      </c>
      <c r="C116">
        <v>196.24318345009601</v>
      </c>
      <c r="D116">
        <v>34.564195558003497</v>
      </c>
      <c r="E116">
        <v>6.8207685478797702</v>
      </c>
      <c r="F116">
        <v>7.85630130767822</v>
      </c>
      <c r="G116">
        <v>3.09204649925231</v>
      </c>
      <c r="H116">
        <v>8.6157522201537997</v>
      </c>
      <c r="I116">
        <v>2.5818891525268501</v>
      </c>
      <c r="J116">
        <v>968</v>
      </c>
      <c r="K116">
        <v>258</v>
      </c>
      <c r="L116">
        <v>2218</v>
      </c>
      <c r="M116">
        <v>527</v>
      </c>
      <c r="N116">
        <v>89.196418762207003</v>
      </c>
      <c r="O116">
        <v>31.890438079833899</v>
      </c>
      <c r="P116">
        <v>73.414619088776305</v>
      </c>
      <c r="Q116">
        <v>150.04295193233</v>
      </c>
      <c r="R116">
        <v>21.3309625970487</v>
      </c>
      <c r="S116">
        <v>3.6683923735832198</v>
      </c>
      <c r="T116">
        <v>0.472527202861102</v>
      </c>
      <c r="U116">
        <v>0.98312198409102003</v>
      </c>
      <c r="V116">
        <v>7.3867207298530104</v>
      </c>
      <c r="W116">
        <v>2.8234579155271899</v>
      </c>
    </row>
    <row r="117" spans="1:23" x14ac:dyDescent="0.25">
      <c r="A117">
        <v>115</v>
      </c>
      <c r="B117">
        <v>163.98006947544101</v>
      </c>
      <c r="C117">
        <v>192.455879213646</v>
      </c>
      <c r="D117">
        <v>39.559803608033299</v>
      </c>
      <c r="E117">
        <v>7.6666613892834103</v>
      </c>
      <c r="F117">
        <v>7.49397468566894</v>
      </c>
      <c r="G117">
        <v>3.5306918621063201</v>
      </c>
      <c r="H117">
        <v>8.6876363754272408</v>
      </c>
      <c r="I117">
        <v>2.9809978008270201</v>
      </c>
      <c r="J117">
        <v>968</v>
      </c>
      <c r="K117">
        <v>311</v>
      </c>
      <c r="L117">
        <v>2210</v>
      </c>
      <c r="M117">
        <v>694</v>
      </c>
      <c r="N117">
        <v>89.196418762207003</v>
      </c>
      <c r="O117">
        <v>33</v>
      </c>
      <c r="P117">
        <v>123.048080461179</v>
      </c>
      <c r="Q117">
        <v>194.933551899771</v>
      </c>
      <c r="R117">
        <v>26.110566855507098</v>
      </c>
      <c r="S117">
        <v>6.6819557294002303</v>
      </c>
      <c r="T117">
        <v>0.62469926989214397</v>
      </c>
      <c r="U117">
        <v>0.965724189076971</v>
      </c>
      <c r="V117">
        <v>6.2134349690328703</v>
      </c>
      <c r="W117">
        <v>3.3757950208976899</v>
      </c>
    </row>
    <row r="118" spans="1:23" x14ac:dyDescent="0.25">
      <c r="A118">
        <v>116</v>
      </c>
      <c r="B118">
        <v>168.93590017271799</v>
      </c>
      <c r="C118">
        <v>214.556715635855</v>
      </c>
      <c r="D118">
        <v>33.716019916296503</v>
      </c>
      <c r="E118">
        <v>2.8597621247104801</v>
      </c>
      <c r="F118">
        <v>6.8018922805786097</v>
      </c>
      <c r="G118">
        <v>1.66046154499053</v>
      </c>
      <c r="H118">
        <v>7.45922422409057</v>
      </c>
      <c r="I118">
        <v>1.38402235507965</v>
      </c>
      <c r="J118">
        <v>790</v>
      </c>
      <c r="K118">
        <v>139</v>
      </c>
      <c r="L118">
        <v>2025</v>
      </c>
      <c r="M118">
        <v>210</v>
      </c>
      <c r="N118">
        <v>74.148498535156193</v>
      </c>
      <c r="O118">
        <v>46.486557006835902</v>
      </c>
      <c r="P118">
        <v>103.961868877166</v>
      </c>
      <c r="Q118">
        <v>175.33017757053301</v>
      </c>
      <c r="R118">
        <v>21.212806815591701</v>
      </c>
      <c r="S118">
        <v>7.7809231805996903</v>
      </c>
      <c r="T118">
        <v>0.63860051637952497</v>
      </c>
      <c r="U118">
        <v>0.95420875067022404</v>
      </c>
      <c r="V118">
        <v>6.79782321899736</v>
      </c>
      <c r="W118">
        <v>4.60919231286117</v>
      </c>
    </row>
    <row r="119" spans="1:23" x14ac:dyDescent="0.25">
      <c r="A119">
        <v>117</v>
      </c>
      <c r="B119">
        <v>162.69875215897801</v>
      </c>
      <c r="C119">
        <v>184.120107124143</v>
      </c>
      <c r="D119">
        <v>36.548548012881497</v>
      </c>
      <c r="E119">
        <v>5.2085905589511796</v>
      </c>
      <c r="F119">
        <v>7.6302199363708496</v>
      </c>
      <c r="G119">
        <v>2.90492391586303</v>
      </c>
      <c r="H119">
        <v>9.5833444595336896</v>
      </c>
      <c r="I119">
        <v>2.12426257133483</v>
      </c>
      <c r="J119">
        <v>1136</v>
      </c>
      <c r="K119">
        <v>146</v>
      </c>
      <c r="L119">
        <v>2275</v>
      </c>
      <c r="M119">
        <v>387</v>
      </c>
      <c r="N119">
        <v>112.361030578613</v>
      </c>
      <c r="O119">
        <v>31.400634765625</v>
      </c>
      <c r="P119">
        <v>101.869041687427</v>
      </c>
      <c r="Q119">
        <v>153.41745232483299</v>
      </c>
      <c r="R119">
        <v>21.4987369005554</v>
      </c>
      <c r="S119">
        <v>5.5173421684967998</v>
      </c>
      <c r="T119">
        <v>0.62125818738706196</v>
      </c>
      <c r="U119">
        <v>0.96216606189503495</v>
      </c>
      <c r="V119">
        <v>6.9827282340500503</v>
      </c>
      <c r="W119">
        <v>3.0238399999999999</v>
      </c>
    </row>
    <row r="120" spans="1:23" x14ac:dyDescent="0.25">
      <c r="A120">
        <v>118</v>
      </c>
      <c r="B120">
        <v>157.444739855227</v>
      </c>
      <c r="C120">
        <v>162.85111296551401</v>
      </c>
      <c r="D120">
        <v>34.6962933434381</v>
      </c>
      <c r="E120">
        <v>7.3096587736506304</v>
      </c>
      <c r="F120">
        <v>7.6488680839538503</v>
      </c>
      <c r="G120">
        <v>4.2052474021911603</v>
      </c>
      <c r="H120">
        <v>8.5202207565307599</v>
      </c>
      <c r="I120">
        <v>3.48612356185913</v>
      </c>
      <c r="J120">
        <v>965</v>
      </c>
      <c r="K120">
        <v>348</v>
      </c>
      <c r="L120">
        <v>2185</v>
      </c>
      <c r="M120">
        <v>747</v>
      </c>
      <c r="N120">
        <v>76.941535949707003</v>
      </c>
      <c r="O120">
        <v>12.8062486648559</v>
      </c>
      <c r="P120">
        <v>68.227229691346295</v>
      </c>
      <c r="Q120">
        <v>195.81883084159199</v>
      </c>
      <c r="R120">
        <v>25.052300243020799</v>
      </c>
      <c r="S120">
        <v>3.9771755377779798</v>
      </c>
      <c r="T120">
        <v>0.442356777614688</v>
      </c>
      <c r="U120">
        <v>0.97637189392733303</v>
      </c>
      <c r="V120">
        <v>12.977375565610799</v>
      </c>
      <c r="W120">
        <v>2.5081168831168799</v>
      </c>
    </row>
    <row r="121" spans="1:23" x14ac:dyDescent="0.25">
      <c r="A121">
        <v>119</v>
      </c>
      <c r="B121">
        <v>161.131867492091</v>
      </c>
      <c r="C121">
        <v>173.70657299772901</v>
      </c>
      <c r="D121">
        <v>32.163183233778497</v>
      </c>
      <c r="E121">
        <v>6.1846539414513897</v>
      </c>
      <c r="F121">
        <v>6.99896240234375</v>
      </c>
      <c r="G121">
        <v>3.4433100223541202</v>
      </c>
      <c r="H121">
        <v>7.8379135131835902</v>
      </c>
      <c r="I121">
        <v>2.3406805992126398</v>
      </c>
      <c r="J121">
        <v>877</v>
      </c>
      <c r="K121">
        <v>167</v>
      </c>
      <c r="L121">
        <v>1931</v>
      </c>
      <c r="M121">
        <v>431</v>
      </c>
      <c r="N121">
        <v>76.157730102539006</v>
      </c>
      <c r="O121">
        <v>32.695568084716797</v>
      </c>
      <c r="P121">
        <v>67.221363173957201</v>
      </c>
      <c r="Q121">
        <v>179.31078786088699</v>
      </c>
      <c r="R121">
        <v>23.2097479997291</v>
      </c>
      <c r="S121">
        <v>17.927452507664601</v>
      </c>
      <c r="T121">
        <v>0.431480244906916</v>
      </c>
      <c r="U121">
        <v>0.91882961518842599</v>
      </c>
      <c r="V121">
        <v>12.103163686382301</v>
      </c>
      <c r="W121">
        <v>9.3955684707591693</v>
      </c>
    </row>
    <row r="122" spans="1:23" x14ac:dyDescent="0.25">
      <c r="A122">
        <v>120</v>
      </c>
      <c r="B122">
        <v>162.86886995672299</v>
      </c>
      <c r="C122">
        <v>190.904325719497</v>
      </c>
      <c r="D122">
        <v>29.996459051605399</v>
      </c>
      <c r="E122">
        <v>6.3220514737415696</v>
      </c>
      <c r="F122">
        <v>7.3637371063232404</v>
      </c>
      <c r="G122">
        <v>3.0812315940856898</v>
      </c>
      <c r="H122">
        <v>7.8447732925415004</v>
      </c>
      <c r="I122">
        <v>2.1249392032623202</v>
      </c>
      <c r="J122">
        <v>937</v>
      </c>
      <c r="K122">
        <v>163</v>
      </c>
      <c r="L122">
        <v>1950</v>
      </c>
      <c r="M122">
        <v>398</v>
      </c>
      <c r="N122">
        <v>90.210868835449205</v>
      </c>
      <c r="O122">
        <v>45.221675872802699</v>
      </c>
      <c r="P122">
        <v>62.593578700078297</v>
      </c>
      <c r="Q122">
        <v>166.56903460837799</v>
      </c>
      <c r="R122">
        <v>21.797217486840601</v>
      </c>
      <c r="S122">
        <v>6.5473429199091697</v>
      </c>
      <c r="T122">
        <v>0.39454389641018001</v>
      </c>
      <c r="U122">
        <v>0.92709183295406095</v>
      </c>
      <c r="V122">
        <v>15.7675574891236</v>
      </c>
      <c r="W122">
        <v>2.6794459559732799</v>
      </c>
    </row>
    <row r="123" spans="1:23" x14ac:dyDescent="0.25">
      <c r="A123">
        <v>121</v>
      </c>
      <c r="B123">
        <v>155.369675328455</v>
      </c>
      <c r="C123">
        <v>221.53921092976699</v>
      </c>
      <c r="D123">
        <v>37.506910372538698</v>
      </c>
      <c r="E123">
        <v>4.86216110528634</v>
      </c>
      <c r="F123">
        <v>6.3343863487243599</v>
      </c>
      <c r="G123">
        <v>2.7118794918060298</v>
      </c>
      <c r="H123">
        <v>7.2514009475707999</v>
      </c>
      <c r="I123">
        <v>2.0909652709960902</v>
      </c>
      <c r="J123">
        <v>798</v>
      </c>
      <c r="K123">
        <v>199</v>
      </c>
      <c r="L123">
        <v>1718</v>
      </c>
      <c r="M123">
        <v>442</v>
      </c>
      <c r="N123">
        <v>74.966659545898395</v>
      </c>
      <c r="O123">
        <v>48.507732391357401</v>
      </c>
      <c r="P123">
        <v>71.3294392523364</v>
      </c>
      <c r="Q123">
        <v>190.764008899467</v>
      </c>
      <c r="R123">
        <v>27.146820826645101</v>
      </c>
      <c r="S123">
        <v>3.5529292834242199</v>
      </c>
      <c r="T123">
        <v>0.43321591749487898</v>
      </c>
      <c r="U123">
        <v>0.97782669658813204</v>
      </c>
      <c r="V123">
        <v>16.375661375661299</v>
      </c>
      <c r="W123">
        <v>2.61336962068378</v>
      </c>
    </row>
    <row r="124" spans="1:23" x14ac:dyDescent="0.25">
      <c r="A124">
        <v>122</v>
      </c>
      <c r="B124">
        <v>196.97517902540301</v>
      </c>
      <c r="C124">
        <v>184.75596266180199</v>
      </c>
      <c r="D124">
        <v>35.3924453360478</v>
      </c>
      <c r="E124">
        <v>6.7655965872662698</v>
      </c>
      <c r="F124">
        <v>5.2619538307189897</v>
      </c>
      <c r="G124">
        <v>3.91599369049072</v>
      </c>
      <c r="H124">
        <v>7.16041707992553</v>
      </c>
      <c r="I124">
        <v>2.5015449523925701</v>
      </c>
      <c r="J124">
        <v>740</v>
      </c>
      <c r="K124">
        <v>146</v>
      </c>
      <c r="L124">
        <v>1641</v>
      </c>
      <c r="M124">
        <v>367</v>
      </c>
      <c r="N124">
        <v>66.887962341308594</v>
      </c>
      <c r="O124">
        <v>22.090721130371001</v>
      </c>
      <c r="P124">
        <v>67.726689576174095</v>
      </c>
      <c r="Q124">
        <v>173.81597252795601</v>
      </c>
      <c r="R124">
        <v>17.363989152313</v>
      </c>
      <c r="S124">
        <v>7.9404392323888704</v>
      </c>
      <c r="T124">
        <v>0.442630142447832</v>
      </c>
      <c r="U124">
        <v>0.94259749139108295</v>
      </c>
      <c r="V124">
        <v>9.4117077890662699</v>
      </c>
      <c r="W124">
        <v>3.7681864754098302</v>
      </c>
    </row>
    <row r="125" spans="1:23" x14ac:dyDescent="0.25">
      <c r="A125">
        <v>123</v>
      </c>
      <c r="B125">
        <v>163.972986085505</v>
      </c>
      <c r="C125">
        <v>163.89863960100101</v>
      </c>
      <c r="D125">
        <v>36.756149205111498</v>
      </c>
      <c r="E125">
        <v>8.5778737458808596</v>
      </c>
      <c r="F125">
        <v>6.5000472068786603</v>
      </c>
      <c r="G125">
        <v>4.4589772224426198</v>
      </c>
      <c r="H125">
        <v>7.1284666061401296</v>
      </c>
      <c r="I125">
        <v>3.6033973693847599</v>
      </c>
      <c r="J125">
        <v>774</v>
      </c>
      <c r="K125">
        <v>382</v>
      </c>
      <c r="L125">
        <v>1830</v>
      </c>
      <c r="M125">
        <v>777</v>
      </c>
      <c r="N125">
        <v>75.312675476074205</v>
      </c>
      <c r="O125">
        <v>63.976558685302699</v>
      </c>
      <c r="P125">
        <v>63.836944798509599</v>
      </c>
      <c r="Q125">
        <v>173.218341648847</v>
      </c>
      <c r="R125">
        <v>18.338570042696698</v>
      </c>
      <c r="S125">
        <v>10.731571628102801</v>
      </c>
      <c r="T125">
        <v>0.42815955177170301</v>
      </c>
      <c r="U125">
        <v>0.91183781643014605</v>
      </c>
      <c r="V125">
        <v>8.6601279317697202</v>
      </c>
      <c r="W125">
        <v>3.64742396027312</v>
      </c>
    </row>
    <row r="126" spans="1:23" x14ac:dyDescent="0.25">
      <c r="A126">
        <v>124</v>
      </c>
      <c r="B126">
        <v>162.10396087639899</v>
      </c>
      <c r="C126">
        <v>174.25484678530501</v>
      </c>
      <c r="D126">
        <v>35.8187453197867</v>
      </c>
      <c r="E126">
        <v>13.550318041310099</v>
      </c>
      <c r="F126">
        <v>7.7529115676879803</v>
      </c>
      <c r="G126">
        <v>5.5812001228332502</v>
      </c>
      <c r="H126">
        <v>8.7807922363281197</v>
      </c>
      <c r="I126">
        <v>4.3650965690612704</v>
      </c>
      <c r="J126">
        <v>1097</v>
      </c>
      <c r="K126">
        <v>388</v>
      </c>
      <c r="L126">
        <v>2076</v>
      </c>
      <c r="M126">
        <v>1030</v>
      </c>
      <c r="N126">
        <v>95.210296630859304</v>
      </c>
      <c r="O126">
        <v>19.026296615600501</v>
      </c>
      <c r="P126">
        <v>102.269148683898</v>
      </c>
      <c r="Q126">
        <v>138.96817285933199</v>
      </c>
      <c r="R126">
        <v>15.509645092027901</v>
      </c>
      <c r="S126">
        <v>8.9212929606715807</v>
      </c>
      <c r="T126">
        <v>0.70350402733004003</v>
      </c>
      <c r="U126">
        <v>0.95413283704193796</v>
      </c>
      <c r="V126">
        <v>5.6189655172413797</v>
      </c>
      <c r="W126">
        <v>3.61403110455216</v>
      </c>
    </row>
    <row r="127" spans="1:23" x14ac:dyDescent="0.25">
      <c r="A127">
        <v>125</v>
      </c>
      <c r="B127">
        <v>160.14038696656201</v>
      </c>
      <c r="C127">
        <v>213.76871276368601</v>
      </c>
      <c r="D127">
        <v>35.336868259539401</v>
      </c>
      <c r="E127">
        <v>6.86583842006615</v>
      </c>
      <c r="F127">
        <v>7.9243283271789497</v>
      </c>
      <c r="G127">
        <v>3.3702549934387198</v>
      </c>
      <c r="H127">
        <v>9.1395177841186506</v>
      </c>
      <c r="I127">
        <v>2.7770984172821001</v>
      </c>
      <c r="J127">
        <v>1117</v>
      </c>
      <c r="K127">
        <v>245</v>
      </c>
      <c r="L127">
        <v>2237</v>
      </c>
      <c r="M127">
        <v>555</v>
      </c>
      <c r="N127">
        <v>91.787803649902301</v>
      </c>
      <c r="O127">
        <v>32.388267517089801</v>
      </c>
      <c r="P127">
        <v>66.908188228521993</v>
      </c>
      <c r="Q127">
        <v>202.26545775091299</v>
      </c>
      <c r="R127">
        <v>24.376582824476401</v>
      </c>
      <c r="S127">
        <v>12.146683644886499</v>
      </c>
      <c r="T127">
        <v>0.42440942474763599</v>
      </c>
      <c r="U127">
        <v>0.92989112059017398</v>
      </c>
      <c r="V127">
        <v>12.3179848320693</v>
      </c>
      <c r="W127">
        <v>5.0151724137931</v>
      </c>
    </row>
    <row r="128" spans="1:23" x14ac:dyDescent="0.25">
      <c r="A128">
        <v>126</v>
      </c>
      <c r="B128">
        <v>149.868190727551</v>
      </c>
      <c r="C128">
        <v>180.72491218537101</v>
      </c>
      <c r="D128">
        <v>41.865886414270499</v>
      </c>
      <c r="E128">
        <v>7.8140189209186399</v>
      </c>
      <c r="F128">
        <v>8.0068492889404297</v>
      </c>
      <c r="G128">
        <v>3.7521443367004301</v>
      </c>
      <c r="H128">
        <v>8.9363050460815394</v>
      </c>
      <c r="I128">
        <v>2.8196504116058301</v>
      </c>
      <c r="J128">
        <v>986</v>
      </c>
      <c r="K128">
        <v>274</v>
      </c>
      <c r="L128">
        <v>2264</v>
      </c>
      <c r="M128">
        <v>629</v>
      </c>
      <c r="N128">
        <v>96.046867370605398</v>
      </c>
      <c r="O128">
        <v>16.401220321655199</v>
      </c>
      <c r="P128">
        <v>61.999344047228597</v>
      </c>
      <c r="Q128">
        <v>194.65566798650801</v>
      </c>
      <c r="R128">
        <v>22.796747613797098</v>
      </c>
      <c r="S128">
        <v>6.6748026512732199</v>
      </c>
      <c r="T128">
        <v>0.39744672320608798</v>
      </c>
      <c r="U128">
        <v>0.96841362555858002</v>
      </c>
      <c r="V128">
        <v>10.789473684210501</v>
      </c>
      <c r="W128">
        <v>2.9692724807953002</v>
      </c>
    </row>
    <row r="129" spans="1:23" x14ac:dyDescent="0.25">
      <c r="A129">
        <v>127</v>
      </c>
      <c r="B129">
        <v>168.273787575928</v>
      </c>
      <c r="C129">
        <v>184.973762347416</v>
      </c>
      <c r="D129">
        <v>21.611061220234799</v>
      </c>
      <c r="E129">
        <v>8.2618588327394402</v>
      </c>
      <c r="F129">
        <v>7.5797853469848597</v>
      </c>
      <c r="G129">
        <v>3.5856022834777801</v>
      </c>
      <c r="H129">
        <v>9.9492368698120099</v>
      </c>
      <c r="I129">
        <v>2.99288582801818</v>
      </c>
      <c r="J129">
        <v>1220</v>
      </c>
      <c r="K129">
        <v>285</v>
      </c>
      <c r="L129">
        <v>2190</v>
      </c>
      <c r="M129">
        <v>600</v>
      </c>
      <c r="N129">
        <v>106.301452636718</v>
      </c>
      <c r="O129">
        <v>33.615470886230398</v>
      </c>
      <c r="P129">
        <v>75.892891221374001</v>
      </c>
      <c r="Q129">
        <v>182.91142303968999</v>
      </c>
      <c r="R129">
        <v>26.966904848329399</v>
      </c>
      <c r="S129">
        <v>9.1091368876783498</v>
      </c>
      <c r="T129">
        <v>0.47847072684792902</v>
      </c>
      <c r="U129">
        <v>0.94307106438434896</v>
      </c>
      <c r="V129">
        <v>13.4548413344182</v>
      </c>
      <c r="W129">
        <v>3.4839156960621098</v>
      </c>
    </row>
    <row r="130" spans="1:23" x14ac:dyDescent="0.25">
      <c r="A130">
        <v>128</v>
      </c>
      <c r="B130">
        <v>154.06427448621099</v>
      </c>
      <c r="C130">
        <v>140.189970696112</v>
      </c>
      <c r="D130">
        <v>32.647671048110602</v>
      </c>
      <c r="E130">
        <v>2.6788682697176802</v>
      </c>
      <c r="F130">
        <v>9.9153251647949201</v>
      </c>
      <c r="G130">
        <v>1.99135017395019</v>
      </c>
      <c r="H130">
        <v>12.516369819641101</v>
      </c>
      <c r="I130">
        <v>1.77943038940429</v>
      </c>
      <c r="J130">
        <v>1503</v>
      </c>
      <c r="K130">
        <v>202</v>
      </c>
      <c r="L130">
        <v>3011</v>
      </c>
      <c r="M130">
        <v>356</v>
      </c>
      <c r="N130">
        <v>106.117866516113</v>
      </c>
      <c r="O130">
        <v>82.879432678222599</v>
      </c>
      <c r="P130">
        <v>60.456387169386602</v>
      </c>
      <c r="Q130">
        <v>165.419175188439</v>
      </c>
      <c r="R130">
        <v>21.752192325067</v>
      </c>
      <c r="S130">
        <v>10.331351216891401</v>
      </c>
      <c r="T130">
        <v>0.390299273370522</v>
      </c>
      <c r="U130">
        <v>0.93938065921798197</v>
      </c>
      <c r="V130">
        <v>13.777930089102099</v>
      </c>
      <c r="W130">
        <v>6.1916919679823303</v>
      </c>
    </row>
    <row r="131" spans="1:23" x14ac:dyDescent="0.25">
      <c r="A131">
        <v>129</v>
      </c>
      <c r="B131">
        <v>153.62444448757</v>
      </c>
      <c r="C131">
        <v>200.87661316928299</v>
      </c>
      <c r="D131">
        <v>40.401119610126798</v>
      </c>
      <c r="E131">
        <v>11.6099978149915</v>
      </c>
      <c r="F131">
        <v>8.2648553848266602</v>
      </c>
      <c r="G131">
        <v>8.0870466232299805</v>
      </c>
      <c r="H131">
        <v>10.230720520019499</v>
      </c>
      <c r="I131">
        <v>5.9871850013732901</v>
      </c>
      <c r="J131">
        <v>1260</v>
      </c>
      <c r="K131">
        <v>569</v>
      </c>
      <c r="L131">
        <v>2378</v>
      </c>
      <c r="M131">
        <v>1535</v>
      </c>
      <c r="N131">
        <v>102.215454101562</v>
      </c>
      <c r="O131">
        <v>10</v>
      </c>
      <c r="P131">
        <v>58.027952610144297</v>
      </c>
      <c r="Q131">
        <v>154.25459057071899</v>
      </c>
      <c r="R131">
        <v>21.5978387373796</v>
      </c>
      <c r="S131">
        <v>5.7311223494302101</v>
      </c>
      <c r="T131">
        <v>0.36181294141618497</v>
      </c>
      <c r="U131">
        <v>0.95626283184542105</v>
      </c>
      <c r="V131">
        <v>11.182678311499201</v>
      </c>
      <c r="W131">
        <v>3.3301212309605202</v>
      </c>
    </row>
    <row r="132" spans="1:23" x14ac:dyDescent="0.25">
      <c r="A132">
        <v>130</v>
      </c>
      <c r="B132">
        <v>163.26687884492199</v>
      </c>
      <c r="C132">
        <v>200.56013118826201</v>
      </c>
      <c r="D132">
        <v>37.527743075775803</v>
      </c>
      <c r="E132">
        <v>5.5580363792270298</v>
      </c>
      <c r="F132">
        <v>6.9254193305969203</v>
      </c>
      <c r="G132">
        <v>2.6585321426391602</v>
      </c>
      <c r="H132">
        <v>9.8519649505615199</v>
      </c>
      <c r="I132">
        <v>1.8803179264068599</v>
      </c>
      <c r="J132">
        <v>1264</v>
      </c>
      <c r="K132">
        <v>116</v>
      </c>
      <c r="L132">
        <v>2006</v>
      </c>
      <c r="M132">
        <v>302</v>
      </c>
      <c r="N132">
        <v>99.4786376953125</v>
      </c>
      <c r="O132">
        <v>49.406475067138601</v>
      </c>
      <c r="P132">
        <v>96.635838984273505</v>
      </c>
      <c r="Q132">
        <v>156.43650991125401</v>
      </c>
      <c r="R132">
        <v>18.623411642412702</v>
      </c>
      <c r="S132">
        <v>5.1392781116374202</v>
      </c>
      <c r="T132">
        <v>0.52951575399364803</v>
      </c>
      <c r="U132">
        <v>0.96860411345477904</v>
      </c>
      <c r="V132">
        <v>8.0119474313022696</v>
      </c>
      <c r="W132">
        <v>2.79729537366548</v>
      </c>
    </row>
    <row r="133" spans="1:23" x14ac:dyDescent="0.25">
      <c r="A133">
        <v>131</v>
      </c>
      <c r="B133">
        <v>152.01552523821499</v>
      </c>
      <c r="C133">
        <v>139.595334665916</v>
      </c>
      <c r="D133">
        <v>41.3072496992434</v>
      </c>
      <c r="E133">
        <v>5.0658224766425004</v>
      </c>
      <c r="F133">
        <v>6.6115512847900302</v>
      </c>
      <c r="G133">
        <v>2.5870845317840501</v>
      </c>
      <c r="H133">
        <v>7.8092060089111301</v>
      </c>
      <c r="I133">
        <v>1.76974165439605</v>
      </c>
      <c r="J133">
        <v>936</v>
      </c>
      <c r="K133">
        <v>91</v>
      </c>
      <c r="L133">
        <v>1810</v>
      </c>
      <c r="M133">
        <v>259</v>
      </c>
      <c r="N133">
        <v>89.643745422363196</v>
      </c>
      <c r="O133">
        <v>51.009803771972599</v>
      </c>
      <c r="P133">
        <v>63.474828375286002</v>
      </c>
      <c r="Q133">
        <v>180.984534658934</v>
      </c>
      <c r="R133">
        <v>22.560895124416898</v>
      </c>
      <c r="S133">
        <v>5.1203449687475402</v>
      </c>
      <c r="T133">
        <v>0.41383623749874199</v>
      </c>
      <c r="U133">
        <v>0.96785604322519703</v>
      </c>
      <c r="V133">
        <v>9.7649063032367902</v>
      </c>
      <c r="W133">
        <v>2.6652479250904402</v>
      </c>
    </row>
    <row r="134" spans="1:23" x14ac:dyDescent="0.25">
      <c r="A134">
        <v>132</v>
      </c>
      <c r="B134">
        <v>176.76190106541901</v>
      </c>
      <c r="C134">
        <v>157.10365037163501</v>
      </c>
      <c r="D134">
        <v>36.574021140408902</v>
      </c>
      <c r="E134">
        <v>9.7084989388663008</v>
      </c>
      <c r="F134">
        <v>5.8947520256042401</v>
      </c>
      <c r="G134">
        <v>6.2244987487792898</v>
      </c>
      <c r="H134">
        <v>8.9002723693847603</v>
      </c>
      <c r="I134">
        <v>3.95966172218322</v>
      </c>
      <c r="J134">
        <v>1073</v>
      </c>
      <c r="K134">
        <v>275</v>
      </c>
      <c r="L134">
        <v>2095</v>
      </c>
      <c r="M134">
        <v>855</v>
      </c>
      <c r="N134">
        <v>86.556335449218693</v>
      </c>
      <c r="O134">
        <v>42.2965698242187</v>
      </c>
      <c r="P134">
        <v>82.880836678639298</v>
      </c>
      <c r="Q134">
        <v>185.79761830538001</v>
      </c>
      <c r="R134">
        <v>25.7548076816121</v>
      </c>
      <c r="S134">
        <v>4.9940051911837999</v>
      </c>
      <c r="T134">
        <v>0.51979378883846505</v>
      </c>
      <c r="U134">
        <v>0.97784494755559404</v>
      </c>
      <c r="V134">
        <v>9.3375594294770199</v>
      </c>
      <c r="W134">
        <v>3.1620522092891798</v>
      </c>
    </row>
    <row r="135" spans="1:23" x14ac:dyDescent="0.25">
      <c r="A135">
        <v>133</v>
      </c>
      <c r="B135">
        <v>169.27334122532901</v>
      </c>
      <c r="C135">
        <v>179.67043800578301</v>
      </c>
      <c r="D135">
        <v>34.4241925719408</v>
      </c>
      <c r="E135">
        <v>10.4473233695806</v>
      </c>
      <c r="F135">
        <v>7.2047638893127397</v>
      </c>
      <c r="G135">
        <v>2.8576121330261199</v>
      </c>
      <c r="H135">
        <v>8.3943462371826101</v>
      </c>
      <c r="I135">
        <v>1.8643934726714999</v>
      </c>
      <c r="J135">
        <v>955</v>
      </c>
      <c r="K135">
        <v>99</v>
      </c>
      <c r="L135">
        <v>2086</v>
      </c>
      <c r="M135">
        <v>280</v>
      </c>
      <c r="N135">
        <v>85.445892333984304</v>
      </c>
      <c r="O135">
        <v>44.294467926025298</v>
      </c>
      <c r="P135">
        <v>87.222837168657094</v>
      </c>
      <c r="Q135">
        <v>142.603280961183</v>
      </c>
      <c r="R135">
        <v>22.1418218897964</v>
      </c>
      <c r="S135">
        <v>5.5633354096616703</v>
      </c>
      <c r="T135">
        <v>0.48418158025206598</v>
      </c>
      <c r="U135">
        <v>0.95780352417686598</v>
      </c>
      <c r="V135">
        <v>9.0267697798929198</v>
      </c>
      <c r="W135">
        <v>3.6460176991150401</v>
      </c>
    </row>
    <row r="136" spans="1:23" x14ac:dyDescent="0.25">
      <c r="A136">
        <v>134</v>
      </c>
      <c r="B136">
        <v>163.529488249335</v>
      </c>
      <c r="C136">
        <v>196.910535814783</v>
      </c>
      <c r="D136">
        <v>38.4337064088947</v>
      </c>
      <c r="E136">
        <v>7.27135657798702</v>
      </c>
      <c r="F136">
        <v>8.3426837921142507</v>
      </c>
      <c r="G136">
        <v>3.2659730911254798</v>
      </c>
      <c r="H136">
        <v>9.7348756790161097</v>
      </c>
      <c r="I136">
        <v>2.7469029426574698</v>
      </c>
      <c r="J136">
        <v>1169</v>
      </c>
      <c r="K136">
        <v>289</v>
      </c>
      <c r="L136">
        <v>2396</v>
      </c>
      <c r="M136">
        <v>619</v>
      </c>
      <c r="N136">
        <v>95.8018798828125</v>
      </c>
      <c r="O136">
        <v>47.518417358398402</v>
      </c>
      <c r="P136">
        <v>100.225614927905</v>
      </c>
      <c r="Q136">
        <v>180.421669188946</v>
      </c>
      <c r="R136">
        <v>17.7249469248212</v>
      </c>
      <c r="S136">
        <v>5.79363544642663</v>
      </c>
      <c r="T136">
        <v>0.559716835478968</v>
      </c>
      <c r="U136">
        <v>0.96106474116721397</v>
      </c>
      <c r="V136">
        <v>6.9958932238192997</v>
      </c>
      <c r="W136">
        <v>3.1296787015567999</v>
      </c>
    </row>
    <row r="137" spans="1:23" x14ac:dyDescent="0.25">
      <c r="A137">
        <v>135</v>
      </c>
      <c r="B137">
        <v>129.41922024491001</v>
      </c>
      <c r="C137">
        <v>211.55766655669601</v>
      </c>
      <c r="D137">
        <v>15.371487795414099</v>
      </c>
      <c r="E137">
        <v>4.9150735326989698</v>
      </c>
      <c r="F137">
        <v>3.9624354839324898</v>
      </c>
      <c r="G137">
        <v>2.5907711982727002</v>
      </c>
      <c r="H137">
        <v>4.4208178520202601</v>
      </c>
      <c r="I137">
        <v>2.1422712802886901</v>
      </c>
      <c r="J137">
        <v>463</v>
      </c>
      <c r="K137">
        <v>200</v>
      </c>
      <c r="L137">
        <v>1050</v>
      </c>
      <c r="M137">
        <v>469</v>
      </c>
      <c r="N137">
        <v>51.923019409179602</v>
      </c>
      <c r="O137">
        <v>21.260292053222599</v>
      </c>
      <c r="P137">
        <v>50.754375096794099</v>
      </c>
      <c r="Q137">
        <v>148.882082270761</v>
      </c>
      <c r="R137">
        <v>18.957156193145501</v>
      </c>
      <c r="S137">
        <v>5.8152726502529104</v>
      </c>
      <c r="T137">
        <v>0.37400460453244899</v>
      </c>
      <c r="U137">
        <v>0.95653443941876803</v>
      </c>
      <c r="V137">
        <v>11.0714729645742</v>
      </c>
      <c r="W137">
        <v>3.4853014449427002</v>
      </c>
    </row>
    <row r="138" spans="1:23" x14ac:dyDescent="0.25">
      <c r="A138">
        <v>136</v>
      </c>
      <c r="B138">
        <v>144.42496458305001</v>
      </c>
      <c r="C138">
        <v>175.53400997496499</v>
      </c>
      <c r="D138">
        <v>13.3680329468599</v>
      </c>
      <c r="E138">
        <v>6.8042533948455999</v>
      </c>
      <c r="F138">
        <v>3.5555281639099099</v>
      </c>
      <c r="G138">
        <v>3.6671867370605402</v>
      </c>
      <c r="H138">
        <v>4.7907319068908603</v>
      </c>
      <c r="I138">
        <v>2.98199415206909</v>
      </c>
      <c r="J138">
        <v>541</v>
      </c>
      <c r="K138">
        <v>302</v>
      </c>
      <c r="L138">
        <v>1079</v>
      </c>
      <c r="M138">
        <v>608</v>
      </c>
      <c r="N138">
        <v>49.578220367431598</v>
      </c>
      <c r="O138">
        <v>28.460500717163001</v>
      </c>
      <c r="P138">
        <v>59.393720118878399</v>
      </c>
      <c r="Q138">
        <v>175.44168492817099</v>
      </c>
      <c r="R138">
        <v>23.659151253055501</v>
      </c>
      <c r="S138">
        <v>9.4948302697939102</v>
      </c>
      <c r="T138">
        <v>0.44346972740414597</v>
      </c>
      <c r="U138">
        <v>0.949461288111214</v>
      </c>
      <c r="V138">
        <v>9.1885830784913303</v>
      </c>
      <c r="W138">
        <v>4.0413185820726998</v>
      </c>
    </row>
    <row r="139" spans="1:23" x14ac:dyDescent="0.25">
      <c r="A139">
        <v>137</v>
      </c>
      <c r="B139">
        <v>145.37041277727101</v>
      </c>
      <c r="C139">
        <v>146.480874847173</v>
      </c>
      <c r="D139">
        <v>13.909810695177001</v>
      </c>
      <c r="E139">
        <v>10.065331623937499</v>
      </c>
      <c r="F139">
        <v>2.98823046684265</v>
      </c>
      <c r="G139">
        <v>5.51696681976318</v>
      </c>
      <c r="H139">
        <v>3.6167042255401598</v>
      </c>
      <c r="I139">
        <v>3.9793314933776802</v>
      </c>
      <c r="J139">
        <v>352</v>
      </c>
      <c r="K139">
        <v>368</v>
      </c>
      <c r="L139">
        <v>730</v>
      </c>
      <c r="M139">
        <v>947</v>
      </c>
      <c r="N139">
        <v>40.607879638671797</v>
      </c>
      <c r="O139">
        <v>34.785057067871001</v>
      </c>
      <c r="P139">
        <v>45.062371838687604</v>
      </c>
      <c r="Q139">
        <v>151.52221047065001</v>
      </c>
      <c r="R139">
        <v>17.450233084474</v>
      </c>
      <c r="S139">
        <v>16.649372226509801</v>
      </c>
      <c r="T139">
        <v>0.33985267879525899</v>
      </c>
      <c r="U139">
        <v>0.91195356004335903</v>
      </c>
      <c r="V139">
        <v>11.541806020066799</v>
      </c>
      <c r="W139">
        <v>8.1717846016911402</v>
      </c>
    </row>
    <row r="140" spans="1:23" x14ac:dyDescent="0.25">
      <c r="A140">
        <v>138</v>
      </c>
      <c r="B140">
        <v>125.210444604009</v>
      </c>
      <c r="C140">
        <v>217.51388538492799</v>
      </c>
      <c r="D140">
        <v>13.847817002037001</v>
      </c>
      <c r="E140">
        <v>8.8177969446189302</v>
      </c>
      <c r="F140">
        <v>4.2086377143859801</v>
      </c>
      <c r="G140">
        <v>4.4209189414978001</v>
      </c>
      <c r="H140">
        <v>4.3803305625915501</v>
      </c>
      <c r="I140">
        <v>3.8572936058044398</v>
      </c>
      <c r="J140">
        <v>446</v>
      </c>
      <c r="K140">
        <v>348</v>
      </c>
      <c r="L140">
        <v>1084</v>
      </c>
      <c r="M140">
        <v>946</v>
      </c>
      <c r="N140">
        <v>52.392745971679602</v>
      </c>
      <c r="O140">
        <v>22.360681533813398</v>
      </c>
      <c r="P140">
        <v>43.0765765765765</v>
      </c>
      <c r="Q140">
        <v>198.02303735182201</v>
      </c>
      <c r="R140">
        <v>19.567828233958</v>
      </c>
      <c r="S140">
        <v>4.3313963301931198</v>
      </c>
      <c r="T140">
        <v>0.31963340671726398</v>
      </c>
      <c r="U140">
        <v>0.98792294454416896</v>
      </c>
      <c r="V140">
        <v>12.156634746922</v>
      </c>
      <c r="W140">
        <v>2.7934297257069902</v>
      </c>
    </row>
    <row r="141" spans="1:23" x14ac:dyDescent="0.25">
      <c r="A141">
        <v>139</v>
      </c>
      <c r="B141">
        <v>162.054163674823</v>
      </c>
      <c r="C141">
        <v>193.95429758000299</v>
      </c>
      <c r="D141">
        <v>24.2383561835607</v>
      </c>
      <c r="E141">
        <v>7.6500170831982404</v>
      </c>
      <c r="F141">
        <v>7.9950051307678196</v>
      </c>
      <c r="G141">
        <v>3.3615350723266602</v>
      </c>
      <c r="H141">
        <v>7.5058484077453604</v>
      </c>
      <c r="I141">
        <v>3.2447690963745099</v>
      </c>
      <c r="J141">
        <v>887</v>
      </c>
      <c r="K141">
        <v>370</v>
      </c>
      <c r="L141">
        <v>1715</v>
      </c>
      <c r="M141">
        <v>735</v>
      </c>
      <c r="N141">
        <v>94.9210205078125</v>
      </c>
      <c r="O141">
        <v>33.241539001464801</v>
      </c>
      <c r="P141">
        <v>71.075499017478506</v>
      </c>
      <c r="Q141">
        <v>127.761795046342</v>
      </c>
      <c r="R141">
        <v>22.054457570750099</v>
      </c>
      <c r="S141">
        <v>5.9149839314618804</v>
      </c>
      <c r="T141">
        <v>0.50398194431306498</v>
      </c>
      <c r="U141">
        <v>0.95093231350846197</v>
      </c>
      <c r="V141">
        <v>7.0462351387054101</v>
      </c>
      <c r="W141">
        <v>3.2056384742951902</v>
      </c>
    </row>
    <row r="142" spans="1:23" x14ac:dyDescent="0.25">
      <c r="A142">
        <v>140</v>
      </c>
      <c r="B142">
        <v>154.27124531817</v>
      </c>
      <c r="C142">
        <v>219.48316481981001</v>
      </c>
      <c r="D142">
        <v>31.842741916754498</v>
      </c>
      <c r="E142">
        <v>7.8897382711601196</v>
      </c>
      <c r="F142">
        <v>8.0747632980346609</v>
      </c>
      <c r="G142">
        <v>3.0277917385101301</v>
      </c>
      <c r="H142">
        <v>8.7986240386962802</v>
      </c>
      <c r="I142">
        <v>3.1323654651641801</v>
      </c>
      <c r="J142">
        <v>1104</v>
      </c>
      <c r="K142">
        <v>315</v>
      </c>
      <c r="L142">
        <v>2120</v>
      </c>
      <c r="M142">
        <v>711</v>
      </c>
      <c r="N142">
        <v>105.09519958496</v>
      </c>
      <c r="O142">
        <v>52.773101806640597</v>
      </c>
      <c r="P142">
        <v>112.79580385459801</v>
      </c>
      <c r="Q142">
        <v>169.14063860667599</v>
      </c>
      <c r="R142">
        <v>28.711145187396699</v>
      </c>
      <c r="S142">
        <v>5.1444643527814202</v>
      </c>
      <c r="T142">
        <v>0.59563864242400899</v>
      </c>
      <c r="U142">
        <v>0.95930630929670102</v>
      </c>
      <c r="V142">
        <v>11.847352024922101</v>
      </c>
      <c r="W142">
        <v>2.8042947779404499</v>
      </c>
    </row>
    <row r="143" spans="1:23" x14ac:dyDescent="0.25">
      <c r="A143">
        <v>141</v>
      </c>
      <c r="B143">
        <v>167.19559859496499</v>
      </c>
      <c r="C143">
        <v>196.521124027246</v>
      </c>
      <c r="D143">
        <v>40.379643676851899</v>
      </c>
      <c r="E143">
        <v>6.7204217079398703</v>
      </c>
      <c r="F143">
        <v>8.0521049499511701</v>
      </c>
      <c r="G143">
        <v>3.2811098098754798</v>
      </c>
      <c r="H143">
        <v>9.9404020309448207</v>
      </c>
      <c r="I143">
        <v>2.8421957492828298</v>
      </c>
      <c r="J143">
        <v>1251</v>
      </c>
      <c r="K143">
        <v>281</v>
      </c>
      <c r="L143">
        <v>2168</v>
      </c>
      <c r="M143">
        <v>637</v>
      </c>
      <c r="N143">
        <v>111.018020629882</v>
      </c>
      <c r="O143">
        <v>26.570661544799801</v>
      </c>
      <c r="P143">
        <v>70.397797904457406</v>
      </c>
      <c r="Q143">
        <v>169.53206584743799</v>
      </c>
      <c r="R143">
        <v>21.7685918623608</v>
      </c>
      <c r="S143">
        <v>10.3661040406918</v>
      </c>
      <c r="T143">
        <v>0.428216646811512</v>
      </c>
      <c r="U143">
        <v>0.94297258889614</v>
      </c>
      <c r="V143">
        <v>11.0617543859649</v>
      </c>
      <c r="W143">
        <v>6.9219687875150004</v>
      </c>
    </row>
    <row r="144" spans="1:23" x14ac:dyDescent="0.25">
      <c r="A144">
        <v>142</v>
      </c>
      <c r="B144">
        <v>157.22738652021101</v>
      </c>
      <c r="C144">
        <v>183.57763589435001</v>
      </c>
      <c r="D144">
        <v>38.005896761350201</v>
      </c>
      <c r="E144">
        <v>6.4810576094863404</v>
      </c>
      <c r="F144">
        <v>7.7268085479736301</v>
      </c>
      <c r="G144">
        <v>3.1816627979278498</v>
      </c>
      <c r="H144">
        <v>10.543795585632299</v>
      </c>
      <c r="I144">
        <v>2.3561198711395201</v>
      </c>
      <c r="J144">
        <v>1320</v>
      </c>
      <c r="K144">
        <v>191</v>
      </c>
      <c r="L144">
        <v>2479</v>
      </c>
      <c r="M144">
        <v>474</v>
      </c>
      <c r="N144">
        <v>108.70602416992099</v>
      </c>
      <c r="O144">
        <v>49.244285583496001</v>
      </c>
      <c r="P144">
        <v>173.356176261109</v>
      </c>
      <c r="Q144">
        <v>212.540948828534</v>
      </c>
      <c r="R144">
        <v>14.896635218419799</v>
      </c>
      <c r="S144">
        <v>6.2496827258463501</v>
      </c>
      <c r="T144">
        <v>0.94750689071826399</v>
      </c>
      <c r="U144">
        <v>0.97814080859761499</v>
      </c>
      <c r="V144">
        <v>4.9503599848427404</v>
      </c>
      <c r="W144">
        <v>2.54670360110803</v>
      </c>
    </row>
    <row r="145" spans="1:23" x14ac:dyDescent="0.25">
      <c r="A145">
        <v>143</v>
      </c>
      <c r="B145">
        <v>150.892972889052</v>
      </c>
      <c r="C145">
        <v>171.14549088862501</v>
      </c>
      <c r="D145">
        <v>36.637315120967699</v>
      </c>
      <c r="E145">
        <v>6.9297048107514403</v>
      </c>
      <c r="F145">
        <v>7.9057817459106401</v>
      </c>
      <c r="G145">
        <v>3.1366615295410099</v>
      </c>
      <c r="H145">
        <v>10.056054115295399</v>
      </c>
      <c r="I145">
        <v>2.0101554393768302</v>
      </c>
      <c r="J145">
        <v>1231</v>
      </c>
      <c r="K145">
        <v>112</v>
      </c>
      <c r="L145">
        <v>2516</v>
      </c>
      <c r="M145">
        <v>329</v>
      </c>
      <c r="N145">
        <v>93.477272033691406</v>
      </c>
      <c r="O145">
        <v>63.134777069091797</v>
      </c>
      <c r="P145">
        <v>86.699331848552305</v>
      </c>
      <c r="Q145">
        <v>173.25471314254699</v>
      </c>
      <c r="R145">
        <v>27.121892490445699</v>
      </c>
      <c r="S145">
        <v>10.1616705407259</v>
      </c>
      <c r="T145">
        <v>0.510669622661857</v>
      </c>
      <c r="U145">
        <v>0.92821603030571198</v>
      </c>
      <c r="V145">
        <v>19.0121527777777</v>
      </c>
      <c r="W145">
        <v>4.91708054415892</v>
      </c>
    </row>
    <row r="146" spans="1:23" x14ac:dyDescent="0.25">
      <c r="A146">
        <v>144</v>
      </c>
      <c r="B146">
        <v>136.669079547439</v>
      </c>
      <c r="C146">
        <v>199.34052669370601</v>
      </c>
      <c r="D146">
        <v>33.514466889067599</v>
      </c>
      <c r="E146">
        <v>7.0934135991009502</v>
      </c>
      <c r="F146">
        <v>8.5448360443115199</v>
      </c>
      <c r="G146">
        <v>4.6071872711181596</v>
      </c>
      <c r="H146">
        <v>10.5430994033813</v>
      </c>
      <c r="I146">
        <v>3.5172631740570002</v>
      </c>
      <c r="J146">
        <v>1295</v>
      </c>
      <c r="K146">
        <v>288</v>
      </c>
      <c r="L146">
        <v>2682</v>
      </c>
      <c r="M146">
        <v>757</v>
      </c>
      <c r="N146">
        <v>94.111640930175696</v>
      </c>
      <c r="O146">
        <v>25.2388591766357</v>
      </c>
      <c r="P146">
        <v>77.670788253477497</v>
      </c>
      <c r="Q146">
        <v>202.09091357051301</v>
      </c>
      <c r="R146">
        <v>23.441956266449498</v>
      </c>
      <c r="S146">
        <v>4.2949388444837702</v>
      </c>
      <c r="T146">
        <v>0.51349321018198901</v>
      </c>
      <c r="U146">
        <v>0.97543368009006803</v>
      </c>
      <c r="V146">
        <v>22.299401197604698</v>
      </c>
      <c r="W146">
        <v>2.6134325510398702</v>
      </c>
    </row>
    <row r="147" spans="1:23" x14ac:dyDescent="0.25">
      <c r="A147">
        <v>145</v>
      </c>
      <c r="B147">
        <v>135.70602961439101</v>
      </c>
      <c r="C147">
        <v>186.997826466649</v>
      </c>
      <c r="D147">
        <v>33.602874211064098</v>
      </c>
      <c r="E147">
        <v>4.9847946650342703</v>
      </c>
      <c r="F147">
        <v>7.3063669204711896</v>
      </c>
      <c r="G147">
        <v>2.5723290443420401</v>
      </c>
      <c r="H147">
        <v>9.6565876007080007</v>
      </c>
      <c r="I147">
        <v>1.7861189842224099</v>
      </c>
      <c r="J147">
        <v>1223</v>
      </c>
      <c r="K147">
        <v>147</v>
      </c>
      <c r="L147">
        <v>2349</v>
      </c>
      <c r="M147">
        <v>311</v>
      </c>
      <c r="N147">
        <v>94.111640930175696</v>
      </c>
      <c r="O147">
        <v>60.299251556396399</v>
      </c>
      <c r="P147">
        <v>84.270376175548506</v>
      </c>
      <c r="Q147">
        <v>166.58522773567901</v>
      </c>
      <c r="R147">
        <v>24.380083992262499</v>
      </c>
      <c r="S147">
        <v>4.5881562230342601</v>
      </c>
      <c r="T147">
        <v>0.53138454366845</v>
      </c>
      <c r="U147">
        <v>0.97197821465776901</v>
      </c>
      <c r="V147">
        <v>18.8306878306878</v>
      </c>
      <c r="W147">
        <v>2.7736257394315298</v>
      </c>
    </row>
    <row r="148" spans="1:23" x14ac:dyDescent="0.25">
      <c r="A148">
        <v>146</v>
      </c>
      <c r="B148">
        <v>137.17345572396101</v>
      </c>
      <c r="C148">
        <v>190.00739389469999</v>
      </c>
      <c r="D148">
        <v>25.939225158568501</v>
      </c>
      <c r="E148">
        <v>6.8442077143699702</v>
      </c>
      <c r="F148">
        <v>7.8493008613586399</v>
      </c>
      <c r="G148">
        <v>4.0947375297546298</v>
      </c>
      <c r="H148">
        <v>9.3328924179077095</v>
      </c>
      <c r="I148">
        <v>3.1194369792938201</v>
      </c>
      <c r="J148">
        <v>1095</v>
      </c>
      <c r="K148">
        <v>228</v>
      </c>
      <c r="L148">
        <v>2431</v>
      </c>
      <c r="M148">
        <v>612</v>
      </c>
      <c r="N148">
        <v>100.12492370605401</v>
      </c>
      <c r="O148">
        <v>24.166091918945298</v>
      </c>
      <c r="P148">
        <v>114.038340666247</v>
      </c>
      <c r="Q148">
        <v>164.21442576198601</v>
      </c>
      <c r="R148">
        <v>23.501723878883698</v>
      </c>
      <c r="S148">
        <v>9.0921096000696995</v>
      </c>
      <c r="T148">
        <v>0.60670503470742698</v>
      </c>
      <c r="U148">
        <v>0.94771903740456298</v>
      </c>
      <c r="V148">
        <v>14.1390205371248</v>
      </c>
      <c r="W148">
        <v>3.7912243453644701</v>
      </c>
    </row>
    <row r="149" spans="1:23" x14ac:dyDescent="0.25">
      <c r="A149">
        <v>147</v>
      </c>
      <c r="B149">
        <v>137.102059034718</v>
      </c>
      <c r="C149">
        <v>175.68776805294101</v>
      </c>
      <c r="D149">
        <v>29.366368435555501</v>
      </c>
      <c r="E149">
        <v>9.6602631176674905</v>
      </c>
      <c r="F149">
        <v>7.5519051551818803</v>
      </c>
      <c r="G149">
        <v>5.2968120574951101</v>
      </c>
      <c r="H149">
        <v>9.2498493194580007</v>
      </c>
      <c r="I149">
        <v>3.8615930080413801</v>
      </c>
      <c r="J149">
        <v>1141</v>
      </c>
      <c r="K149">
        <v>352</v>
      </c>
      <c r="L149">
        <v>2202</v>
      </c>
      <c r="M149">
        <v>864</v>
      </c>
      <c r="N149">
        <v>101.533241271972</v>
      </c>
      <c r="O149">
        <v>26.1725044250488</v>
      </c>
      <c r="P149">
        <v>89.658544014620702</v>
      </c>
      <c r="Q149">
        <v>190.00748904903199</v>
      </c>
      <c r="R149">
        <v>23.5269155707207</v>
      </c>
      <c r="S149">
        <v>7.0749694920619701</v>
      </c>
      <c r="T149">
        <v>0.52823251970882701</v>
      </c>
      <c r="U149">
        <v>0.95475358964813895</v>
      </c>
      <c r="V149">
        <v>11.911877394636001</v>
      </c>
      <c r="W149">
        <v>2.9835792479771501</v>
      </c>
    </row>
    <row r="150" spans="1:23" x14ac:dyDescent="0.25">
      <c r="A150">
        <v>148</v>
      </c>
      <c r="B150">
        <v>215.97849754507101</v>
      </c>
      <c r="C150">
        <v>164.61536222321399</v>
      </c>
      <c r="D150">
        <v>27.470324405757498</v>
      </c>
      <c r="E150">
        <v>5.6415096563855602</v>
      </c>
      <c r="F150">
        <v>6.8486251831054599</v>
      </c>
      <c r="G150">
        <v>3.2805135250091499</v>
      </c>
      <c r="H150">
        <v>8.8002748489379794</v>
      </c>
      <c r="I150">
        <v>2.4675221443176198</v>
      </c>
      <c r="J150">
        <v>994</v>
      </c>
      <c r="K150">
        <v>226</v>
      </c>
      <c r="L150">
        <v>2152</v>
      </c>
      <c r="M150">
        <v>492</v>
      </c>
      <c r="N150">
        <v>89.560035705566406</v>
      </c>
      <c r="O150">
        <v>40.804412841796797</v>
      </c>
      <c r="P150">
        <v>77.431380182986103</v>
      </c>
      <c r="Q150">
        <v>185.691845115869</v>
      </c>
      <c r="R150">
        <v>25.003445592865301</v>
      </c>
      <c r="S150">
        <v>9.4611614929150907</v>
      </c>
      <c r="T150">
        <v>0.47991691817832</v>
      </c>
      <c r="U150">
        <v>0.93246521223459999</v>
      </c>
      <c r="V150">
        <v>12.8153846153846</v>
      </c>
      <c r="W150">
        <v>4.7258974937909199</v>
      </c>
    </row>
    <row r="151" spans="1:23" x14ac:dyDescent="0.25">
      <c r="A151">
        <v>149</v>
      </c>
      <c r="B151">
        <v>185.846785305362</v>
      </c>
      <c r="C151">
        <v>184.47216130722501</v>
      </c>
      <c r="D151">
        <v>32.5474782576769</v>
      </c>
      <c r="E151">
        <v>6.74196558371401</v>
      </c>
      <c r="F151">
        <v>8.1083860397338796</v>
      </c>
      <c r="G151">
        <v>4.2137417793273899</v>
      </c>
      <c r="H151">
        <v>9.46705722808837</v>
      </c>
      <c r="I151">
        <v>3.17149305343627</v>
      </c>
      <c r="J151">
        <v>1077</v>
      </c>
      <c r="K151">
        <v>264</v>
      </c>
      <c r="L151">
        <v>2390</v>
      </c>
      <c r="M151">
        <v>639</v>
      </c>
      <c r="N151">
        <v>98.081596374511705</v>
      </c>
      <c r="O151">
        <v>26.0768108367919</v>
      </c>
      <c r="P151">
        <v>80.819131832797396</v>
      </c>
      <c r="Q151">
        <v>155.57680921052599</v>
      </c>
      <c r="R151">
        <v>24.900385214132701</v>
      </c>
      <c r="S151">
        <v>7.2852774901397002</v>
      </c>
      <c r="T151">
        <v>0.46027067243724701</v>
      </c>
      <c r="U151">
        <v>0.93848249883363999</v>
      </c>
      <c r="V151">
        <v>16.750524109014599</v>
      </c>
      <c r="W151">
        <v>2.7920534114964899</v>
      </c>
    </row>
    <row r="152" spans="1:23" x14ac:dyDescent="0.25">
      <c r="A152">
        <v>150</v>
      </c>
      <c r="B152">
        <v>193.13213918375999</v>
      </c>
      <c r="C152">
        <v>197.73607095033799</v>
      </c>
      <c r="D152">
        <v>16.5994458661803</v>
      </c>
      <c r="E152">
        <v>10.1153399627566</v>
      </c>
      <c r="F152">
        <v>6.5528936386108398</v>
      </c>
      <c r="G152">
        <v>3.1641545295715301</v>
      </c>
      <c r="H152">
        <v>8.0629043579101491</v>
      </c>
      <c r="I152">
        <v>2.22931957244873</v>
      </c>
      <c r="J152">
        <v>968</v>
      </c>
      <c r="K152">
        <v>147</v>
      </c>
      <c r="L152">
        <v>2005</v>
      </c>
      <c r="M152">
        <v>393</v>
      </c>
      <c r="N152">
        <v>84.403793334960895</v>
      </c>
      <c r="O152">
        <v>20.248456954956001</v>
      </c>
      <c r="P152">
        <v>62.3697228144989</v>
      </c>
      <c r="Q152">
        <v>188.71121828475501</v>
      </c>
      <c r="R152">
        <v>25.0508377233378</v>
      </c>
      <c r="S152">
        <v>5.79030161126121</v>
      </c>
      <c r="T152">
        <v>0.39246555958371698</v>
      </c>
      <c r="U152">
        <v>0.96920439316911</v>
      </c>
      <c r="V152">
        <v>10.9741796664873</v>
      </c>
      <c r="W152">
        <v>3.1140156549992599</v>
      </c>
    </row>
    <row r="153" spans="1:23" x14ac:dyDescent="0.25">
      <c r="A153">
        <v>151</v>
      </c>
      <c r="B153">
        <v>171.09041510605601</v>
      </c>
      <c r="C153">
        <v>195.35319916939901</v>
      </c>
      <c r="D153">
        <v>37.342652159201997</v>
      </c>
      <c r="E153">
        <v>9.0435687358132597</v>
      </c>
      <c r="F153">
        <v>8.8546190261840803</v>
      </c>
      <c r="G153">
        <v>3.2677531242370601</v>
      </c>
      <c r="H153">
        <v>9.7456197738647408</v>
      </c>
      <c r="I153">
        <v>3.4159421920776301</v>
      </c>
      <c r="J153">
        <v>1056</v>
      </c>
      <c r="K153">
        <v>361</v>
      </c>
      <c r="L153">
        <v>2462</v>
      </c>
      <c r="M153">
        <v>677</v>
      </c>
      <c r="N153">
        <v>94.191299438476506</v>
      </c>
      <c r="O153">
        <v>52.392745971679602</v>
      </c>
      <c r="P153">
        <v>69.363697253851299</v>
      </c>
      <c r="Q153">
        <v>159.822619899785</v>
      </c>
      <c r="R153">
        <v>25.906828685359901</v>
      </c>
      <c r="S153">
        <v>16.089945935534399</v>
      </c>
      <c r="T153">
        <v>0.41797986439304002</v>
      </c>
      <c r="U153">
        <v>0.86070038897074697</v>
      </c>
      <c r="V153">
        <v>16.5186440677966</v>
      </c>
      <c r="W153">
        <v>4.0290068829891803</v>
      </c>
    </row>
    <row r="154" spans="1:23" x14ac:dyDescent="0.25">
      <c r="A154">
        <v>152</v>
      </c>
      <c r="B154">
        <v>185.560208814454</v>
      </c>
      <c r="C154">
        <v>184.783151235226</v>
      </c>
      <c r="D154">
        <v>18.191601793964601</v>
      </c>
      <c r="E154">
        <v>7.1658302012278599</v>
      </c>
      <c r="F154">
        <v>6.1298923492431596</v>
      </c>
      <c r="G154">
        <v>3.6328666210174498</v>
      </c>
      <c r="H154">
        <v>7.9446911811828604</v>
      </c>
      <c r="I154">
        <v>3.90124034881591</v>
      </c>
      <c r="J154">
        <v>975</v>
      </c>
      <c r="K154">
        <v>400</v>
      </c>
      <c r="L154">
        <v>1937</v>
      </c>
      <c r="M154">
        <v>905</v>
      </c>
      <c r="N154">
        <v>89.274856567382798</v>
      </c>
      <c r="O154">
        <v>35.805027008056598</v>
      </c>
      <c r="P154">
        <v>52.234751071546299</v>
      </c>
      <c r="Q154">
        <v>169.56225250407601</v>
      </c>
      <c r="R154">
        <v>22.296897047532301</v>
      </c>
      <c r="S154">
        <v>5.21459170925392</v>
      </c>
      <c r="T154">
        <v>0.32515896871355299</v>
      </c>
      <c r="U154">
        <v>0.96490343363533204</v>
      </c>
      <c r="V154">
        <v>18.642642642642599</v>
      </c>
      <c r="W154">
        <v>2.99323562570462</v>
      </c>
    </row>
    <row r="155" spans="1:23" x14ac:dyDescent="0.25">
      <c r="A155">
        <v>153</v>
      </c>
      <c r="B155">
        <v>197.58541792000599</v>
      </c>
      <c r="C155">
        <v>190.13322595043499</v>
      </c>
      <c r="D155">
        <v>19.129413220853699</v>
      </c>
      <c r="E155">
        <v>12.9903419563129</v>
      </c>
      <c r="F155">
        <v>6.4393849372863698</v>
      </c>
      <c r="G155">
        <v>4.7014012336730904</v>
      </c>
      <c r="H155">
        <v>8.06256103515625</v>
      </c>
      <c r="I155">
        <v>4.1539740562438903</v>
      </c>
      <c r="J155">
        <v>939</v>
      </c>
      <c r="K155">
        <v>347</v>
      </c>
      <c r="L155">
        <v>1848</v>
      </c>
      <c r="M155">
        <v>987</v>
      </c>
      <c r="N155">
        <v>86.400230407714801</v>
      </c>
      <c r="O155">
        <v>27.2946872711181</v>
      </c>
      <c r="P155">
        <v>57.281352235550699</v>
      </c>
      <c r="Q155">
        <v>186.35156997893901</v>
      </c>
      <c r="R155">
        <v>22.217766062654899</v>
      </c>
      <c r="S155">
        <v>5.8105778028408404</v>
      </c>
      <c r="T155">
        <v>0.36793551283784298</v>
      </c>
      <c r="U155">
        <v>0.96420985777854296</v>
      </c>
      <c r="V155">
        <v>13.635673624288399</v>
      </c>
      <c r="W155">
        <v>3.14089347079037</v>
      </c>
    </row>
    <row r="156" spans="1:23" x14ac:dyDescent="0.25">
      <c r="A156">
        <v>154</v>
      </c>
      <c r="B156">
        <v>184.725416755613</v>
      </c>
      <c r="C156">
        <v>176.60140891536801</v>
      </c>
      <c r="D156">
        <v>23.505300144618602</v>
      </c>
      <c r="E156">
        <v>7.0128095449795298</v>
      </c>
      <c r="F156">
        <v>6.3700366020202601</v>
      </c>
      <c r="G156">
        <v>3.92110991477966</v>
      </c>
      <c r="H156">
        <v>8.5653047561645508</v>
      </c>
      <c r="I156">
        <v>2.5453121662139799</v>
      </c>
      <c r="J156">
        <v>1053</v>
      </c>
      <c r="K156">
        <v>187</v>
      </c>
      <c r="L156">
        <v>2010</v>
      </c>
      <c r="M156">
        <v>483</v>
      </c>
      <c r="N156">
        <v>91.241439819335895</v>
      </c>
      <c r="O156">
        <v>17.8044929504394</v>
      </c>
      <c r="P156">
        <v>61.555288461538403</v>
      </c>
      <c r="Q156">
        <v>159.111497456823</v>
      </c>
      <c r="R156">
        <v>27.519921908316999</v>
      </c>
      <c r="S156">
        <v>8.1628785885946602</v>
      </c>
      <c r="T156">
        <v>0.38426119040273499</v>
      </c>
      <c r="U156">
        <v>0.96346878724225304</v>
      </c>
      <c r="V156">
        <v>16.349177330895699</v>
      </c>
      <c r="W156">
        <v>2.6289173789173699</v>
      </c>
    </row>
    <row r="157" spans="1:23" x14ac:dyDescent="0.25">
      <c r="A157">
        <v>155</v>
      </c>
      <c r="B157">
        <v>169.77705757922701</v>
      </c>
      <c r="C157">
        <v>189.41970540860399</v>
      </c>
      <c r="D157">
        <v>19.143867529440001</v>
      </c>
      <c r="E157">
        <v>5.2242647753215303</v>
      </c>
      <c r="F157">
        <v>5.9165387153625399</v>
      </c>
      <c r="G157">
        <v>2.6938452720642001</v>
      </c>
      <c r="H157">
        <v>8.82899665832519</v>
      </c>
      <c r="I157">
        <v>2.0109169483184801</v>
      </c>
      <c r="J157">
        <v>1118</v>
      </c>
      <c r="K157">
        <v>172</v>
      </c>
      <c r="L157">
        <v>2042</v>
      </c>
      <c r="M157">
        <v>309</v>
      </c>
      <c r="N157">
        <v>94.111640930175696</v>
      </c>
      <c r="O157">
        <v>29.154758453369102</v>
      </c>
      <c r="P157">
        <v>81.452415509019204</v>
      </c>
      <c r="Q157">
        <v>208.58872517616899</v>
      </c>
      <c r="R157">
        <v>22.068451504484599</v>
      </c>
      <c r="S157">
        <v>8.5751195828465896</v>
      </c>
      <c r="T157">
        <v>0.49812477762252</v>
      </c>
      <c r="U157">
        <v>0.96653008973573695</v>
      </c>
      <c r="V157">
        <v>9.8126394052044592</v>
      </c>
      <c r="W157">
        <v>3.5904960242332402</v>
      </c>
    </row>
    <row r="158" spans="1:23" x14ac:dyDescent="0.25">
      <c r="A158">
        <v>156</v>
      </c>
      <c r="B158">
        <v>152.449707931456</v>
      </c>
      <c r="C158">
        <v>195.722641619282</v>
      </c>
      <c r="D158">
        <v>14.8608010206966</v>
      </c>
      <c r="E158">
        <v>6.7185483957762102</v>
      </c>
      <c r="F158">
        <v>5.8507404327392498</v>
      </c>
      <c r="G158">
        <v>2.9280200004577601</v>
      </c>
      <c r="H158">
        <v>8.3828544616699201</v>
      </c>
      <c r="I158">
        <v>2.1192650794982901</v>
      </c>
      <c r="J158">
        <v>1003</v>
      </c>
      <c r="K158">
        <v>157</v>
      </c>
      <c r="L158">
        <v>2064</v>
      </c>
      <c r="M158">
        <v>415</v>
      </c>
      <c r="N158">
        <v>95.341491699218693</v>
      </c>
      <c r="O158">
        <v>15.5241746902465</v>
      </c>
      <c r="P158">
        <v>72.713745551601406</v>
      </c>
      <c r="Q158">
        <v>188.14392766962601</v>
      </c>
      <c r="R158">
        <v>22.072685001137799</v>
      </c>
      <c r="S158">
        <v>15.350841696278801</v>
      </c>
      <c r="T158">
        <v>0.46705075733954199</v>
      </c>
      <c r="U158">
        <v>0.920186561590423</v>
      </c>
      <c r="V158">
        <v>10.5060630557801</v>
      </c>
      <c r="W158">
        <v>6.5814151747655503</v>
      </c>
    </row>
    <row r="159" spans="1:23" x14ac:dyDescent="0.25">
      <c r="A159">
        <v>157</v>
      </c>
      <c r="B159">
        <v>157.16099672029301</v>
      </c>
      <c r="C159">
        <v>249.595703390323</v>
      </c>
      <c r="D159">
        <v>13.8484269074753</v>
      </c>
      <c r="E159">
        <v>3.13234225850647</v>
      </c>
      <c r="F159">
        <v>6.3819985389709402</v>
      </c>
      <c r="G159">
        <v>1.6646927595138501</v>
      </c>
      <c r="H159">
        <v>8.6201229095458896</v>
      </c>
      <c r="I159">
        <v>1.7047930955886801</v>
      </c>
      <c r="J159">
        <v>1100</v>
      </c>
      <c r="K159">
        <v>173</v>
      </c>
      <c r="L159">
        <v>1941</v>
      </c>
      <c r="M159">
        <v>323</v>
      </c>
      <c r="N159">
        <v>100</v>
      </c>
      <c r="O159">
        <v>21.260292053222599</v>
      </c>
      <c r="P159">
        <v>81.3296334537945</v>
      </c>
      <c r="Q159">
        <v>159.288809946714</v>
      </c>
      <c r="R159">
        <v>25.803455014322701</v>
      </c>
      <c r="S159">
        <v>10.088316889360099</v>
      </c>
      <c r="T159">
        <v>0.47121046637178299</v>
      </c>
      <c r="U159">
        <v>0.877994316965652</v>
      </c>
      <c r="V159">
        <v>13.7544715447154</v>
      </c>
      <c r="W159">
        <v>4.3778319972115698</v>
      </c>
    </row>
    <row r="160" spans="1:23" x14ac:dyDescent="0.25">
      <c r="A160">
        <v>158</v>
      </c>
      <c r="B160">
        <v>158.58303091463</v>
      </c>
      <c r="C160">
        <v>207.184012885947</v>
      </c>
      <c r="D160">
        <v>15.683907675346299</v>
      </c>
      <c r="E160">
        <v>5.1216852348014896</v>
      </c>
      <c r="F160">
        <v>6.3627018928527797</v>
      </c>
      <c r="G160">
        <v>2.3265345096588099</v>
      </c>
      <c r="H160">
        <v>8.7627534866333008</v>
      </c>
      <c r="I160">
        <v>1.8618353605270299</v>
      </c>
      <c r="J160">
        <v>1078</v>
      </c>
      <c r="K160">
        <v>185</v>
      </c>
      <c r="L160">
        <v>1968</v>
      </c>
      <c r="M160">
        <v>353</v>
      </c>
      <c r="N160">
        <v>87.206649780273395</v>
      </c>
      <c r="O160">
        <v>49.040798187255803</v>
      </c>
      <c r="P160">
        <v>74.830129049249393</v>
      </c>
      <c r="Q160">
        <v>171.07759547180601</v>
      </c>
      <c r="R160">
        <v>26.517814353209999</v>
      </c>
      <c r="S160">
        <v>4.4534721680404097</v>
      </c>
      <c r="T160">
        <v>0.48873165726981199</v>
      </c>
      <c r="U160">
        <v>0.96696204375297601</v>
      </c>
      <c r="V160">
        <v>14.1870451237263</v>
      </c>
      <c r="W160">
        <v>2.6433595366156299</v>
      </c>
    </row>
    <row r="161" spans="1:23" x14ac:dyDescent="0.25">
      <c r="A161">
        <v>159</v>
      </c>
      <c r="B161">
        <v>176.811174290205</v>
      </c>
      <c r="C161">
        <v>191.53562071843001</v>
      </c>
      <c r="D161">
        <v>18.257163153160601</v>
      </c>
      <c r="E161">
        <v>6.9679499996570096</v>
      </c>
      <c r="F161">
        <v>7.5035338401794398</v>
      </c>
      <c r="G161">
        <v>3.4331681728363002</v>
      </c>
      <c r="H161">
        <v>7.4346055984496999</v>
      </c>
      <c r="I161">
        <v>2.37561011314392</v>
      </c>
      <c r="J161">
        <v>872</v>
      </c>
      <c r="K161">
        <v>161</v>
      </c>
      <c r="L161">
        <v>1911</v>
      </c>
      <c r="M161">
        <v>364</v>
      </c>
      <c r="N161">
        <v>81.215759277343693</v>
      </c>
      <c r="O161">
        <v>47.5078926086425</v>
      </c>
      <c r="P161">
        <v>77.509423944783606</v>
      </c>
      <c r="Q161">
        <v>169.44704411501999</v>
      </c>
      <c r="R161">
        <v>25.349363602552401</v>
      </c>
      <c r="S161">
        <v>6.25656359879323</v>
      </c>
      <c r="T161">
        <v>0.43361904901216097</v>
      </c>
      <c r="U161">
        <v>0.92800737694451096</v>
      </c>
      <c r="V161">
        <v>9.9915887850467193</v>
      </c>
      <c r="W161">
        <v>2.7739471106757998</v>
      </c>
    </row>
    <row r="162" spans="1:23" x14ac:dyDescent="0.25">
      <c r="A162">
        <v>160</v>
      </c>
      <c r="B162">
        <v>182.83362766597401</v>
      </c>
      <c r="C162">
        <v>164.73669195986699</v>
      </c>
      <c r="D162">
        <v>15.4870387946136</v>
      </c>
      <c r="E162">
        <v>6.8200198858654497</v>
      </c>
      <c r="F162">
        <v>5.1048407554626403</v>
      </c>
      <c r="G162">
        <v>4.1743745803832999</v>
      </c>
      <c r="H162">
        <v>7.9249119758605904</v>
      </c>
      <c r="I162">
        <v>3.6081078052520699</v>
      </c>
      <c r="J162">
        <v>983</v>
      </c>
      <c r="K162">
        <v>342</v>
      </c>
      <c r="L162">
        <v>1784</v>
      </c>
      <c r="M162">
        <v>794</v>
      </c>
      <c r="N162">
        <v>94.493385314941406</v>
      </c>
      <c r="O162">
        <v>24.738634109496999</v>
      </c>
      <c r="P162">
        <v>72.593432369038297</v>
      </c>
      <c r="Q162">
        <v>215.27713714637099</v>
      </c>
      <c r="R162">
        <v>21.904272949396699</v>
      </c>
      <c r="S162">
        <v>3.1492438493262598</v>
      </c>
      <c r="T162">
        <v>0.460015428250164</v>
      </c>
      <c r="U162">
        <v>0.97850697845844303</v>
      </c>
      <c r="V162">
        <v>10.739323843416299</v>
      </c>
      <c r="W162">
        <v>2.2298029556650198</v>
      </c>
    </row>
    <row r="163" spans="1:23" x14ac:dyDescent="0.25">
      <c r="A163">
        <v>161</v>
      </c>
      <c r="B163">
        <v>180.3040423839</v>
      </c>
      <c r="C163">
        <v>120.72889052766401</v>
      </c>
      <c r="D163">
        <v>14.554376448960999</v>
      </c>
      <c r="E163">
        <v>7.9020432092351802</v>
      </c>
      <c r="F163">
        <v>4.6797785758972097</v>
      </c>
      <c r="G163">
        <v>4.2794413566589302</v>
      </c>
      <c r="H163">
        <v>7.4590754508972097</v>
      </c>
      <c r="I163">
        <v>3.4045832157135001</v>
      </c>
      <c r="J163">
        <v>911</v>
      </c>
      <c r="K163">
        <v>319</v>
      </c>
      <c r="L163">
        <v>1730</v>
      </c>
      <c r="M163">
        <v>695</v>
      </c>
      <c r="N163">
        <v>91.0494384765625</v>
      </c>
      <c r="O163">
        <v>32.526912689208899</v>
      </c>
      <c r="P163">
        <v>71.555498193082002</v>
      </c>
      <c r="Q163">
        <v>176.772500692329</v>
      </c>
      <c r="R163">
        <v>24.764041702800601</v>
      </c>
      <c r="S163">
        <v>5.57269314474296</v>
      </c>
      <c r="T163">
        <v>0.41057359484817801</v>
      </c>
      <c r="U163">
        <v>0.96643401093750303</v>
      </c>
      <c r="V163">
        <v>17.478329393222999</v>
      </c>
      <c r="W163">
        <v>3.6008123005511998</v>
      </c>
    </row>
    <row r="164" spans="1:23" x14ac:dyDescent="0.25">
      <c r="A164">
        <v>162</v>
      </c>
      <c r="B164">
        <v>165.934522307826</v>
      </c>
      <c r="C164">
        <v>171.38989695123101</v>
      </c>
      <c r="D164">
        <v>27.022698304318698</v>
      </c>
      <c r="E164">
        <v>5.9316744345426997</v>
      </c>
      <c r="F164">
        <v>8.1292848587036097</v>
      </c>
      <c r="G164">
        <v>3.1014256477355899</v>
      </c>
      <c r="H164">
        <v>9.3962469100952095</v>
      </c>
      <c r="I164">
        <v>2.2192926406860298</v>
      </c>
      <c r="J164">
        <v>1023</v>
      </c>
      <c r="K164">
        <v>203</v>
      </c>
      <c r="L164">
        <v>2534</v>
      </c>
      <c r="M164">
        <v>452</v>
      </c>
      <c r="N164">
        <v>86.492774963378906</v>
      </c>
      <c r="O164">
        <v>30.2654914855957</v>
      </c>
      <c r="P164">
        <v>57.686201991465097</v>
      </c>
      <c r="Q164">
        <v>139.985821908193</v>
      </c>
      <c r="R164">
        <v>23.831072636082201</v>
      </c>
      <c r="S164">
        <v>5.4922523352202903</v>
      </c>
      <c r="T164">
        <v>0.33899315201521402</v>
      </c>
      <c r="U164">
        <v>0.95840685816309901</v>
      </c>
      <c r="V164">
        <v>13.705533596837901</v>
      </c>
      <c r="W164">
        <v>3.3597701149425201</v>
      </c>
    </row>
    <row r="165" spans="1:23" x14ac:dyDescent="0.25">
      <c r="A165">
        <v>163</v>
      </c>
      <c r="B165">
        <v>169.04220924139801</v>
      </c>
      <c r="C165">
        <v>178.83531603563</v>
      </c>
      <c r="D165">
        <v>33.201412274139997</v>
      </c>
      <c r="E165">
        <v>8.7701788700951493</v>
      </c>
      <c r="F165">
        <v>6.5989489555358798</v>
      </c>
      <c r="G165">
        <v>6.0282239913940403</v>
      </c>
      <c r="H165">
        <v>10.534521102905201</v>
      </c>
      <c r="I165">
        <v>4.1362671852111799</v>
      </c>
      <c r="J165">
        <v>1288</v>
      </c>
      <c r="K165">
        <v>331</v>
      </c>
      <c r="L165">
        <v>2355</v>
      </c>
      <c r="M165">
        <v>933</v>
      </c>
      <c r="N165">
        <v>107.44765472412099</v>
      </c>
      <c r="O165">
        <v>35.608985900878899</v>
      </c>
      <c r="P165">
        <v>54.497666758166297</v>
      </c>
      <c r="Q165">
        <v>182.409087599213</v>
      </c>
      <c r="R165">
        <v>21.685260975004599</v>
      </c>
      <c r="S165">
        <v>8.3611055525217797</v>
      </c>
      <c r="T165">
        <v>0.32341679814642998</v>
      </c>
      <c r="U165">
        <v>0.951378973786694</v>
      </c>
      <c r="V165">
        <v>13.723091976516599</v>
      </c>
      <c r="W165">
        <v>4.2442291838417097</v>
      </c>
    </row>
    <row r="166" spans="1:23" x14ac:dyDescent="0.25">
      <c r="A166">
        <v>164</v>
      </c>
      <c r="B166">
        <v>185.63938752935201</v>
      </c>
      <c r="C166">
        <v>199.143550233848</v>
      </c>
      <c r="D166">
        <v>32.744795679690597</v>
      </c>
      <c r="E166">
        <v>9.8889496143893005</v>
      </c>
      <c r="F166">
        <v>6.8712515830993599</v>
      </c>
      <c r="G166">
        <v>4.8225812911987296</v>
      </c>
      <c r="H166">
        <v>10.253959655761699</v>
      </c>
      <c r="I166">
        <v>4.2153463363647399</v>
      </c>
      <c r="J166">
        <v>1227</v>
      </c>
      <c r="K166">
        <v>405</v>
      </c>
      <c r="L166">
        <v>2521</v>
      </c>
      <c r="M166">
        <v>902</v>
      </c>
      <c r="N166">
        <v>101.51847076416</v>
      </c>
      <c r="O166">
        <v>50</v>
      </c>
      <c r="P166">
        <v>80.152798789712506</v>
      </c>
      <c r="Q166">
        <v>222.29315854692399</v>
      </c>
      <c r="R166">
        <v>25.008533107178099</v>
      </c>
      <c r="S166">
        <v>2.2309324140277802</v>
      </c>
      <c r="T166">
        <v>0.49669856077635</v>
      </c>
      <c r="U166">
        <v>0.98731541546123203</v>
      </c>
      <c r="V166">
        <v>12.9639580602883</v>
      </c>
      <c r="W166">
        <v>2.1209150326797301</v>
      </c>
    </row>
    <row r="167" spans="1:23" x14ac:dyDescent="0.25">
      <c r="A167">
        <v>165</v>
      </c>
      <c r="B167">
        <v>182.26470531157199</v>
      </c>
      <c r="C167">
        <v>165.77678588755799</v>
      </c>
      <c r="D167">
        <v>28.775046944560899</v>
      </c>
      <c r="E167">
        <v>11.988741015754099</v>
      </c>
      <c r="F167">
        <v>7.2000164985656703</v>
      </c>
      <c r="G167">
        <v>3.70687651634216</v>
      </c>
      <c r="H167">
        <v>9.8337554931640607</v>
      </c>
      <c r="I167">
        <v>2.5163345336914</v>
      </c>
      <c r="J167">
        <v>1177</v>
      </c>
      <c r="K167">
        <v>170</v>
      </c>
      <c r="L167">
        <v>2418</v>
      </c>
      <c r="M167">
        <v>485</v>
      </c>
      <c r="N167">
        <v>101.133575439453</v>
      </c>
      <c r="O167">
        <v>43.462627410888601</v>
      </c>
      <c r="P167">
        <v>98.558543724844498</v>
      </c>
      <c r="Q167">
        <v>168.095540615555</v>
      </c>
      <c r="R167">
        <v>21.353358720616001</v>
      </c>
      <c r="S167">
        <v>13.3540365049502</v>
      </c>
      <c r="T167">
        <v>0.53346910367048594</v>
      </c>
      <c r="U167">
        <v>0.92092539481319702</v>
      </c>
      <c r="V167">
        <v>11.2620357634112</v>
      </c>
      <c r="W167">
        <v>7.7282141150230999</v>
      </c>
    </row>
    <row r="168" spans="1:23" x14ac:dyDescent="0.25">
      <c r="A168">
        <v>166</v>
      </c>
      <c r="B168">
        <v>175.58786314502501</v>
      </c>
      <c r="C168">
        <v>174.962467736614</v>
      </c>
      <c r="D168">
        <v>19.123526343923</v>
      </c>
      <c r="E168">
        <v>13.923693018799799</v>
      </c>
      <c r="F168">
        <v>6.3657274246215803</v>
      </c>
      <c r="G168">
        <v>6.2265906333923304</v>
      </c>
      <c r="H168">
        <v>9.0260047912597603</v>
      </c>
      <c r="I168">
        <v>4.8693389892578098</v>
      </c>
      <c r="J168">
        <v>1124</v>
      </c>
      <c r="K168">
        <v>435</v>
      </c>
      <c r="L168">
        <v>2057</v>
      </c>
      <c r="M168">
        <v>1093</v>
      </c>
      <c r="N168">
        <v>103.247276306152</v>
      </c>
      <c r="O168">
        <v>23.323806762695298</v>
      </c>
      <c r="P168">
        <v>68.635078969243494</v>
      </c>
      <c r="Q168">
        <v>168.77325186693801</v>
      </c>
      <c r="R168">
        <v>19.240543221651802</v>
      </c>
      <c r="S168">
        <v>5.1778708940014404</v>
      </c>
      <c r="T168">
        <v>0.43446471120806701</v>
      </c>
      <c r="U168">
        <v>0.97161271235813396</v>
      </c>
      <c r="V168">
        <v>13.9262899262899</v>
      </c>
      <c r="W168">
        <v>3.1115295480880598</v>
      </c>
    </row>
    <row r="169" spans="1:23" x14ac:dyDescent="0.25">
      <c r="A169">
        <v>167</v>
      </c>
      <c r="B169">
        <v>168.67614353082701</v>
      </c>
      <c r="C169">
        <v>190.14257990646001</v>
      </c>
      <c r="D169">
        <v>21.515147672460401</v>
      </c>
      <c r="E169">
        <v>10.0610755600852</v>
      </c>
      <c r="F169">
        <v>7.2650170326232901</v>
      </c>
      <c r="G169">
        <v>5.55505275726318</v>
      </c>
      <c r="H169">
        <v>10.1977891921997</v>
      </c>
      <c r="I169">
        <v>5.2988400459289497</v>
      </c>
      <c r="J169">
        <v>1310</v>
      </c>
      <c r="K169">
        <v>527</v>
      </c>
      <c r="L169">
        <v>2313</v>
      </c>
      <c r="M169">
        <v>1282</v>
      </c>
      <c r="N169">
        <v>103.07764434814401</v>
      </c>
      <c r="O169">
        <v>22.360681533813398</v>
      </c>
      <c r="P169">
        <v>86.2534891269068</v>
      </c>
      <c r="Q169">
        <v>181.542336781709</v>
      </c>
      <c r="R169">
        <v>23.176019689969898</v>
      </c>
      <c r="S169">
        <v>5.3983548643894004</v>
      </c>
      <c r="T169">
        <v>0.53678465891571003</v>
      </c>
      <c r="U169">
        <v>0.96691063707944402</v>
      </c>
      <c r="V169">
        <v>11.3544159544159</v>
      </c>
      <c r="W169">
        <v>3.8933731938216201</v>
      </c>
    </row>
    <row r="170" spans="1:23" x14ac:dyDescent="0.25">
      <c r="A170">
        <v>168</v>
      </c>
      <c r="B170">
        <v>165.95524850084399</v>
      </c>
      <c r="C170">
        <v>129.22808515593101</v>
      </c>
      <c r="D170">
        <v>20.720220556041198</v>
      </c>
      <c r="E170">
        <v>8.1347334796061403</v>
      </c>
      <c r="F170">
        <v>6.58475589752197</v>
      </c>
      <c r="G170">
        <v>4.5998172760009703</v>
      </c>
      <c r="H170">
        <v>9.0955238342285103</v>
      </c>
      <c r="I170">
        <v>3.9253129959106401</v>
      </c>
      <c r="J170">
        <v>1170</v>
      </c>
      <c r="K170">
        <v>393</v>
      </c>
      <c r="L170">
        <v>2081</v>
      </c>
      <c r="M170">
        <v>889</v>
      </c>
      <c r="N170">
        <v>91.082382202148395</v>
      </c>
      <c r="O170">
        <v>33.734256744384702</v>
      </c>
      <c r="P170">
        <v>67.9128780292409</v>
      </c>
      <c r="Q170">
        <v>200.05753449364201</v>
      </c>
      <c r="R170">
        <v>13.443229857036901</v>
      </c>
      <c r="S170">
        <v>6.9360170090589701</v>
      </c>
      <c r="T170">
        <v>0.67449011455474805</v>
      </c>
      <c r="U170">
        <v>0.962149190654638</v>
      </c>
      <c r="V170">
        <v>6.5929256594724199</v>
      </c>
      <c r="W170">
        <v>3.3649303008070399</v>
      </c>
    </row>
    <row r="171" spans="1:23" x14ac:dyDescent="0.25">
      <c r="A171">
        <v>169</v>
      </c>
      <c r="B171">
        <v>162.06914552970099</v>
      </c>
      <c r="C171">
        <v>194.70826136738501</v>
      </c>
      <c r="D171">
        <v>27.951068906090601</v>
      </c>
      <c r="E171">
        <v>7.2950521566210904</v>
      </c>
      <c r="F171">
        <v>8.6031503677368093</v>
      </c>
      <c r="G171">
        <v>3.7739341259002601</v>
      </c>
      <c r="H171">
        <v>10.980480194091699</v>
      </c>
      <c r="I171">
        <v>2.97685670852661</v>
      </c>
      <c r="J171">
        <v>1323</v>
      </c>
      <c r="K171">
        <v>308</v>
      </c>
      <c r="L171">
        <v>2696</v>
      </c>
      <c r="M171">
        <v>629</v>
      </c>
      <c r="N171">
        <v>103.585716247558</v>
      </c>
      <c r="O171">
        <v>21.095022201538001</v>
      </c>
      <c r="P171">
        <v>84.388665774207894</v>
      </c>
      <c r="Q171">
        <v>205.66538226299599</v>
      </c>
      <c r="R171">
        <v>24.201504890410799</v>
      </c>
      <c r="S171">
        <v>2.6783114215864399</v>
      </c>
      <c r="T171">
        <v>0.49682531375940098</v>
      </c>
      <c r="U171">
        <v>0.98312653873730504</v>
      </c>
      <c r="V171">
        <v>10.2846212700841</v>
      </c>
      <c r="W171">
        <v>2.2006822057987399</v>
      </c>
    </row>
    <row r="172" spans="1:23" x14ac:dyDescent="0.25">
      <c r="A172">
        <v>170</v>
      </c>
      <c r="B172">
        <v>152.60969551126499</v>
      </c>
      <c r="C172">
        <v>185.68883541306801</v>
      </c>
      <c r="D172">
        <v>36.334949226778697</v>
      </c>
      <c r="E172">
        <v>13.338190641952201</v>
      </c>
      <c r="F172">
        <v>7.4328274726867596</v>
      </c>
      <c r="G172">
        <v>4.0194606781005797</v>
      </c>
      <c r="H172">
        <v>9.9646224975585902</v>
      </c>
      <c r="I172">
        <v>3.4463677406311</v>
      </c>
      <c r="J172">
        <v>1251</v>
      </c>
      <c r="K172">
        <v>320</v>
      </c>
      <c r="L172">
        <v>2380</v>
      </c>
      <c r="M172">
        <v>743</v>
      </c>
      <c r="N172">
        <v>97.349891662597599</v>
      </c>
      <c r="O172">
        <v>39.319206237792898</v>
      </c>
      <c r="P172">
        <v>81.893306492199301</v>
      </c>
      <c r="Q172">
        <v>180.24304289707101</v>
      </c>
      <c r="R172">
        <v>26.214499621887501</v>
      </c>
      <c r="S172">
        <v>11.9663009333378</v>
      </c>
      <c r="T172">
        <v>0.47716968717659802</v>
      </c>
      <c r="U172">
        <v>0.92046241603503898</v>
      </c>
      <c r="V172">
        <v>11.059161873459299</v>
      </c>
      <c r="W172">
        <v>4.2497249724972397</v>
      </c>
    </row>
    <row r="173" spans="1:23" x14ac:dyDescent="0.25">
      <c r="A173">
        <v>171</v>
      </c>
      <c r="B173">
        <v>172.05715228317999</v>
      </c>
      <c r="C173">
        <v>187.03192377107999</v>
      </c>
      <c r="D173">
        <v>32.337726489858603</v>
      </c>
      <c r="E173">
        <v>5.9048332034956603</v>
      </c>
      <c r="F173">
        <v>6.5688138008117596</v>
      </c>
      <c r="G173">
        <v>3.7165758609771702</v>
      </c>
      <c r="H173">
        <v>9.8345041275024396</v>
      </c>
      <c r="I173">
        <v>2.4535636901855402</v>
      </c>
      <c r="J173">
        <v>1216</v>
      </c>
      <c r="K173">
        <v>157</v>
      </c>
      <c r="L173">
        <v>2132</v>
      </c>
      <c r="M173">
        <v>438</v>
      </c>
      <c r="N173">
        <v>91.482238769531193</v>
      </c>
      <c r="O173">
        <v>18.027755737304599</v>
      </c>
      <c r="P173">
        <v>73.538816867828899</v>
      </c>
      <c r="Q173">
        <v>170.204512620039</v>
      </c>
      <c r="R173">
        <v>13.428506465896399</v>
      </c>
      <c r="S173">
        <v>5.4416904168965496</v>
      </c>
      <c r="T173">
        <v>0.74039111424425597</v>
      </c>
      <c r="U173">
        <v>0.96302387082399799</v>
      </c>
      <c r="V173">
        <v>6.1489266547405999</v>
      </c>
      <c r="W173">
        <v>3.03970185579555</v>
      </c>
    </row>
    <row r="174" spans="1:23" x14ac:dyDescent="0.25">
      <c r="A174">
        <v>172</v>
      </c>
      <c r="B174">
        <v>160.19303693066001</v>
      </c>
      <c r="C174">
        <v>196.12515282656301</v>
      </c>
      <c r="D174">
        <v>28.556551299628701</v>
      </c>
      <c r="E174">
        <v>6.13645143396338</v>
      </c>
      <c r="F174">
        <v>8.1450414657592702</v>
      </c>
      <c r="G174">
        <v>2.9773643016815101</v>
      </c>
      <c r="H174">
        <v>11.733990669250399</v>
      </c>
      <c r="I174">
        <v>1.89362227916717</v>
      </c>
      <c r="J174">
        <v>1480</v>
      </c>
      <c r="K174">
        <v>123</v>
      </c>
      <c r="L174">
        <v>2718</v>
      </c>
      <c r="M174">
        <v>317</v>
      </c>
      <c r="N174">
        <v>112.80514526367099</v>
      </c>
      <c r="O174">
        <v>53.907325744628899</v>
      </c>
      <c r="P174">
        <v>110.218836565096</v>
      </c>
      <c r="Q174">
        <v>195.58959195742099</v>
      </c>
      <c r="R174">
        <v>26.411369158131201</v>
      </c>
      <c r="S174">
        <v>6.1980508953628597</v>
      </c>
      <c r="T174">
        <v>0.61534647416822896</v>
      </c>
      <c r="U174">
        <v>0.97020462392506102</v>
      </c>
      <c r="V174">
        <v>9.3464406779661005</v>
      </c>
      <c r="W174">
        <v>2.82223415682062</v>
      </c>
    </row>
    <row r="175" spans="1:23" x14ac:dyDescent="0.25">
      <c r="A175">
        <v>173</v>
      </c>
      <c r="B175">
        <v>178.058433115333</v>
      </c>
      <c r="C175">
        <v>172.244541908439</v>
      </c>
      <c r="D175">
        <v>38.198224690911204</v>
      </c>
      <c r="E175">
        <v>4.4905483084945104</v>
      </c>
      <c r="F175">
        <v>7.1119279861450098</v>
      </c>
      <c r="G175">
        <v>2.9074602127075102</v>
      </c>
      <c r="H175">
        <v>10.098503112792899</v>
      </c>
      <c r="I175">
        <v>1.78922796249389</v>
      </c>
      <c r="J175">
        <v>1266</v>
      </c>
      <c r="K175">
        <v>98</v>
      </c>
      <c r="L175">
        <v>2044</v>
      </c>
      <c r="M175">
        <v>264</v>
      </c>
      <c r="N175">
        <v>109.27487945556599</v>
      </c>
      <c r="O175">
        <v>54.451816558837798</v>
      </c>
      <c r="P175">
        <v>62.993276055285698</v>
      </c>
      <c r="Q175">
        <v>162.8066499327</v>
      </c>
      <c r="R175">
        <v>17.681825349524001</v>
      </c>
      <c r="S175">
        <v>7.8855295359837703</v>
      </c>
      <c r="T175">
        <v>0.51186788775373404</v>
      </c>
      <c r="U175">
        <v>0.95457245788158196</v>
      </c>
      <c r="V175">
        <v>8.4714459295261193</v>
      </c>
      <c r="W175">
        <v>2.9738198022559499</v>
      </c>
    </row>
    <row r="176" spans="1:23" x14ac:dyDescent="0.25">
      <c r="A176">
        <v>174</v>
      </c>
      <c r="B176">
        <v>168.78165693104799</v>
      </c>
      <c r="C176">
        <v>193.60754138446299</v>
      </c>
      <c r="D176">
        <v>31.908104316615201</v>
      </c>
      <c r="E176">
        <v>4.9798528857084001</v>
      </c>
      <c r="F176">
        <v>6.8378257751464799</v>
      </c>
      <c r="G176">
        <v>2.2118358612060498</v>
      </c>
      <c r="H176">
        <v>8.91345119476318</v>
      </c>
      <c r="I176">
        <v>2.0480787754058798</v>
      </c>
      <c r="J176">
        <v>1108</v>
      </c>
      <c r="K176">
        <v>235</v>
      </c>
      <c r="L176">
        <v>2061</v>
      </c>
      <c r="M176">
        <v>406</v>
      </c>
      <c r="N176">
        <v>97.493591308593693</v>
      </c>
      <c r="O176">
        <v>50.774009704589801</v>
      </c>
      <c r="P176">
        <v>81.422802850356206</v>
      </c>
      <c r="Q176">
        <v>211.31998488855299</v>
      </c>
      <c r="R176">
        <v>19.513363536678501</v>
      </c>
      <c r="S176">
        <v>4.1997815439344004</v>
      </c>
      <c r="T176">
        <v>0.53853851213068404</v>
      </c>
      <c r="U176">
        <v>0.97842380718405697</v>
      </c>
      <c r="V176">
        <v>9.3444084278768198</v>
      </c>
      <c r="W176">
        <v>2.5747546981539902</v>
      </c>
    </row>
    <row r="177" spans="1:23" x14ac:dyDescent="0.25">
      <c r="A177">
        <v>175</v>
      </c>
      <c r="B177">
        <v>162.84115740650799</v>
      </c>
      <c r="C177">
        <v>199.306681674396</v>
      </c>
      <c r="D177">
        <v>31.236125992634499</v>
      </c>
      <c r="E177">
        <v>6.63299871561951</v>
      </c>
      <c r="F177">
        <v>6.8639683723449698</v>
      </c>
      <c r="G177">
        <v>3.1068918704986501</v>
      </c>
      <c r="H177">
        <v>10.0643253326416</v>
      </c>
      <c r="I177">
        <v>2.2042067050933798</v>
      </c>
      <c r="J177">
        <v>1276</v>
      </c>
      <c r="K177">
        <v>154</v>
      </c>
      <c r="L177">
        <v>2323</v>
      </c>
      <c r="M177">
        <v>409</v>
      </c>
      <c r="N177">
        <v>101.513549804687</v>
      </c>
      <c r="O177">
        <v>45.541191101074197</v>
      </c>
      <c r="P177">
        <v>111.60374862182999</v>
      </c>
      <c r="Q177">
        <v>163.64947997344501</v>
      </c>
      <c r="R177">
        <v>21.547562509839</v>
      </c>
      <c r="S177">
        <v>4.86807085029404</v>
      </c>
      <c r="T177">
        <v>0.67338000679304799</v>
      </c>
      <c r="U177">
        <v>0.96361884669981601</v>
      </c>
      <c r="V177">
        <v>8.8155844155844107</v>
      </c>
      <c r="W177">
        <v>2.4824244177636299</v>
      </c>
    </row>
    <row r="178" spans="1:23" x14ac:dyDescent="0.25">
      <c r="A178">
        <v>176</v>
      </c>
      <c r="B178">
        <v>158.01053775543801</v>
      </c>
      <c r="C178">
        <v>159.70055696792099</v>
      </c>
      <c r="D178">
        <v>31.562248614754399</v>
      </c>
      <c r="E178">
        <v>12.909528784422401</v>
      </c>
      <c r="F178">
        <v>6.1748471260070801</v>
      </c>
      <c r="G178">
        <v>7.24505138397216</v>
      </c>
      <c r="H178">
        <v>8.7061414718627894</v>
      </c>
      <c r="I178">
        <v>5.4874176979064897</v>
      </c>
      <c r="J178">
        <v>1094</v>
      </c>
      <c r="K178">
        <v>560</v>
      </c>
      <c r="L178">
        <v>1803</v>
      </c>
      <c r="M178">
        <v>1444</v>
      </c>
      <c r="N178">
        <v>95.294281005859304</v>
      </c>
      <c r="O178">
        <v>76.941535949707003</v>
      </c>
      <c r="P178">
        <v>91.722548197820601</v>
      </c>
      <c r="Q178">
        <v>170.612225803098</v>
      </c>
      <c r="R178">
        <v>24.382462300373199</v>
      </c>
      <c r="S178">
        <v>5.8359918201228203</v>
      </c>
      <c r="T178">
        <v>0.56729445275994095</v>
      </c>
      <c r="U178">
        <v>0.962672897045456</v>
      </c>
      <c r="V178">
        <v>9.4667266187050298</v>
      </c>
      <c r="W178">
        <v>2.99615076182838</v>
      </c>
    </row>
    <row r="179" spans="1:23" x14ac:dyDescent="0.25">
      <c r="A179">
        <v>177</v>
      </c>
      <c r="B179">
        <v>174.71123056919399</v>
      </c>
      <c r="C179">
        <v>192.612897591647</v>
      </c>
      <c r="D179">
        <v>31.304872679535201</v>
      </c>
      <c r="E179">
        <v>5.6298412779863796</v>
      </c>
      <c r="F179">
        <v>7.2259464263915998</v>
      </c>
      <c r="G179">
        <v>3.2317912578582701</v>
      </c>
      <c r="H179">
        <v>12.119182586669901</v>
      </c>
      <c r="I179">
        <v>2.7883224487304599</v>
      </c>
      <c r="J179">
        <v>1523</v>
      </c>
      <c r="K179">
        <v>260</v>
      </c>
      <c r="L179">
        <v>2402</v>
      </c>
      <c r="M179">
        <v>604</v>
      </c>
      <c r="N179">
        <v>118.595947265625</v>
      </c>
      <c r="O179">
        <v>80.529495239257798</v>
      </c>
      <c r="P179">
        <v>72.205144694533701</v>
      </c>
      <c r="Q179">
        <v>111.28110742430501</v>
      </c>
      <c r="R179">
        <v>19.4283616980311</v>
      </c>
      <c r="S179">
        <v>5.0642176157215903</v>
      </c>
      <c r="T179">
        <v>0.52129504038685404</v>
      </c>
      <c r="U179">
        <v>0.96092846858978898</v>
      </c>
      <c r="V179">
        <v>8.5968229954614195</v>
      </c>
      <c r="W179">
        <v>3.7681204407884499</v>
      </c>
    </row>
    <row r="180" spans="1:23" x14ac:dyDescent="0.25">
      <c r="A180">
        <v>178</v>
      </c>
      <c r="B180">
        <v>156.90366589687301</v>
      </c>
      <c r="C180">
        <v>228.92332472976301</v>
      </c>
      <c r="D180">
        <v>31.280655610560601</v>
      </c>
      <c r="E180">
        <v>3.3367130505026701</v>
      </c>
      <c r="F180">
        <v>7.3585758209228498</v>
      </c>
      <c r="G180">
        <v>1.47885489463806</v>
      </c>
      <c r="H180">
        <v>9.7069978713989205</v>
      </c>
      <c r="I180">
        <v>1.2337120771407999</v>
      </c>
      <c r="J180">
        <v>1199</v>
      </c>
      <c r="K180">
        <v>117</v>
      </c>
      <c r="L180">
        <v>2190</v>
      </c>
      <c r="M180">
        <v>212</v>
      </c>
      <c r="N180">
        <v>96.317184448242102</v>
      </c>
      <c r="O180">
        <v>32.388267517089801</v>
      </c>
      <c r="P180">
        <v>68.823974928179595</v>
      </c>
      <c r="Q180">
        <v>163.49496573314099</v>
      </c>
      <c r="R180">
        <v>21.209887457508898</v>
      </c>
      <c r="S180">
        <v>5.4174843813193903</v>
      </c>
      <c r="T180">
        <v>0.53811072993522602</v>
      </c>
      <c r="U180">
        <v>0.96521485211728397</v>
      </c>
      <c r="V180">
        <v>8.9667458432304006</v>
      </c>
      <c r="W180">
        <v>3.1916865608762799</v>
      </c>
    </row>
    <row r="181" spans="1:23" x14ac:dyDescent="0.25">
      <c r="A181">
        <v>179</v>
      </c>
      <c r="B181">
        <v>156.24850084418401</v>
      </c>
      <c r="C181">
        <v>182.91482466183999</v>
      </c>
      <c r="D181">
        <v>29.121013657619201</v>
      </c>
      <c r="E181">
        <v>6.5910108895520496</v>
      </c>
      <c r="F181">
        <v>6.9453015327453604</v>
      </c>
      <c r="G181">
        <v>4.3887448310851997</v>
      </c>
      <c r="H181">
        <v>9.4654855728149396</v>
      </c>
      <c r="I181">
        <v>3.1624464988708398</v>
      </c>
      <c r="J181">
        <v>1201</v>
      </c>
      <c r="K181">
        <v>232</v>
      </c>
      <c r="L181">
        <v>2060</v>
      </c>
      <c r="M181">
        <v>626</v>
      </c>
      <c r="N181">
        <v>96.519432067871094</v>
      </c>
      <c r="O181">
        <v>41.048751831054602</v>
      </c>
      <c r="P181">
        <v>67.805956112852598</v>
      </c>
      <c r="Q181">
        <v>193.337438768369</v>
      </c>
      <c r="R181">
        <v>17.967114568122199</v>
      </c>
      <c r="S181">
        <v>8.9003720482916702</v>
      </c>
      <c r="T181">
        <v>0.52853851811410801</v>
      </c>
      <c r="U181">
        <v>0.95055747189354101</v>
      </c>
      <c r="V181">
        <v>7.08501594048884</v>
      </c>
      <c r="W181">
        <v>3.8294255568581401</v>
      </c>
    </row>
    <row r="182" spans="1:23" x14ac:dyDescent="0.25">
      <c r="A182">
        <v>180</v>
      </c>
      <c r="B182">
        <v>153.93199945661601</v>
      </c>
      <c r="C182">
        <v>172.71253080789401</v>
      </c>
      <c r="D182">
        <v>27.516122988500101</v>
      </c>
      <c r="E182">
        <v>12.461650087791</v>
      </c>
      <c r="F182">
        <v>8.2798681259155202</v>
      </c>
      <c r="G182">
        <v>5.8068490028381303</v>
      </c>
      <c r="H182">
        <v>10.6163005828857</v>
      </c>
      <c r="I182">
        <v>4.51195812225341</v>
      </c>
      <c r="J182">
        <v>1280</v>
      </c>
      <c r="K182">
        <v>429</v>
      </c>
      <c r="L182">
        <v>2566</v>
      </c>
      <c r="M182">
        <v>1047</v>
      </c>
      <c r="N182">
        <v>118.00423431396401</v>
      </c>
      <c r="O182">
        <v>48.414871215820298</v>
      </c>
      <c r="P182">
        <v>101.87916666666599</v>
      </c>
      <c r="Q182">
        <v>104.19611744936699</v>
      </c>
      <c r="R182">
        <v>16.225777037850101</v>
      </c>
      <c r="S182">
        <v>4.3801170992489702</v>
      </c>
      <c r="T182">
        <v>0.73642789787153895</v>
      </c>
      <c r="U182">
        <v>0.96123954947343604</v>
      </c>
      <c r="V182">
        <v>6.0398050365556397</v>
      </c>
      <c r="W182">
        <v>3.1829911209766899</v>
      </c>
    </row>
    <row r="183" spans="1:23" x14ac:dyDescent="0.25">
      <c r="A183">
        <v>181</v>
      </c>
      <c r="B183">
        <v>159.33656775796101</v>
      </c>
      <c r="C183">
        <v>172.126685943837</v>
      </c>
      <c r="D183">
        <v>26.442990219537201</v>
      </c>
      <c r="E183">
        <v>7.6144517397250899</v>
      </c>
      <c r="F183">
        <v>6.5661215782165501</v>
      </c>
      <c r="G183">
        <v>3.42606449127197</v>
      </c>
      <c r="H183">
        <v>8.5860414505004794</v>
      </c>
      <c r="I183">
        <v>2.3773567676544101</v>
      </c>
      <c r="J183">
        <v>1084</v>
      </c>
      <c r="K183">
        <v>194</v>
      </c>
      <c r="L183">
        <v>1914</v>
      </c>
      <c r="M183">
        <v>468</v>
      </c>
      <c r="N183">
        <v>104.69002532958901</v>
      </c>
      <c r="O183">
        <v>11.7046995162963</v>
      </c>
      <c r="P183">
        <v>86.478728728728697</v>
      </c>
      <c r="Q183">
        <v>172.06023290054799</v>
      </c>
      <c r="R183">
        <v>21.135645566175199</v>
      </c>
      <c r="S183">
        <v>7.5327944524403501</v>
      </c>
      <c r="T183">
        <v>0.63525034988996298</v>
      </c>
      <c r="U183">
        <v>0.95635767850754205</v>
      </c>
      <c r="V183">
        <v>8.4880860876249002</v>
      </c>
      <c r="W183">
        <v>4.2181818181818098</v>
      </c>
    </row>
    <row r="184" spans="1:23" x14ac:dyDescent="0.25">
      <c r="A184">
        <v>182</v>
      </c>
      <c r="B184">
        <v>149.79481457043599</v>
      </c>
      <c r="C184">
        <v>182.71146344776699</v>
      </c>
      <c r="D184">
        <v>32.314827634513001</v>
      </c>
      <c r="E184">
        <v>6.6798640205111601</v>
      </c>
      <c r="F184">
        <v>7.6962471008300701</v>
      </c>
      <c r="G184">
        <v>3.2446808815002401</v>
      </c>
      <c r="H184">
        <v>10.110139846801699</v>
      </c>
      <c r="I184">
        <v>2.40732741355896</v>
      </c>
      <c r="J184">
        <v>1270</v>
      </c>
      <c r="K184">
        <v>211</v>
      </c>
      <c r="L184">
        <v>2327</v>
      </c>
      <c r="M184">
        <v>498</v>
      </c>
      <c r="N184">
        <v>95.015785217285099</v>
      </c>
      <c r="O184">
        <v>57.078895568847599</v>
      </c>
      <c r="P184">
        <v>79.949196984595204</v>
      </c>
      <c r="Q184">
        <v>186.50823279459701</v>
      </c>
      <c r="R184">
        <v>19.5391271852437</v>
      </c>
      <c r="S184">
        <v>5.1995308229345802</v>
      </c>
      <c r="T184">
        <v>0.586808610275392</v>
      </c>
      <c r="U184">
        <v>0.96972773569718695</v>
      </c>
      <c r="V184">
        <v>7.2901498929336102</v>
      </c>
      <c r="W184">
        <v>2.7033210332103299</v>
      </c>
    </row>
    <row r="185" spans="1:23" x14ac:dyDescent="0.25">
      <c r="A185">
        <v>183</v>
      </c>
      <c r="B185">
        <v>172.290050262958</v>
      </c>
      <c r="C185">
        <v>197.53257389043</v>
      </c>
      <c r="D185">
        <v>37.830030369380502</v>
      </c>
      <c r="E185">
        <v>7.9801340489035502</v>
      </c>
      <c r="F185">
        <v>6.6028161048889098</v>
      </c>
      <c r="G185">
        <v>4.8786234855651802</v>
      </c>
      <c r="H185">
        <v>11.309038162231399</v>
      </c>
      <c r="I185">
        <v>3.5618014335632302</v>
      </c>
      <c r="J185">
        <v>1412</v>
      </c>
      <c r="K185">
        <v>299</v>
      </c>
      <c r="L185">
        <v>2470</v>
      </c>
      <c r="M185">
        <v>802</v>
      </c>
      <c r="N185">
        <v>114.021919250488</v>
      </c>
      <c r="O185">
        <v>23.853721618652301</v>
      </c>
      <c r="P185">
        <v>85.855467869222096</v>
      </c>
      <c r="Q185">
        <v>165.15363586659299</v>
      </c>
      <c r="R185">
        <v>18.804268956324101</v>
      </c>
      <c r="S185">
        <v>6.7834717085512102</v>
      </c>
      <c r="T185">
        <v>0.62515157418596801</v>
      </c>
      <c r="U185">
        <v>0.95461027726000602</v>
      </c>
      <c r="V185">
        <v>5.6292517006802703</v>
      </c>
      <c r="W185">
        <v>3.2928755886373899</v>
      </c>
    </row>
    <row r="186" spans="1:23" x14ac:dyDescent="0.25">
      <c r="A186">
        <v>184</v>
      </c>
      <c r="B186">
        <v>174.858759145335</v>
      </c>
      <c r="C186">
        <v>192.99182984338901</v>
      </c>
      <c r="D186">
        <v>34.532125042346003</v>
      </c>
      <c r="E186">
        <v>9.3748152941513396</v>
      </c>
      <c r="F186">
        <v>6.4207468032836896</v>
      </c>
      <c r="G186">
        <v>4.0045828819274902</v>
      </c>
      <c r="H186">
        <v>11.532031059265099</v>
      </c>
      <c r="I186">
        <v>3.5251011848449698</v>
      </c>
      <c r="J186">
        <v>1482</v>
      </c>
      <c r="K186">
        <v>334</v>
      </c>
      <c r="L186">
        <v>2383</v>
      </c>
      <c r="M186">
        <v>816</v>
      </c>
      <c r="N186">
        <v>113.569366455078</v>
      </c>
      <c r="O186">
        <v>13.6014709472656</v>
      </c>
      <c r="P186">
        <v>93.714158239143302</v>
      </c>
      <c r="Q186">
        <v>204.27459807073899</v>
      </c>
      <c r="R186">
        <v>18.587544732304899</v>
      </c>
      <c r="S186">
        <v>9.2090629033575109</v>
      </c>
      <c r="T186">
        <v>0.64556416782390802</v>
      </c>
      <c r="U186">
        <v>0.94841605452981004</v>
      </c>
      <c r="V186">
        <v>8.9321880650994494</v>
      </c>
      <c r="W186">
        <v>3.9031263760457899</v>
      </c>
    </row>
    <row r="187" spans="1:23" x14ac:dyDescent="0.25">
      <c r="A187">
        <v>185</v>
      </c>
      <c r="B187">
        <v>172.98659007549099</v>
      </c>
      <c r="C187">
        <v>180.477711579887</v>
      </c>
      <c r="D187">
        <v>28.5341090618893</v>
      </c>
      <c r="E187">
        <v>12.258672123977901</v>
      </c>
      <c r="F187">
        <v>7.9270105361938397</v>
      </c>
      <c r="G187">
        <v>8.3564558029174805</v>
      </c>
      <c r="H187">
        <v>12.6401968002319</v>
      </c>
      <c r="I187">
        <v>6.2070546150207502</v>
      </c>
      <c r="J187">
        <v>1567</v>
      </c>
      <c r="K187">
        <v>610</v>
      </c>
      <c r="L187">
        <v>2879</v>
      </c>
      <c r="M187">
        <v>1619</v>
      </c>
      <c r="N187">
        <v>110.11357879638599</v>
      </c>
      <c r="O187">
        <v>32.015621185302699</v>
      </c>
      <c r="P187">
        <v>80.747622928552005</v>
      </c>
      <c r="Q187">
        <v>146.86216752679599</v>
      </c>
      <c r="R187">
        <v>20.658058396626998</v>
      </c>
      <c r="S187">
        <v>14.8895489505123</v>
      </c>
      <c r="T187">
        <v>0.56223621127054202</v>
      </c>
      <c r="U187">
        <v>0.83542952204380805</v>
      </c>
      <c r="V187">
        <v>8.9662408759123995</v>
      </c>
      <c r="W187">
        <v>5.8756191524490902</v>
      </c>
    </row>
    <row r="188" spans="1:23" x14ac:dyDescent="0.25">
      <c r="A188">
        <v>186</v>
      </c>
      <c r="B188">
        <v>159.893283393817</v>
      </c>
      <c r="C188">
        <v>201.72213704903999</v>
      </c>
      <c r="D188">
        <v>34.0830636311033</v>
      </c>
      <c r="E188">
        <v>7.15958320226214</v>
      </c>
      <c r="F188">
        <v>8.7996597290038991</v>
      </c>
      <c r="G188">
        <v>3.39194536209106</v>
      </c>
      <c r="H188">
        <v>11.5692043304443</v>
      </c>
      <c r="I188">
        <v>3.1052045822143501</v>
      </c>
      <c r="J188">
        <v>1395</v>
      </c>
      <c r="K188">
        <v>279</v>
      </c>
      <c r="L188">
        <v>2715</v>
      </c>
      <c r="M188">
        <v>688</v>
      </c>
      <c r="N188">
        <v>100.17984008789</v>
      </c>
      <c r="O188">
        <v>45.188491821288999</v>
      </c>
      <c r="P188">
        <v>77.826294061606802</v>
      </c>
      <c r="Q188">
        <v>189.727858859386</v>
      </c>
      <c r="R188">
        <v>29.963728379016001</v>
      </c>
      <c r="S188">
        <v>5.6780629689043201</v>
      </c>
      <c r="T188">
        <v>0.449599703074265</v>
      </c>
      <c r="U188">
        <v>0.96418851581687903</v>
      </c>
      <c r="V188">
        <v>17.0230769230769</v>
      </c>
      <c r="W188">
        <v>2.9520512376666002</v>
      </c>
    </row>
    <row r="189" spans="1:23" x14ac:dyDescent="0.25">
      <c r="A189">
        <v>187</v>
      </c>
      <c r="B189">
        <v>168.924935473228</v>
      </c>
      <c r="C189">
        <v>184.295542315977</v>
      </c>
      <c r="D189">
        <v>33.730563155223301</v>
      </c>
      <c r="E189">
        <v>5.6282014633491197</v>
      </c>
      <c r="F189">
        <v>7.6335029602050701</v>
      </c>
      <c r="G189">
        <v>3.5401129722595202</v>
      </c>
      <c r="H189">
        <v>12.2437734603881</v>
      </c>
      <c r="I189">
        <v>2.5744328498840301</v>
      </c>
      <c r="J189">
        <v>1525</v>
      </c>
      <c r="K189">
        <v>191</v>
      </c>
      <c r="L189">
        <v>2681</v>
      </c>
      <c r="M189">
        <v>478</v>
      </c>
      <c r="N189">
        <v>115.766998291015</v>
      </c>
      <c r="O189">
        <v>46.615447998046797</v>
      </c>
      <c r="P189">
        <v>66.930512422360195</v>
      </c>
      <c r="Q189">
        <v>174.18403261423401</v>
      </c>
      <c r="R189">
        <v>26.717942142801999</v>
      </c>
      <c r="S189">
        <v>6.46138415108625</v>
      </c>
      <c r="T189">
        <v>0.39444307991385702</v>
      </c>
      <c r="U189">
        <v>0.97149251708875295</v>
      </c>
      <c r="V189">
        <v>16.164764621968601</v>
      </c>
      <c r="W189">
        <v>3.5459359605911298</v>
      </c>
    </row>
    <row r="190" spans="1:23" x14ac:dyDescent="0.25">
      <c r="A190">
        <v>188</v>
      </c>
      <c r="B190">
        <v>178.14642240291801</v>
      </c>
      <c r="C190">
        <v>135.96724174736499</v>
      </c>
      <c r="D190">
        <v>20.168899201548601</v>
      </c>
      <c r="E190">
        <v>6.62771883176947</v>
      </c>
      <c r="F190">
        <v>5.2616729736328098</v>
      </c>
      <c r="G190">
        <v>3.38028740882873</v>
      </c>
      <c r="H190">
        <v>8.1957769393920898</v>
      </c>
      <c r="I190">
        <v>3.3496317863464302</v>
      </c>
      <c r="J190">
        <v>985</v>
      </c>
      <c r="K190">
        <v>268</v>
      </c>
      <c r="L190">
        <v>1813</v>
      </c>
      <c r="M190">
        <v>737</v>
      </c>
      <c r="N190">
        <v>86.023254394531193</v>
      </c>
      <c r="O190">
        <v>44.721363067626903</v>
      </c>
      <c r="P190">
        <v>67.072536990256197</v>
      </c>
      <c r="Q190">
        <v>190.363650208644</v>
      </c>
      <c r="R190">
        <v>27.965491572605899</v>
      </c>
      <c r="S190">
        <v>6.6463037733200103</v>
      </c>
      <c r="T190">
        <v>0.40241398019366398</v>
      </c>
      <c r="U190">
        <v>0.97784493496845204</v>
      </c>
      <c r="V190">
        <v>14.9207853757616</v>
      </c>
      <c r="W190">
        <v>3.4679587721263698</v>
      </c>
    </row>
    <row r="191" spans="1:23" x14ac:dyDescent="0.25">
      <c r="A191">
        <v>189</v>
      </c>
      <c r="B191">
        <v>184.74676395815899</v>
      </c>
      <c r="C191">
        <v>206.68287760290301</v>
      </c>
      <c r="D191">
        <v>30.625873997373699</v>
      </c>
      <c r="E191">
        <v>4.3089305845750498</v>
      </c>
      <c r="F191">
        <v>5.3196754455566397</v>
      </c>
      <c r="G191">
        <v>2.0266330242156898</v>
      </c>
      <c r="H191">
        <v>9.5023880004882795</v>
      </c>
      <c r="I191">
        <v>1.25556015968322</v>
      </c>
      <c r="J191">
        <v>1142</v>
      </c>
      <c r="K191">
        <v>52</v>
      </c>
      <c r="L191">
        <v>2088</v>
      </c>
      <c r="M191">
        <v>138</v>
      </c>
      <c r="N191">
        <v>96.798759460449205</v>
      </c>
      <c r="O191">
        <v>46.861495971679602</v>
      </c>
      <c r="P191">
        <v>66.725426482534502</v>
      </c>
      <c r="Q191">
        <v>179.47524309824499</v>
      </c>
      <c r="R191">
        <v>27.154269301691201</v>
      </c>
      <c r="S191">
        <v>6.6828827378921103</v>
      </c>
      <c r="T191">
        <v>0.40527067254064503</v>
      </c>
      <c r="U191">
        <v>0.94738992405758904</v>
      </c>
      <c r="V191">
        <v>15.432813659985101</v>
      </c>
      <c r="W191">
        <v>2.8106484358814998</v>
      </c>
    </row>
    <row r="192" spans="1:23" x14ac:dyDescent="0.25">
      <c r="A192">
        <v>190</v>
      </c>
      <c r="B192">
        <v>157.982669952842</v>
      </c>
      <c r="C192">
        <v>154.17137922334899</v>
      </c>
      <c r="D192">
        <v>17.200954597541902</v>
      </c>
      <c r="E192">
        <v>14.349888460993499</v>
      </c>
      <c r="F192">
        <v>5.6108956336975098</v>
      </c>
      <c r="G192">
        <v>6.3794779777526802</v>
      </c>
      <c r="H192">
        <v>6.6290683746337802</v>
      </c>
      <c r="I192">
        <v>4.8071041107177699</v>
      </c>
      <c r="J192">
        <v>815</v>
      </c>
      <c r="K192">
        <v>423</v>
      </c>
      <c r="L192">
        <v>1407</v>
      </c>
      <c r="M192">
        <v>1131</v>
      </c>
      <c r="N192">
        <v>87.206649780273395</v>
      </c>
      <c r="O192">
        <v>76.896034240722599</v>
      </c>
      <c r="P192">
        <v>55.1873727087576</v>
      </c>
      <c r="Q192">
        <v>188.92366612848701</v>
      </c>
      <c r="R192">
        <v>29.370636249172101</v>
      </c>
      <c r="S192">
        <v>6.9271892033256899</v>
      </c>
      <c r="T192">
        <v>0.32855824412353801</v>
      </c>
      <c r="U192">
        <v>0.97314206914431101</v>
      </c>
      <c r="V192">
        <v>17.871604938271599</v>
      </c>
      <c r="W192">
        <v>3.2627183967111999</v>
      </c>
    </row>
    <row r="193" spans="1:23" x14ac:dyDescent="0.25">
      <c r="A193">
        <v>191</v>
      </c>
      <c r="B193">
        <v>153.407207591841</v>
      </c>
      <c r="C193">
        <v>162.05323216053</v>
      </c>
      <c r="D193">
        <v>29.264418497086901</v>
      </c>
      <c r="E193">
        <v>9.8494291961902807</v>
      </c>
      <c r="F193">
        <v>7.3465323448181099</v>
      </c>
      <c r="G193">
        <v>3.9099380970001198</v>
      </c>
      <c r="H193">
        <v>9.2829942703246999</v>
      </c>
      <c r="I193">
        <v>2.71261382102966</v>
      </c>
      <c r="J193">
        <v>1111</v>
      </c>
      <c r="K193">
        <v>178</v>
      </c>
      <c r="L193">
        <v>2131</v>
      </c>
      <c r="M193">
        <v>520</v>
      </c>
      <c r="N193">
        <v>100.319496154785</v>
      </c>
      <c r="O193">
        <v>50.695167541503899</v>
      </c>
      <c r="P193">
        <v>77.6221216296004</v>
      </c>
      <c r="Q193">
        <v>196.85429808708699</v>
      </c>
      <c r="R193">
        <v>28.283472674270399</v>
      </c>
      <c r="S193">
        <v>5.30240237268778</v>
      </c>
      <c r="T193">
        <v>0.433816735949206</v>
      </c>
      <c r="U193">
        <v>0.96451914756711399</v>
      </c>
      <c r="V193">
        <v>12.162303664921399</v>
      </c>
      <c r="W193">
        <v>2.5567667044167601</v>
      </c>
    </row>
    <row r="194" spans="1:23" x14ac:dyDescent="0.25">
      <c r="A194">
        <v>192</v>
      </c>
      <c r="B194">
        <v>162.634497079314</v>
      </c>
      <c r="C194">
        <v>185.261406198451</v>
      </c>
      <c r="D194">
        <v>26.9565508383333</v>
      </c>
      <c r="E194">
        <v>5.8107227430782702</v>
      </c>
      <c r="F194">
        <v>7.2976722717285103</v>
      </c>
      <c r="G194">
        <v>3.4031822681427002</v>
      </c>
      <c r="H194">
        <v>10.2444458007812</v>
      </c>
      <c r="I194">
        <v>2.59261918067932</v>
      </c>
      <c r="J194">
        <v>1211</v>
      </c>
      <c r="K194">
        <v>248</v>
      </c>
      <c r="L194">
        <v>2506</v>
      </c>
      <c r="M194">
        <v>534</v>
      </c>
      <c r="N194">
        <v>104.21612548828099</v>
      </c>
      <c r="O194">
        <v>67.230941772460895</v>
      </c>
      <c r="P194">
        <v>72.614721485411096</v>
      </c>
      <c r="Q194">
        <v>155.85502303330901</v>
      </c>
      <c r="R194">
        <v>30.466674766727099</v>
      </c>
      <c r="S194">
        <v>6.4064801336791497</v>
      </c>
      <c r="T194">
        <v>0.37621287626267202</v>
      </c>
      <c r="U194">
        <v>0.949110421057066</v>
      </c>
      <c r="V194">
        <v>16.350241545893699</v>
      </c>
      <c r="W194">
        <v>3.50693352394567</v>
      </c>
    </row>
    <row r="195" spans="1:23" x14ac:dyDescent="0.25">
      <c r="A195">
        <v>193</v>
      </c>
      <c r="B195">
        <v>167.17234955073801</v>
      </c>
      <c r="C195">
        <v>161.34287488598599</v>
      </c>
      <c r="D195">
        <v>23.414642023169598</v>
      </c>
      <c r="E195">
        <v>6.3699009960026904</v>
      </c>
      <c r="F195">
        <v>6.62629842758178</v>
      </c>
      <c r="G195">
        <v>4.1333146095275799</v>
      </c>
      <c r="H195">
        <v>9.7149734497070295</v>
      </c>
      <c r="I195">
        <v>2.7151923179626398</v>
      </c>
      <c r="J195">
        <v>1142</v>
      </c>
      <c r="K195">
        <v>218</v>
      </c>
      <c r="L195">
        <v>2267</v>
      </c>
      <c r="M195">
        <v>526</v>
      </c>
      <c r="N195">
        <v>102.04411315917901</v>
      </c>
      <c r="O195">
        <v>16.155494689941399</v>
      </c>
      <c r="P195">
        <v>48.992922859164899</v>
      </c>
      <c r="Q195">
        <v>127.24614575111799</v>
      </c>
      <c r="R195">
        <v>30.205249703016101</v>
      </c>
      <c r="S195">
        <v>6.4323183042738403</v>
      </c>
      <c r="T195">
        <v>0.29206549641117502</v>
      </c>
      <c r="U195">
        <v>0.95728213423061503</v>
      </c>
      <c r="V195">
        <v>15.094865100087</v>
      </c>
      <c r="W195">
        <v>3.7952681388012599</v>
      </c>
    </row>
    <row r="196" spans="1:23" x14ac:dyDescent="0.25">
      <c r="A196">
        <v>194</v>
      </c>
      <c r="B196">
        <v>173.93574492033599</v>
      </c>
      <c r="C196">
        <v>183.62362941256299</v>
      </c>
      <c r="D196">
        <v>26.896837975823399</v>
      </c>
      <c r="E196">
        <v>4.2875062800697004</v>
      </c>
      <c r="F196">
        <v>5.9986214637756303</v>
      </c>
      <c r="G196">
        <v>3.16224932670593</v>
      </c>
      <c r="H196">
        <v>9.1084547042846609</v>
      </c>
      <c r="I196">
        <v>2.2230558395385698</v>
      </c>
      <c r="J196">
        <v>1078</v>
      </c>
      <c r="K196">
        <v>206</v>
      </c>
      <c r="L196">
        <v>2241</v>
      </c>
      <c r="M196">
        <v>451</v>
      </c>
      <c r="N196">
        <v>83.522453308105398</v>
      </c>
      <c r="O196">
        <v>37.215587615966797</v>
      </c>
      <c r="P196">
        <v>69.033654792363706</v>
      </c>
      <c r="Q196">
        <v>200.440148665186</v>
      </c>
      <c r="R196">
        <v>33.477823428203301</v>
      </c>
      <c r="S196">
        <v>3.6170961675530999</v>
      </c>
      <c r="T196">
        <v>0.39040520522637601</v>
      </c>
      <c r="U196">
        <v>0.97924022159383695</v>
      </c>
      <c r="V196">
        <v>13.434718100890199</v>
      </c>
      <c r="W196">
        <v>2.5357250983953898</v>
      </c>
    </row>
    <row r="197" spans="1:23" x14ac:dyDescent="0.25">
      <c r="A197">
        <v>195</v>
      </c>
      <c r="B197">
        <v>169.85524656018899</v>
      </c>
      <c r="C197">
        <v>177.367210696889</v>
      </c>
      <c r="D197">
        <v>28.3342898909195</v>
      </c>
      <c r="E197">
        <v>6.98465288945778</v>
      </c>
      <c r="F197">
        <v>6.3863401412963796</v>
      </c>
      <c r="G197">
        <v>3.8584356307983398</v>
      </c>
      <c r="H197">
        <v>8.6034669876098597</v>
      </c>
      <c r="I197">
        <v>3.0212321281433101</v>
      </c>
      <c r="J197">
        <v>977</v>
      </c>
      <c r="K197">
        <v>305</v>
      </c>
      <c r="L197">
        <v>2146</v>
      </c>
      <c r="M197">
        <v>634</v>
      </c>
      <c r="N197">
        <v>78.262382507324205</v>
      </c>
      <c r="O197">
        <v>64.845970153808594</v>
      </c>
      <c r="P197">
        <v>66.024902975420403</v>
      </c>
      <c r="Q197">
        <v>186.38171770431899</v>
      </c>
      <c r="R197">
        <v>27.399723575760799</v>
      </c>
      <c r="S197">
        <v>7.7704305364744597</v>
      </c>
      <c r="T197">
        <v>0.38407671260912601</v>
      </c>
      <c r="U197">
        <v>0.95209107533394399</v>
      </c>
      <c r="V197">
        <v>17.340380549682799</v>
      </c>
      <c r="W197">
        <v>2.9619341563786001</v>
      </c>
    </row>
    <row r="198" spans="1:23" x14ac:dyDescent="0.25">
      <c r="A198">
        <v>196</v>
      </c>
      <c r="B198">
        <v>123.0652448136</v>
      </c>
      <c r="C198">
        <v>177.22957946010899</v>
      </c>
      <c r="D198">
        <v>17.929450825705199</v>
      </c>
      <c r="E198">
        <v>6.5289228015180703</v>
      </c>
      <c r="F198">
        <v>5.04306936264038</v>
      </c>
      <c r="G198">
        <v>3.5270330905914302</v>
      </c>
      <c r="H198">
        <v>5.7703318595886204</v>
      </c>
      <c r="I198">
        <v>2.3612709045410099</v>
      </c>
      <c r="J198">
        <v>647</v>
      </c>
      <c r="K198">
        <v>146</v>
      </c>
      <c r="L198">
        <v>1285</v>
      </c>
      <c r="M198">
        <v>414</v>
      </c>
      <c r="N198">
        <v>64.404968261718693</v>
      </c>
      <c r="O198">
        <v>19.924858093261701</v>
      </c>
      <c r="P198">
        <v>101.54683614258001</v>
      </c>
      <c r="Q198">
        <v>191.31218710888601</v>
      </c>
      <c r="R198">
        <v>27.8377290305394</v>
      </c>
      <c r="S198">
        <v>10.6700173147425</v>
      </c>
      <c r="T198">
        <v>0.58685539411326704</v>
      </c>
      <c r="U198">
        <v>0.94984909747023205</v>
      </c>
      <c r="V198">
        <v>12.773860705073</v>
      </c>
      <c r="W198">
        <v>3.1025582457743202</v>
      </c>
    </row>
    <row r="199" spans="1:23" x14ac:dyDescent="0.25">
      <c r="A199">
        <v>197</v>
      </c>
      <c r="B199">
        <v>143.65850297890501</v>
      </c>
      <c r="C199">
        <v>115.81018455626899</v>
      </c>
      <c r="D199">
        <v>19.367548536806598</v>
      </c>
      <c r="E199">
        <v>4.7110792393780203</v>
      </c>
      <c r="F199">
        <v>5.1479010581970197</v>
      </c>
      <c r="G199">
        <v>3.84586501121521</v>
      </c>
      <c r="H199">
        <v>6.38685798645019</v>
      </c>
      <c r="I199">
        <v>2.1721599102020201</v>
      </c>
      <c r="J199">
        <v>720</v>
      </c>
      <c r="K199">
        <v>114</v>
      </c>
      <c r="L199">
        <v>1526</v>
      </c>
      <c r="M199">
        <v>339</v>
      </c>
      <c r="N199">
        <v>85.16455078125</v>
      </c>
      <c r="O199">
        <v>19.235383987426701</v>
      </c>
      <c r="P199">
        <v>103.597688497523</v>
      </c>
      <c r="Q199">
        <v>164.43968921981201</v>
      </c>
      <c r="R199">
        <v>18.441102161265398</v>
      </c>
      <c r="S199">
        <v>11.569277224365401</v>
      </c>
      <c r="T199">
        <v>0.64986141460974001</v>
      </c>
      <c r="U199">
        <v>0.91931439886815802</v>
      </c>
      <c r="V199">
        <v>9.9280359820089892</v>
      </c>
      <c r="W199">
        <v>3.3862267250821398</v>
      </c>
    </row>
    <row r="200" spans="1:23" x14ac:dyDescent="0.25">
      <c r="A200">
        <v>198</v>
      </c>
      <c r="B200">
        <v>145.13662209629501</v>
      </c>
      <c r="C200">
        <v>203.39403054590599</v>
      </c>
      <c r="D200">
        <v>18.836782996334399</v>
      </c>
      <c r="E200">
        <v>10.8870567952386</v>
      </c>
      <c r="F200">
        <v>5.0473117828369096</v>
      </c>
      <c r="G200">
        <v>5.2059130668640101</v>
      </c>
      <c r="H200">
        <v>6.0568718910217196</v>
      </c>
      <c r="I200">
        <v>4.5923209190368599</v>
      </c>
      <c r="J200">
        <v>660</v>
      </c>
      <c r="K200">
        <v>472</v>
      </c>
      <c r="L200">
        <v>1427</v>
      </c>
      <c r="M200">
        <v>1078</v>
      </c>
      <c r="N200">
        <v>62.0322456359863</v>
      </c>
      <c r="O200">
        <v>57.567356109619098</v>
      </c>
      <c r="P200">
        <v>157.980605293526</v>
      </c>
      <c r="Q200">
        <v>203.59387267797101</v>
      </c>
      <c r="R200">
        <v>13.211382524202101</v>
      </c>
      <c r="S200">
        <v>3.0713157416024002</v>
      </c>
      <c r="T200">
        <v>0.93072607789803996</v>
      </c>
      <c r="U200">
        <v>0.98164751014615304</v>
      </c>
      <c r="V200">
        <v>3.42626352452942</v>
      </c>
      <c r="W200">
        <v>2.17759437566865</v>
      </c>
    </row>
    <row r="201" spans="1:23" x14ac:dyDescent="0.25">
      <c r="A201">
        <v>199</v>
      </c>
      <c r="B201">
        <v>144.728502396708</v>
      </c>
      <c r="C201">
        <v>155.92679850181401</v>
      </c>
      <c r="D201">
        <v>18.953316245846</v>
      </c>
      <c r="E201">
        <v>9.0469115389883008</v>
      </c>
      <c r="F201">
        <v>5.1618638038635201</v>
      </c>
      <c r="G201">
        <v>5.4083824157714799</v>
      </c>
      <c r="H201">
        <v>6.1840038299560502</v>
      </c>
      <c r="I201">
        <v>4.26446437835693</v>
      </c>
      <c r="J201">
        <v>736</v>
      </c>
      <c r="K201">
        <v>445</v>
      </c>
      <c r="L201">
        <v>1443</v>
      </c>
      <c r="M201">
        <v>982</v>
      </c>
      <c r="N201">
        <v>66.189117431640597</v>
      </c>
      <c r="O201">
        <v>60.876926422119098</v>
      </c>
      <c r="P201">
        <v>101.888324873096</v>
      </c>
      <c r="Q201">
        <v>167.80939794419899</v>
      </c>
      <c r="R201">
        <v>20.027587970973102</v>
      </c>
      <c r="S201">
        <v>10.854386626404599</v>
      </c>
      <c r="T201">
        <v>0.64547589860418897</v>
      </c>
      <c r="U201">
        <v>0.93885353988352505</v>
      </c>
      <c r="V201">
        <v>10.829032258064499</v>
      </c>
      <c r="W201">
        <v>5.7067264573990997</v>
      </c>
    </row>
    <row r="202" spans="1:23" x14ac:dyDescent="0.25">
      <c r="A202">
        <v>200</v>
      </c>
      <c r="B202">
        <v>141.623338314347</v>
      </c>
      <c r="C202">
        <v>209.73566341283501</v>
      </c>
      <c r="D202">
        <v>22.239629170827101</v>
      </c>
      <c r="E202">
        <v>9.6553108737413105</v>
      </c>
      <c r="F202">
        <v>5.9371452331542898</v>
      </c>
      <c r="G202">
        <v>5.6799349784851003</v>
      </c>
      <c r="H202">
        <v>6.8826613426208496</v>
      </c>
      <c r="I202">
        <v>4.2099003791809002</v>
      </c>
      <c r="J202">
        <v>697</v>
      </c>
      <c r="K202">
        <v>375</v>
      </c>
      <c r="L202">
        <v>1627</v>
      </c>
      <c r="M202">
        <v>903</v>
      </c>
      <c r="N202">
        <v>58.830265045166001</v>
      </c>
      <c r="O202">
        <v>30.0166625976562</v>
      </c>
      <c r="P202">
        <v>125.75904255319099</v>
      </c>
      <c r="Q202">
        <v>196.66021042563301</v>
      </c>
      <c r="R202">
        <v>23.825605820216101</v>
      </c>
      <c r="S202">
        <v>6.3397389957624801</v>
      </c>
      <c r="T202">
        <v>0.64427909143708895</v>
      </c>
      <c r="U202">
        <v>0.96975378242989796</v>
      </c>
      <c r="V202">
        <v>10.7813411078717</v>
      </c>
      <c r="W202">
        <v>3.9930598396051802</v>
      </c>
    </row>
    <row r="203" spans="1:23" x14ac:dyDescent="0.25">
      <c r="A203">
        <v>201</v>
      </c>
      <c r="B203">
        <v>135.650119350268</v>
      </c>
      <c r="C203">
        <v>183.36327116769101</v>
      </c>
      <c r="D203">
        <v>19.651106437993299</v>
      </c>
      <c r="E203">
        <v>6.37139493571435</v>
      </c>
      <c r="F203">
        <v>5.3196702003479004</v>
      </c>
      <c r="G203">
        <v>3.1894965171813898</v>
      </c>
      <c r="H203">
        <v>5.6354799270629803</v>
      </c>
      <c r="I203">
        <v>2.5282170772552401</v>
      </c>
      <c r="J203">
        <v>602</v>
      </c>
      <c r="K203">
        <v>262</v>
      </c>
      <c r="L203">
        <v>1394</v>
      </c>
      <c r="M203">
        <v>558</v>
      </c>
      <c r="N203">
        <v>60.802963256835902</v>
      </c>
      <c r="O203">
        <v>14.317821502685501</v>
      </c>
      <c r="P203">
        <v>113.764488935721</v>
      </c>
      <c r="Q203">
        <v>179.54016691087401</v>
      </c>
      <c r="R203">
        <v>22.7988839150864</v>
      </c>
      <c r="S203">
        <v>6.4488367945878</v>
      </c>
      <c r="T203">
        <v>0.61380267774042596</v>
      </c>
      <c r="U203">
        <v>0.95300436452973702</v>
      </c>
      <c r="V203">
        <v>10.962178517397801</v>
      </c>
      <c r="W203">
        <v>3.7035284841316698</v>
      </c>
    </row>
    <row r="204" spans="1:23" x14ac:dyDescent="0.25">
      <c r="A204">
        <v>202</v>
      </c>
      <c r="B204">
        <v>136.34029381513301</v>
      </c>
      <c r="C204">
        <v>169.750975179025</v>
      </c>
      <c r="D204">
        <v>18.929454392296901</v>
      </c>
      <c r="E204">
        <v>5.4011299061923301</v>
      </c>
      <c r="F204">
        <v>5.1282243728637598</v>
      </c>
      <c r="G204">
        <v>2.4450373649597101</v>
      </c>
      <c r="H204">
        <v>4.7517304420471103</v>
      </c>
      <c r="I204">
        <v>1.68961513042449</v>
      </c>
      <c r="J204">
        <v>479</v>
      </c>
      <c r="K204">
        <v>118</v>
      </c>
      <c r="L204">
        <v>1151</v>
      </c>
      <c r="M204">
        <v>243</v>
      </c>
      <c r="N204">
        <v>56.921001434326101</v>
      </c>
      <c r="O204">
        <v>28.792360305786101</v>
      </c>
      <c r="P204">
        <v>64.089706854749807</v>
      </c>
      <c r="Q204">
        <v>107.537258309797</v>
      </c>
      <c r="R204">
        <v>23.5855800793898</v>
      </c>
      <c r="S204">
        <v>10.0835997201</v>
      </c>
      <c r="T204">
        <v>0.35921994481719199</v>
      </c>
      <c r="U204">
        <v>0.82823242506694905</v>
      </c>
      <c r="V204">
        <v>14.780730897009899</v>
      </c>
      <c r="W204">
        <v>4.9511482254697201</v>
      </c>
    </row>
    <row r="205" spans="1:23" x14ac:dyDescent="0.25">
      <c r="A205">
        <v>203</v>
      </c>
      <c r="B205">
        <v>164.50352228841999</v>
      </c>
      <c r="C205">
        <v>176.175590444215</v>
      </c>
      <c r="D205">
        <v>15.1752092728084</v>
      </c>
      <c r="E205">
        <v>5.8053438708924903</v>
      </c>
      <c r="F205">
        <v>4.7743515968322701</v>
      </c>
      <c r="G205">
        <v>2.6452600955963099</v>
      </c>
      <c r="H205">
        <v>6.0529241561889604</v>
      </c>
      <c r="I205">
        <v>1.5326782464980999</v>
      </c>
      <c r="J205">
        <v>666</v>
      </c>
      <c r="K205">
        <v>67</v>
      </c>
      <c r="L205">
        <v>1442</v>
      </c>
      <c r="M205">
        <v>186</v>
      </c>
      <c r="N205">
        <v>59.933296203613203</v>
      </c>
      <c r="O205">
        <v>21.587032318115199</v>
      </c>
      <c r="P205">
        <v>61.510413849066801</v>
      </c>
      <c r="Q205">
        <v>165.532822073104</v>
      </c>
      <c r="R205">
        <v>24.182058151716902</v>
      </c>
      <c r="S205">
        <v>7.4839173837226696</v>
      </c>
      <c r="T205">
        <v>0.34969222526858601</v>
      </c>
      <c r="U205">
        <v>0.95943996570263501</v>
      </c>
      <c r="V205">
        <v>14.3176470588235</v>
      </c>
      <c r="W205">
        <v>4.2597236438075701</v>
      </c>
    </row>
    <row r="206" spans="1:23" x14ac:dyDescent="0.25">
      <c r="A206">
        <v>204</v>
      </c>
      <c r="B206">
        <v>138.51526324982001</v>
      </c>
      <c r="C206">
        <v>212.17450367754</v>
      </c>
      <c r="D206">
        <v>23.848548998243501</v>
      </c>
      <c r="E206">
        <v>8.5762687292130497</v>
      </c>
      <c r="F206">
        <v>5.2261419296264604</v>
      </c>
      <c r="G206">
        <v>4.7836441993713299</v>
      </c>
      <c r="H206">
        <v>7.1097273826599103</v>
      </c>
      <c r="I206">
        <v>4.6339521408081001</v>
      </c>
      <c r="J206">
        <v>835</v>
      </c>
      <c r="K206">
        <v>498</v>
      </c>
      <c r="L206">
        <v>1558</v>
      </c>
      <c r="M206">
        <v>1077</v>
      </c>
      <c r="N206">
        <v>75.953926086425696</v>
      </c>
      <c r="O206">
        <v>31.0161228179931</v>
      </c>
      <c r="P206">
        <v>70.754975530179394</v>
      </c>
      <c r="Q206">
        <v>164.94543003504899</v>
      </c>
      <c r="R206">
        <v>24.7479495525359</v>
      </c>
      <c r="S206">
        <v>7.0995721173095703</v>
      </c>
      <c r="T206">
        <v>0.402723763114401</v>
      </c>
      <c r="U206">
        <v>0.94648741358463795</v>
      </c>
      <c r="V206">
        <v>14.5658914728682</v>
      </c>
      <c r="W206">
        <v>2.84883720930232</v>
      </c>
    </row>
    <row r="207" spans="1:23" x14ac:dyDescent="0.25">
      <c r="A207">
        <v>205</v>
      </c>
      <c r="B207">
        <v>136.83871218149</v>
      </c>
      <c r="C207">
        <v>207.059597508199</v>
      </c>
      <c r="D207">
        <v>19.461001755240598</v>
      </c>
      <c r="E207">
        <v>4.9113351374778604</v>
      </c>
      <c r="F207">
        <v>4.9283933639526296</v>
      </c>
      <c r="G207">
        <v>2.3851239681243799</v>
      </c>
      <c r="H207">
        <v>6.3286767005920401</v>
      </c>
      <c r="I207">
        <v>1.6550810337066599</v>
      </c>
      <c r="J207">
        <v>729</v>
      </c>
      <c r="K207">
        <v>108</v>
      </c>
      <c r="L207">
        <v>1400</v>
      </c>
      <c r="M207">
        <v>233</v>
      </c>
      <c r="N207">
        <v>75.802375793457003</v>
      </c>
      <c r="O207">
        <v>46.615447998046797</v>
      </c>
      <c r="P207">
        <v>78.051884597487202</v>
      </c>
      <c r="Q207">
        <v>175.00861008609999</v>
      </c>
      <c r="R207">
        <v>27.648290605647201</v>
      </c>
      <c r="S207">
        <v>10.725565877269499</v>
      </c>
      <c r="T207">
        <v>0.45094130307574598</v>
      </c>
      <c r="U207">
        <v>0.94474842999297504</v>
      </c>
      <c r="V207">
        <v>14.8043165467625</v>
      </c>
      <c r="W207">
        <v>4.2918190887928098</v>
      </c>
    </row>
    <row r="208" spans="1:23" x14ac:dyDescent="0.25">
      <c r="A208">
        <v>206</v>
      </c>
      <c r="B208">
        <v>127.900172718275</v>
      </c>
      <c r="C208">
        <v>197.72760969551101</v>
      </c>
      <c r="D208">
        <v>20.151660845982299</v>
      </c>
      <c r="E208">
        <v>5.2126410064969102</v>
      </c>
      <c r="F208">
        <v>5.5660281181335396</v>
      </c>
      <c r="G208">
        <v>2.72892713546752</v>
      </c>
      <c r="H208">
        <v>7.2186799049377397</v>
      </c>
      <c r="I208">
        <v>1.7704664468765201</v>
      </c>
      <c r="J208">
        <v>810</v>
      </c>
      <c r="K208">
        <v>120</v>
      </c>
      <c r="L208">
        <v>1774</v>
      </c>
      <c r="M208">
        <v>296</v>
      </c>
      <c r="N208">
        <v>71.196907043457003</v>
      </c>
      <c r="O208">
        <v>57.078895568847599</v>
      </c>
      <c r="P208">
        <v>73.048859934853397</v>
      </c>
      <c r="Q208">
        <v>163.00604845027999</v>
      </c>
      <c r="R208">
        <v>22.5737105056226</v>
      </c>
      <c r="S208">
        <v>5.1975419276786603</v>
      </c>
      <c r="T208">
        <v>0.43033835154790601</v>
      </c>
      <c r="U208">
        <v>0.96599084657238998</v>
      </c>
      <c r="V208">
        <v>10.8462255358807</v>
      </c>
      <c r="W208">
        <v>2.92437289404717</v>
      </c>
    </row>
    <row r="209" spans="1:23" x14ac:dyDescent="0.25">
      <c r="A209">
        <v>207</v>
      </c>
      <c r="B209">
        <v>119.853946321488</v>
      </c>
      <c r="C209">
        <v>198.02008577694099</v>
      </c>
      <c r="D209">
        <v>19.462111740461101</v>
      </c>
      <c r="E209">
        <v>8.1918265404933397</v>
      </c>
      <c r="F209">
        <v>4.8679561614990199</v>
      </c>
      <c r="G209">
        <v>4.4450836181640598</v>
      </c>
      <c r="H209">
        <v>5.8411364555358798</v>
      </c>
      <c r="I209">
        <v>3.9957318305969198</v>
      </c>
      <c r="J209">
        <v>697</v>
      </c>
      <c r="K209">
        <v>362</v>
      </c>
      <c r="L209">
        <v>1285</v>
      </c>
      <c r="M209">
        <v>911</v>
      </c>
      <c r="N209">
        <v>64.381675720214801</v>
      </c>
      <c r="O209">
        <v>34.928497314453097</v>
      </c>
      <c r="P209">
        <v>96.373578076525305</v>
      </c>
      <c r="Q209">
        <v>180.48558619359801</v>
      </c>
      <c r="R209">
        <v>23.790467508671</v>
      </c>
      <c r="S209">
        <v>5.5922637214520101</v>
      </c>
      <c r="T209">
        <v>0.48005593055005902</v>
      </c>
      <c r="U209">
        <v>0.96375382625917505</v>
      </c>
      <c r="V209">
        <v>11.5610217596972</v>
      </c>
      <c r="W209">
        <v>3.20041237113402</v>
      </c>
    </row>
    <row r="210" spans="1:23" x14ac:dyDescent="0.25">
      <c r="A210">
        <v>208</v>
      </c>
      <c r="B210">
        <v>117.044460400939</v>
      </c>
      <c r="C210">
        <v>184.311630344078</v>
      </c>
      <c r="D210">
        <v>16.335954807032799</v>
      </c>
      <c r="E210">
        <v>5.3898418991880996</v>
      </c>
      <c r="F210">
        <v>4.3323669433593697</v>
      </c>
      <c r="G210">
        <v>2.8947570323943999</v>
      </c>
      <c r="H210">
        <v>4.7751121520995996</v>
      </c>
      <c r="I210">
        <v>2.0437760353088299</v>
      </c>
      <c r="J210">
        <v>495</v>
      </c>
      <c r="K210">
        <v>173</v>
      </c>
      <c r="L210">
        <v>1064</v>
      </c>
      <c r="M210">
        <v>354</v>
      </c>
      <c r="N210">
        <v>51.351730346679602</v>
      </c>
      <c r="O210">
        <v>15.620500564575099</v>
      </c>
      <c r="P210">
        <v>78.8658906882591</v>
      </c>
      <c r="Q210">
        <v>184.531303553067</v>
      </c>
      <c r="R210">
        <v>25.818870999963298</v>
      </c>
      <c r="S210">
        <v>5.2021587327901297</v>
      </c>
      <c r="T210">
        <v>0.41058210325406003</v>
      </c>
      <c r="U210">
        <v>0.96745882257518201</v>
      </c>
      <c r="V210">
        <v>12.240636704119799</v>
      </c>
      <c r="W210">
        <v>2.6400159904057499</v>
      </c>
    </row>
    <row r="211" spans="1:23" x14ac:dyDescent="0.25">
      <c r="A211">
        <v>209</v>
      </c>
      <c r="B211">
        <v>138.343748180636</v>
      </c>
      <c r="C211">
        <v>198.57410390265599</v>
      </c>
      <c r="D211">
        <v>13.129754887232</v>
      </c>
      <c r="E211">
        <v>3.43265182211218</v>
      </c>
      <c r="F211">
        <v>4.0208849906921298</v>
      </c>
      <c r="G211">
        <v>1.7464325428009</v>
      </c>
      <c r="H211">
        <v>4.6979112625121999</v>
      </c>
      <c r="I211">
        <v>1.28868079185485</v>
      </c>
      <c r="J211">
        <v>497</v>
      </c>
      <c r="K211">
        <v>100</v>
      </c>
      <c r="L211">
        <v>1033</v>
      </c>
      <c r="M211">
        <v>197</v>
      </c>
      <c r="N211">
        <v>78.549346923828097</v>
      </c>
      <c r="O211">
        <v>72.277244567871094</v>
      </c>
      <c r="P211">
        <v>79.221140472879</v>
      </c>
      <c r="Q211">
        <v>197.01447987454199</v>
      </c>
      <c r="R211">
        <v>31.168032164690899</v>
      </c>
      <c r="S211">
        <v>5.6455923024160501</v>
      </c>
      <c r="T211">
        <v>0.427930012567589</v>
      </c>
      <c r="U211">
        <v>0.96145827948046403</v>
      </c>
      <c r="V211">
        <v>29.21</v>
      </c>
      <c r="W211">
        <v>2.7872381318470101</v>
      </c>
    </row>
    <row r="212" spans="1:23" x14ac:dyDescent="0.25">
      <c r="A212">
        <v>210</v>
      </c>
      <c r="B212">
        <v>136.247782801917</v>
      </c>
      <c r="C212">
        <v>191.642861301403</v>
      </c>
      <c r="D212">
        <v>16.130789735172701</v>
      </c>
      <c r="E212">
        <v>13.3019301304188</v>
      </c>
      <c r="F212">
        <v>4.2890362739562899</v>
      </c>
      <c r="G212">
        <v>4.7325196266174299</v>
      </c>
      <c r="H212">
        <v>5.2652020454406703</v>
      </c>
      <c r="I212">
        <v>3.8807103633880602</v>
      </c>
      <c r="J212">
        <v>586</v>
      </c>
      <c r="K212">
        <v>359</v>
      </c>
      <c r="L212">
        <v>1258</v>
      </c>
      <c r="M212">
        <v>875</v>
      </c>
      <c r="N212">
        <v>55.865909576416001</v>
      </c>
      <c r="O212">
        <v>47.423625946044901</v>
      </c>
      <c r="P212">
        <v>107.17386091127</v>
      </c>
      <c r="Q212">
        <v>178.94323898572</v>
      </c>
      <c r="R212">
        <v>27.614461816235298</v>
      </c>
      <c r="S212">
        <v>7.4189339683023396</v>
      </c>
      <c r="T212">
        <v>0.51258179325201003</v>
      </c>
      <c r="U212">
        <v>0.94684698547174795</v>
      </c>
      <c r="V212">
        <v>13.968592964824101</v>
      </c>
      <c r="W212">
        <v>3.4058755949450101</v>
      </c>
    </row>
    <row r="213" spans="1:23" x14ac:dyDescent="0.25">
      <c r="A213">
        <v>211</v>
      </c>
      <c r="B213">
        <v>137.33718876749001</v>
      </c>
      <c r="C213">
        <v>147.80379980205299</v>
      </c>
      <c r="D213">
        <v>18.046708286272501</v>
      </c>
      <c r="E213">
        <v>7.0671316737483796</v>
      </c>
      <c r="F213">
        <v>3.8666756153106601</v>
      </c>
      <c r="G213">
        <v>3.6045608520507799</v>
      </c>
      <c r="H213">
        <v>4.5326213836669904</v>
      </c>
      <c r="I213">
        <v>2.4051647186279199</v>
      </c>
      <c r="J213">
        <v>468</v>
      </c>
      <c r="K213">
        <v>173</v>
      </c>
      <c r="L213">
        <v>911</v>
      </c>
      <c r="M213">
        <v>467</v>
      </c>
      <c r="N213">
        <v>45</v>
      </c>
      <c r="O213">
        <v>14.1421365737915</v>
      </c>
      <c r="P213">
        <v>45.125419396069603</v>
      </c>
      <c r="Q213">
        <v>155.61084544758901</v>
      </c>
      <c r="R213">
        <v>28.0293154053401</v>
      </c>
      <c r="S213">
        <v>6.4338828048289898</v>
      </c>
      <c r="T213">
        <v>0.29682981866361702</v>
      </c>
      <c r="U213">
        <v>0.94581323599140499</v>
      </c>
      <c r="V213">
        <v>17.062609713282601</v>
      </c>
      <c r="W213">
        <v>2.8673368815296598</v>
      </c>
    </row>
    <row r="214" spans="1:23" x14ac:dyDescent="0.25">
      <c r="A214">
        <v>212</v>
      </c>
      <c r="B214">
        <v>143.61852549049999</v>
      </c>
      <c r="C214">
        <v>189.767684216654</v>
      </c>
      <c r="D214">
        <v>21.173676157087499</v>
      </c>
      <c r="E214">
        <v>6.1404255059877597</v>
      </c>
      <c r="F214">
        <v>5.4745659828186</v>
      </c>
      <c r="G214">
        <v>3.44474053382873</v>
      </c>
      <c r="H214">
        <v>7.1393809318542401</v>
      </c>
      <c r="I214">
        <v>2.5028221607208199</v>
      </c>
      <c r="J214">
        <v>775</v>
      </c>
      <c r="K214">
        <v>220</v>
      </c>
      <c r="L214">
        <v>1670</v>
      </c>
      <c r="M214">
        <v>452</v>
      </c>
      <c r="N214">
        <v>74.431175231933594</v>
      </c>
      <c r="O214">
        <v>33.301651000976499</v>
      </c>
      <c r="P214">
        <v>67.247396837639798</v>
      </c>
      <c r="Q214">
        <v>169.45524178275301</v>
      </c>
      <c r="R214">
        <v>22.955899259435501</v>
      </c>
      <c r="S214">
        <v>8.32535309342056</v>
      </c>
      <c r="T214">
        <v>0.41593829804395399</v>
      </c>
      <c r="U214">
        <v>0.95428913589249398</v>
      </c>
      <c r="V214">
        <v>16.440303657694901</v>
      </c>
      <c r="W214">
        <v>4.0255622293616398</v>
      </c>
    </row>
    <row r="215" spans="1:23" x14ac:dyDescent="0.25">
      <c r="A215">
        <v>213</v>
      </c>
      <c r="B215">
        <v>169.68728288924601</v>
      </c>
      <c r="C215">
        <v>166.470337091734</v>
      </c>
      <c r="D215">
        <v>35.735913856267402</v>
      </c>
      <c r="E215">
        <v>10.9558407770289</v>
      </c>
      <c r="F215">
        <v>8.8580226898193306</v>
      </c>
      <c r="G215">
        <v>4.71455526351928</v>
      </c>
      <c r="H215">
        <v>12.2040452957153</v>
      </c>
      <c r="I215">
        <v>3.1117959022521902</v>
      </c>
      <c r="J215">
        <v>1517</v>
      </c>
      <c r="K215">
        <v>213</v>
      </c>
      <c r="L215">
        <v>2709</v>
      </c>
      <c r="M215">
        <v>596</v>
      </c>
      <c r="N215">
        <v>115.24755859375</v>
      </c>
      <c r="O215">
        <v>6.3245553970336896</v>
      </c>
      <c r="P215">
        <v>87.383199464524694</v>
      </c>
      <c r="Q215">
        <v>157.394946263024</v>
      </c>
      <c r="R215">
        <v>30.807735149654199</v>
      </c>
      <c r="S215">
        <v>6.1180361061531396</v>
      </c>
      <c r="T215">
        <v>0.44283643923599397</v>
      </c>
      <c r="U215">
        <v>0.95704353493109895</v>
      </c>
      <c r="V215">
        <v>15.829908675799</v>
      </c>
      <c r="W215">
        <v>3.9033732025265402</v>
      </c>
    </row>
    <row r="216" spans="1:23" x14ac:dyDescent="0.25">
      <c r="A216">
        <v>214</v>
      </c>
      <c r="B216">
        <v>164.51473927302999</v>
      </c>
      <c r="C216">
        <v>172.53007044576799</v>
      </c>
      <c r="D216">
        <v>33.057960579865998</v>
      </c>
      <c r="E216">
        <v>8.3894022095502105</v>
      </c>
      <c r="F216">
        <v>9.0291252136230398</v>
      </c>
      <c r="G216">
        <v>5.5686144828796298</v>
      </c>
      <c r="H216">
        <v>11.485648155212401</v>
      </c>
      <c r="I216">
        <v>4.37394046783447</v>
      </c>
      <c r="J216">
        <v>1450</v>
      </c>
      <c r="K216">
        <v>430</v>
      </c>
      <c r="L216">
        <v>2678</v>
      </c>
      <c r="M216">
        <v>1013</v>
      </c>
      <c r="N216">
        <v>116.764724731445</v>
      </c>
      <c r="O216">
        <v>49.244285583496001</v>
      </c>
      <c r="P216">
        <v>68.523890371088996</v>
      </c>
      <c r="Q216">
        <v>190.620848427396</v>
      </c>
      <c r="R216">
        <v>29.886187202378601</v>
      </c>
      <c r="S216">
        <v>5.7447449944776698</v>
      </c>
      <c r="T216">
        <v>0.36114401851453798</v>
      </c>
      <c r="U216">
        <v>0.97602149349648304</v>
      </c>
      <c r="V216">
        <v>14.670515097690901</v>
      </c>
      <c r="W216">
        <v>3.6779582901255901</v>
      </c>
    </row>
    <row r="217" spans="1:23" x14ac:dyDescent="0.25">
      <c r="A217">
        <v>215</v>
      </c>
      <c r="B217">
        <v>168.93066040482</v>
      </c>
      <c r="C217">
        <v>188.46612587086801</v>
      </c>
      <c r="D217">
        <v>39.6692870687273</v>
      </c>
      <c r="E217">
        <v>9.5803231065905194</v>
      </c>
      <c r="F217">
        <v>10.316668510436999</v>
      </c>
      <c r="G217">
        <v>5.6995668411254803</v>
      </c>
      <c r="H217">
        <v>15.197787284851</v>
      </c>
      <c r="I217">
        <v>4.2885012626647896</v>
      </c>
      <c r="J217">
        <v>1890</v>
      </c>
      <c r="K217">
        <v>382</v>
      </c>
      <c r="L217">
        <v>3474</v>
      </c>
      <c r="M217">
        <v>975</v>
      </c>
      <c r="N217">
        <v>142.94754028320301</v>
      </c>
      <c r="O217">
        <v>32.202484130859297</v>
      </c>
      <c r="P217">
        <v>46.1527709661598</v>
      </c>
      <c r="Q217">
        <v>189.33836521142399</v>
      </c>
      <c r="R217">
        <v>24.218272519066399</v>
      </c>
      <c r="S217">
        <v>3.8967300993398202</v>
      </c>
      <c r="T217">
        <v>0.28818308619941402</v>
      </c>
      <c r="U217">
        <v>0.97722956241391601</v>
      </c>
      <c r="V217">
        <v>17.480820695807299</v>
      </c>
      <c r="W217">
        <v>2.8060744331954899</v>
      </c>
    </row>
    <row r="218" spans="1:23" x14ac:dyDescent="0.25">
      <c r="A218">
        <v>216</v>
      </c>
      <c r="B218">
        <v>178.932212928642</v>
      </c>
      <c r="C218">
        <v>173.06714665528099</v>
      </c>
      <c r="D218">
        <v>35.4262912019122</v>
      </c>
      <c r="E218">
        <v>6.7974548580594698</v>
      </c>
      <c r="F218">
        <v>6.9070963859558097</v>
      </c>
      <c r="G218">
        <v>4.2411861419677699</v>
      </c>
      <c r="H218">
        <v>10.115647315979</v>
      </c>
      <c r="I218">
        <v>2.8784258365631099</v>
      </c>
      <c r="J218">
        <v>1253</v>
      </c>
      <c r="K218">
        <v>229</v>
      </c>
      <c r="L218">
        <v>2207</v>
      </c>
      <c r="M218">
        <v>537</v>
      </c>
      <c r="N218">
        <v>117.80067443847599</v>
      </c>
      <c r="O218">
        <v>32.695568084716797</v>
      </c>
      <c r="P218">
        <v>54.715538847117699</v>
      </c>
      <c r="Q218">
        <v>179.99463535603999</v>
      </c>
      <c r="R218">
        <v>25.7405024779512</v>
      </c>
      <c r="S218">
        <v>7.81003075286735</v>
      </c>
      <c r="T218">
        <v>0.33709452119828898</v>
      </c>
      <c r="U218">
        <v>0.97380767577848903</v>
      </c>
      <c r="V218">
        <v>18.459507042253499</v>
      </c>
      <c r="W218">
        <v>2.6608557844690899</v>
      </c>
    </row>
    <row r="219" spans="1:23" x14ac:dyDescent="0.25">
      <c r="A219">
        <v>217</v>
      </c>
      <c r="B219">
        <v>175.291661006423</v>
      </c>
      <c r="C219">
        <v>165.29664848920001</v>
      </c>
      <c r="D219">
        <v>37.089320346497999</v>
      </c>
      <c r="E219">
        <v>9.7813046239150694</v>
      </c>
      <c r="F219">
        <v>6.8411083221435502</v>
      </c>
      <c r="G219">
        <v>5.7305941581726003</v>
      </c>
      <c r="H219">
        <v>10.065614700317299</v>
      </c>
      <c r="I219">
        <v>5.3337135314941397</v>
      </c>
      <c r="J219">
        <v>1237</v>
      </c>
      <c r="K219">
        <v>589</v>
      </c>
      <c r="L219">
        <v>2287</v>
      </c>
      <c r="M219">
        <v>1296</v>
      </c>
      <c r="N219">
        <v>105.30906677246</v>
      </c>
      <c r="O219">
        <v>82.073143005371094</v>
      </c>
      <c r="P219">
        <v>67.619775495581493</v>
      </c>
      <c r="Q219">
        <v>159.47159384204201</v>
      </c>
      <c r="R219">
        <v>28.021072125527201</v>
      </c>
      <c r="S219">
        <v>6.8768455889514302</v>
      </c>
      <c r="T219">
        <v>0.39597816942222402</v>
      </c>
      <c r="U219">
        <v>0.96477936448759305</v>
      </c>
      <c r="V219">
        <v>15.701426024955399</v>
      </c>
      <c r="W219">
        <v>4.5920316868592703</v>
      </c>
    </row>
    <row r="220" spans="1:23" x14ac:dyDescent="0.25">
      <c r="A220">
        <v>218</v>
      </c>
      <c r="B220">
        <v>169.873935065691</v>
      </c>
      <c r="C220">
        <v>184.49933047410099</v>
      </c>
      <c r="D220">
        <v>37.3911775528398</v>
      </c>
      <c r="E220">
        <v>8.9974587062281</v>
      </c>
      <c r="F220">
        <v>8.4764776229858398</v>
      </c>
      <c r="G220">
        <v>5.24350786209106</v>
      </c>
      <c r="H220">
        <v>13.1970930099487</v>
      </c>
      <c r="I220">
        <v>3.6948938369750901</v>
      </c>
      <c r="J220">
        <v>1678</v>
      </c>
      <c r="K220">
        <v>298</v>
      </c>
      <c r="L220">
        <v>2894</v>
      </c>
      <c r="M220">
        <v>796</v>
      </c>
      <c r="N220">
        <v>125.606521606445</v>
      </c>
      <c r="O220">
        <v>39.0128173828125</v>
      </c>
      <c r="P220">
        <v>84.649984457569104</v>
      </c>
      <c r="Q220">
        <v>182.17538335158801</v>
      </c>
      <c r="R220">
        <v>27.3368212761082</v>
      </c>
      <c r="S220">
        <v>5.7175836796181496</v>
      </c>
      <c r="T220">
        <v>0.47859094139602198</v>
      </c>
      <c r="U220">
        <v>0.96416455474687801</v>
      </c>
      <c r="V220">
        <v>18.2097235462345</v>
      </c>
      <c r="W220">
        <v>3.01536131544785</v>
      </c>
    </row>
    <row r="221" spans="1:23" x14ac:dyDescent="0.25">
      <c r="A221">
        <v>219</v>
      </c>
      <c r="B221">
        <v>167.747482000426</v>
      </c>
      <c r="C221">
        <v>199.91979273806899</v>
      </c>
      <c r="D221">
        <v>37.240230888579298</v>
      </c>
      <c r="E221">
        <v>6.8958134032406804</v>
      </c>
      <c r="F221">
        <v>7.6154270172119096</v>
      </c>
      <c r="G221">
        <v>3.0491704940795898</v>
      </c>
      <c r="H221">
        <v>12.438640594482401</v>
      </c>
      <c r="I221">
        <v>2.1132621765136701</v>
      </c>
      <c r="J221">
        <v>1493</v>
      </c>
      <c r="K221">
        <v>135</v>
      </c>
      <c r="L221">
        <v>2423</v>
      </c>
      <c r="M221">
        <v>378</v>
      </c>
      <c r="N221">
        <v>137.13133239746</v>
      </c>
      <c r="O221">
        <v>37.589893341064403</v>
      </c>
      <c r="P221">
        <v>89.294888043937405</v>
      </c>
      <c r="Q221">
        <v>179.00188446292799</v>
      </c>
      <c r="R221">
        <v>28.725395732882401</v>
      </c>
      <c r="S221">
        <v>5.1948513261595402</v>
      </c>
      <c r="T221">
        <v>0.49144852789147903</v>
      </c>
      <c r="U221">
        <v>0.96337061548620595</v>
      </c>
      <c r="V221">
        <v>22.108013937282202</v>
      </c>
      <c r="W221">
        <v>2.85006567836367</v>
      </c>
    </row>
    <row r="222" spans="1:23" x14ac:dyDescent="0.25">
      <c r="A222">
        <v>220</v>
      </c>
      <c r="B222">
        <v>172.97370412777201</v>
      </c>
      <c r="C222">
        <v>182.58726154204399</v>
      </c>
      <c r="D222">
        <v>38.242562334292302</v>
      </c>
      <c r="E222">
        <v>9.6786295249276399</v>
      </c>
      <c r="F222">
        <v>8.2627334594726491</v>
      </c>
      <c r="G222">
        <v>5.4070396423339799</v>
      </c>
      <c r="H222">
        <v>12.057365417480399</v>
      </c>
      <c r="I222">
        <v>3.7682924270629798</v>
      </c>
      <c r="J222">
        <v>1528</v>
      </c>
      <c r="K222">
        <v>309</v>
      </c>
      <c r="L222">
        <v>2604</v>
      </c>
      <c r="M222">
        <v>853</v>
      </c>
      <c r="N222">
        <v>125.099960327148</v>
      </c>
      <c r="O222">
        <v>20.124610900878899</v>
      </c>
      <c r="P222">
        <v>78.820974247595402</v>
      </c>
      <c r="Q222">
        <v>178.92430008154301</v>
      </c>
      <c r="R222">
        <v>27.489708124852701</v>
      </c>
      <c r="S222">
        <v>4.7059137324320401</v>
      </c>
      <c r="T222">
        <v>0.45155353260041697</v>
      </c>
      <c r="U222">
        <v>0.97338073153251703</v>
      </c>
      <c r="V222">
        <v>20.498000000000001</v>
      </c>
      <c r="W222">
        <v>3.0345069434703298</v>
      </c>
    </row>
    <row r="223" spans="1:23" x14ac:dyDescent="0.25">
      <c r="A223">
        <v>221</v>
      </c>
      <c r="B223">
        <v>176.82768926235701</v>
      </c>
      <c r="C223">
        <v>178.727435036581</v>
      </c>
      <c r="D223">
        <v>38.118581787540997</v>
      </c>
      <c r="E223">
        <v>5.3433941090369101</v>
      </c>
      <c r="F223">
        <v>8.49273586273193</v>
      </c>
      <c r="G223">
        <v>2.8063266277313201</v>
      </c>
      <c r="H223">
        <v>11.898252487182599</v>
      </c>
      <c r="I223">
        <v>1.8171095848083401</v>
      </c>
      <c r="J223">
        <v>1489</v>
      </c>
      <c r="K223">
        <v>85</v>
      </c>
      <c r="L223">
        <v>2753</v>
      </c>
      <c r="M223">
        <v>260</v>
      </c>
      <c r="N223">
        <v>122.788429260253</v>
      </c>
      <c r="O223">
        <v>50.3289184570312</v>
      </c>
      <c r="P223">
        <v>73.234341252699707</v>
      </c>
      <c r="Q223">
        <v>170.21362444835199</v>
      </c>
      <c r="R223">
        <v>24.618561978647399</v>
      </c>
      <c r="S223">
        <v>14.861360258363099</v>
      </c>
      <c r="T223">
        <v>0.431410030176055</v>
      </c>
      <c r="U223">
        <v>0.91930418883268095</v>
      </c>
      <c r="V223">
        <v>15.2354623450905</v>
      </c>
      <c r="W223">
        <v>4.3116649537512801</v>
      </c>
    </row>
    <row r="224" spans="1:23" x14ac:dyDescent="0.25">
      <c r="A224">
        <v>222</v>
      </c>
      <c r="B224">
        <v>169.82270177958</v>
      </c>
      <c r="C224">
        <v>185.809291855071</v>
      </c>
      <c r="D224">
        <v>27.918429199379101</v>
      </c>
      <c r="E224">
        <v>5.5992089038822099</v>
      </c>
      <c r="F224">
        <v>6.8816189765930096</v>
      </c>
      <c r="G224">
        <v>3.0894854068756099</v>
      </c>
      <c r="H224">
        <v>10.4718894958496</v>
      </c>
      <c r="I224">
        <v>2.13162994384765</v>
      </c>
      <c r="J224">
        <v>1285</v>
      </c>
      <c r="K224">
        <v>128</v>
      </c>
      <c r="L224">
        <v>2261</v>
      </c>
      <c r="M224">
        <v>347</v>
      </c>
      <c r="N224">
        <v>129.865310668945</v>
      </c>
      <c r="O224">
        <v>61.465438842773402</v>
      </c>
      <c r="P224">
        <v>113.34356035064</v>
      </c>
      <c r="Q224">
        <v>137.21547984598101</v>
      </c>
      <c r="R224">
        <v>29.023201544924198</v>
      </c>
      <c r="S224">
        <v>7.2413747716280197</v>
      </c>
      <c r="T224">
        <v>0.54260681635636898</v>
      </c>
      <c r="U224">
        <v>0.93674176121757102</v>
      </c>
      <c r="V224">
        <v>16.116817724068401</v>
      </c>
      <c r="W224">
        <v>4.1161270709834303</v>
      </c>
    </row>
    <row r="225" spans="1:23" x14ac:dyDescent="0.25">
      <c r="A225">
        <v>223</v>
      </c>
      <c r="B225">
        <v>174.74084496108901</v>
      </c>
      <c r="C225">
        <v>183.18327543713201</v>
      </c>
      <c r="D225">
        <v>26.929081676126099</v>
      </c>
      <c r="E225">
        <v>14.110503602530001</v>
      </c>
      <c r="F225">
        <v>7.0324525833129803</v>
      </c>
      <c r="G225">
        <v>7.8909497261047301</v>
      </c>
      <c r="H225">
        <v>11.2921905517578</v>
      </c>
      <c r="I225">
        <v>5.6911058425903303</v>
      </c>
      <c r="J225">
        <v>1431</v>
      </c>
      <c r="K225">
        <v>500</v>
      </c>
      <c r="L225">
        <v>2304</v>
      </c>
      <c r="M225">
        <v>1455</v>
      </c>
      <c r="N225">
        <v>110.47624206542901</v>
      </c>
      <c r="O225">
        <v>26.419689178466701</v>
      </c>
      <c r="P225">
        <v>94.050113895216398</v>
      </c>
      <c r="Q225">
        <v>182.00281214848101</v>
      </c>
      <c r="R225">
        <v>24.510729916668701</v>
      </c>
      <c r="S225">
        <v>5.46229805149187</v>
      </c>
      <c r="T225">
        <v>0.53884373879800596</v>
      </c>
      <c r="U225">
        <v>0.96395476495222399</v>
      </c>
      <c r="V225">
        <v>18.689401888772299</v>
      </c>
      <c r="W225">
        <v>2.87068273092369</v>
      </c>
    </row>
    <row r="226" spans="1:23" x14ac:dyDescent="0.25">
      <c r="A226">
        <v>224</v>
      </c>
      <c r="B226">
        <v>174.692755535717</v>
      </c>
      <c r="C226">
        <v>182.70703875487499</v>
      </c>
      <c r="D226">
        <v>24.793818692446401</v>
      </c>
      <c r="E226">
        <v>7.78997317973562</v>
      </c>
      <c r="F226">
        <v>7.1653199195861799</v>
      </c>
      <c r="G226">
        <v>3.96778964996337</v>
      </c>
      <c r="H226">
        <v>10.509051322936999</v>
      </c>
      <c r="I226">
        <v>2.9379849433898899</v>
      </c>
      <c r="J226">
        <v>1251</v>
      </c>
      <c r="K226">
        <v>290</v>
      </c>
      <c r="L226">
        <v>2320</v>
      </c>
      <c r="M226">
        <v>586</v>
      </c>
      <c r="N226">
        <v>119.09660339355401</v>
      </c>
      <c r="O226">
        <v>34.928497314453097</v>
      </c>
      <c r="P226">
        <v>46.2145395799676</v>
      </c>
      <c r="Q226">
        <v>210.09712996082399</v>
      </c>
      <c r="R226">
        <v>26.790960943525501</v>
      </c>
      <c r="S226">
        <v>3.40717133332143</v>
      </c>
      <c r="T226">
        <v>0.27859472796950602</v>
      </c>
      <c r="U226">
        <v>0.98418195567868405</v>
      </c>
      <c r="V226">
        <v>18.206593406593399</v>
      </c>
      <c r="W226">
        <v>2.30388905637624</v>
      </c>
    </row>
    <row r="227" spans="1:23" x14ac:dyDescent="0.25">
      <c r="A227">
        <v>225</v>
      </c>
      <c r="B227">
        <v>180.44200353199099</v>
      </c>
      <c r="C227">
        <v>181.54903064293799</v>
      </c>
      <c r="D227">
        <v>19.6144942466412</v>
      </c>
      <c r="E227">
        <v>10.3667277437312</v>
      </c>
      <c r="F227">
        <v>4.4600358009338299</v>
      </c>
      <c r="G227">
        <v>4.3720197677612296</v>
      </c>
      <c r="H227">
        <v>6.1520218849182102</v>
      </c>
      <c r="I227">
        <v>3.8629915714263898</v>
      </c>
      <c r="J227">
        <v>655</v>
      </c>
      <c r="K227">
        <v>366</v>
      </c>
      <c r="L227">
        <v>1482</v>
      </c>
      <c r="M227">
        <v>915</v>
      </c>
      <c r="N227">
        <v>57</v>
      </c>
      <c r="O227">
        <v>45.541191101074197</v>
      </c>
      <c r="P227">
        <v>49.3371266002844</v>
      </c>
      <c r="Q227">
        <v>124.66836371404101</v>
      </c>
      <c r="R227">
        <v>28.6696369191346</v>
      </c>
      <c r="S227">
        <v>5.2421422934158803</v>
      </c>
      <c r="T227">
        <v>0.31430115689388199</v>
      </c>
      <c r="U227">
        <v>0.96923219767350099</v>
      </c>
      <c r="V227">
        <v>17.489971346704799</v>
      </c>
      <c r="W227">
        <v>3.7828788839568799</v>
      </c>
    </row>
    <row r="228" spans="1:23" x14ac:dyDescent="0.25">
      <c r="A228">
        <v>226</v>
      </c>
      <c r="B228">
        <v>170.274563837838</v>
      </c>
      <c r="C228">
        <v>210.34559180267399</v>
      </c>
      <c r="D228">
        <v>17.790791015730601</v>
      </c>
      <c r="E228">
        <v>8.9832243329343395</v>
      </c>
      <c r="F228">
        <v>4.2334170341491699</v>
      </c>
      <c r="G228">
        <v>2.7620265483856201</v>
      </c>
      <c r="H228">
        <v>5.9410743713378897</v>
      </c>
      <c r="I228">
        <v>2.05746221542358</v>
      </c>
      <c r="J228">
        <v>634</v>
      </c>
      <c r="K228">
        <v>203</v>
      </c>
      <c r="L228">
        <v>1436</v>
      </c>
      <c r="M228">
        <v>372</v>
      </c>
      <c r="N228">
        <v>58.694122314453097</v>
      </c>
      <c r="O228">
        <v>71.512237548828097</v>
      </c>
      <c r="P228">
        <v>49.023191094619598</v>
      </c>
      <c r="Q228">
        <v>188.06257242178401</v>
      </c>
      <c r="R228">
        <v>27.446091878265602</v>
      </c>
      <c r="S228">
        <v>13.0085372221317</v>
      </c>
      <c r="T228">
        <v>0.31034022020055602</v>
      </c>
      <c r="U228">
        <v>0.86126567483651795</v>
      </c>
      <c r="V228">
        <v>16.865466101694899</v>
      </c>
      <c r="W228">
        <v>5.8727810650887502</v>
      </c>
    </row>
    <row r="229" spans="1:23" x14ac:dyDescent="0.25">
      <c r="A229">
        <v>227</v>
      </c>
      <c r="B229">
        <v>163.50748122416499</v>
      </c>
      <c r="C229">
        <v>201.47856546798801</v>
      </c>
      <c r="D229">
        <v>13.504825701178</v>
      </c>
      <c r="E229">
        <v>4.0500770338208403</v>
      </c>
      <c r="F229">
        <v>4.0062999725341797</v>
      </c>
      <c r="G229">
        <v>2.1726579666137602</v>
      </c>
      <c r="H229">
        <v>6.1209626197814897</v>
      </c>
      <c r="I229">
        <v>1.4413651227951001</v>
      </c>
      <c r="J229">
        <v>693</v>
      </c>
      <c r="K229">
        <v>102</v>
      </c>
      <c r="L229">
        <v>1439</v>
      </c>
      <c r="M229">
        <v>213</v>
      </c>
      <c r="N229">
        <v>70.837844848632798</v>
      </c>
      <c r="O229">
        <v>59.1354370117187</v>
      </c>
      <c r="P229">
        <v>44.812218649517597</v>
      </c>
      <c r="Q229">
        <v>159.786004157181</v>
      </c>
      <c r="R229">
        <v>26.4202271708489</v>
      </c>
      <c r="S229">
        <v>5.9260040166746704</v>
      </c>
      <c r="T229">
        <v>0.28539999250894499</v>
      </c>
      <c r="U229">
        <v>0.96125114318439597</v>
      </c>
      <c r="V229">
        <v>17.230769230769202</v>
      </c>
      <c r="W229">
        <v>3.2278803309993598</v>
      </c>
    </row>
    <row r="230" spans="1:23" x14ac:dyDescent="0.25">
      <c r="A230">
        <v>228</v>
      </c>
      <c r="B230">
        <v>197.81006811698199</v>
      </c>
      <c r="C230">
        <v>199.23359661549799</v>
      </c>
      <c r="D230">
        <v>14.488232104152299</v>
      </c>
      <c r="E230">
        <v>3.9455560415778201</v>
      </c>
      <c r="F230">
        <v>4.0773396492004297</v>
      </c>
      <c r="G230">
        <v>2.51570725440979</v>
      </c>
      <c r="H230">
        <v>5.7794704437255797</v>
      </c>
      <c r="I230">
        <v>1.65555691719055</v>
      </c>
      <c r="J230">
        <v>648</v>
      </c>
      <c r="K230">
        <v>118</v>
      </c>
      <c r="L230">
        <v>1406</v>
      </c>
      <c r="M230">
        <v>277</v>
      </c>
      <c r="N230">
        <v>59.539897918701101</v>
      </c>
      <c r="O230">
        <v>25.059928894042901</v>
      </c>
      <c r="P230">
        <v>63.6813008130081</v>
      </c>
      <c r="Q230">
        <v>155.05931799471301</v>
      </c>
      <c r="R230">
        <v>31.3337666885622</v>
      </c>
      <c r="S230">
        <v>8.3925676578480193</v>
      </c>
      <c r="T230">
        <v>0.39545523397268201</v>
      </c>
      <c r="U230">
        <v>0.95454810526406597</v>
      </c>
      <c r="V230">
        <v>16.800508259212101</v>
      </c>
      <c r="W230">
        <v>5.7683019827147897</v>
      </c>
    </row>
    <row r="231" spans="1:23" x14ac:dyDescent="0.25">
      <c r="A231">
        <v>229</v>
      </c>
      <c r="B231">
        <v>168.80471190979799</v>
      </c>
      <c r="C231">
        <v>161.50689902773101</v>
      </c>
      <c r="D231">
        <v>15.7612857948337</v>
      </c>
      <c r="E231">
        <v>6.6626308523542797</v>
      </c>
      <c r="F231">
        <v>4.2717957496643004</v>
      </c>
      <c r="G231">
        <v>3.10538554191589</v>
      </c>
      <c r="H231">
        <v>4.8538365364074698</v>
      </c>
      <c r="I231">
        <v>2.4845590591430602</v>
      </c>
      <c r="J231">
        <v>532</v>
      </c>
      <c r="K231">
        <v>228</v>
      </c>
      <c r="L231">
        <v>1107</v>
      </c>
      <c r="M231">
        <v>479</v>
      </c>
      <c r="N231">
        <v>53.4602661132812</v>
      </c>
      <c r="O231">
        <v>16.278820037841701</v>
      </c>
      <c r="P231">
        <v>112.24396946564799</v>
      </c>
      <c r="Q231">
        <v>194.913672217353</v>
      </c>
      <c r="R231">
        <v>24.6300013692539</v>
      </c>
      <c r="S231">
        <v>5.4434604398886499</v>
      </c>
      <c r="T231">
        <v>0.53243504233335104</v>
      </c>
      <c r="U231">
        <v>0.97687314776882805</v>
      </c>
      <c r="V231">
        <v>10.9838536060279</v>
      </c>
      <c r="W231">
        <v>2.9392910498438098</v>
      </c>
    </row>
    <row r="232" spans="1:23" x14ac:dyDescent="0.25">
      <c r="A232">
        <v>230</v>
      </c>
      <c r="B232">
        <v>176.67183527722199</v>
      </c>
      <c r="C232">
        <v>167.236876322071</v>
      </c>
      <c r="D232">
        <v>35.041897428303798</v>
      </c>
      <c r="E232">
        <v>9.0329326972183495</v>
      </c>
      <c r="F232">
        <v>5.5572814941406197</v>
      </c>
      <c r="G232">
        <v>5.1179652214050204</v>
      </c>
      <c r="H232">
        <v>11.356747627258301</v>
      </c>
      <c r="I232">
        <v>3.7053372859954798</v>
      </c>
      <c r="J232">
        <v>1389</v>
      </c>
      <c r="K232">
        <v>365</v>
      </c>
      <c r="L232">
        <v>1939</v>
      </c>
      <c r="M232">
        <v>825</v>
      </c>
      <c r="N232">
        <v>125.80142211914</v>
      </c>
      <c r="O232">
        <v>48.836460113525298</v>
      </c>
      <c r="P232">
        <v>79.883859736383897</v>
      </c>
      <c r="Q232">
        <v>182.394626865671</v>
      </c>
      <c r="R232">
        <v>29.0745115643413</v>
      </c>
      <c r="S232">
        <v>4.5184168170292303</v>
      </c>
      <c r="T232">
        <v>0.43699665170171997</v>
      </c>
      <c r="U232">
        <v>0.97372388405766197</v>
      </c>
      <c r="V232">
        <v>15.276465441819701</v>
      </c>
      <c r="W232">
        <v>3.0566822017886301</v>
      </c>
    </row>
    <row r="233" spans="1:23" x14ac:dyDescent="0.25">
      <c r="A233">
        <v>231</v>
      </c>
      <c r="B233">
        <v>175.69473500359001</v>
      </c>
      <c r="C233">
        <v>143.00461875836899</v>
      </c>
      <c r="D233">
        <v>28.471920190143599</v>
      </c>
      <c r="E233">
        <v>11.752626063390601</v>
      </c>
      <c r="F233">
        <v>6.2116971015930096</v>
      </c>
      <c r="G233">
        <v>3.5159330368041899</v>
      </c>
      <c r="H233">
        <v>10.8678789138793</v>
      </c>
      <c r="I233">
        <v>2.4520578384399401</v>
      </c>
      <c r="J233">
        <v>1339</v>
      </c>
      <c r="K233">
        <v>229</v>
      </c>
      <c r="L233">
        <v>2216</v>
      </c>
      <c r="M233">
        <v>495</v>
      </c>
      <c r="N233">
        <v>114.629837036132</v>
      </c>
      <c r="O233">
        <v>39.458839416503899</v>
      </c>
      <c r="P233">
        <v>68.590981191932897</v>
      </c>
      <c r="Q233">
        <v>146.73200069228099</v>
      </c>
      <c r="R233">
        <v>24.747364892562501</v>
      </c>
      <c r="S233">
        <v>5.0825055600303299</v>
      </c>
      <c r="T233">
        <v>0.40440682624428098</v>
      </c>
      <c r="U233">
        <v>0.97747593284146195</v>
      </c>
      <c r="V233">
        <v>13.229612034837601</v>
      </c>
      <c r="W233">
        <v>2.8963585434173602</v>
      </c>
    </row>
    <row r="234" spans="1:23" x14ac:dyDescent="0.25">
      <c r="A234">
        <v>232</v>
      </c>
      <c r="B234">
        <v>178.42760387354599</v>
      </c>
      <c r="C234">
        <v>207.33701410856</v>
      </c>
      <c r="D234">
        <v>27.980139426005501</v>
      </c>
      <c r="E234">
        <v>6.9493352457674096</v>
      </c>
      <c r="F234">
        <v>6.2896447181701598</v>
      </c>
      <c r="G234">
        <v>3.4210515022277801</v>
      </c>
      <c r="H234">
        <v>11.782432556152299</v>
      </c>
      <c r="I234">
        <v>2.5747144222259499</v>
      </c>
      <c r="J234">
        <v>1356</v>
      </c>
      <c r="K234">
        <v>198</v>
      </c>
      <c r="L234">
        <v>2593</v>
      </c>
      <c r="M234">
        <v>493</v>
      </c>
      <c r="N234">
        <v>107.489540100097</v>
      </c>
      <c r="O234">
        <v>54.230983734130803</v>
      </c>
      <c r="P234">
        <v>71.052996845425795</v>
      </c>
      <c r="Q234">
        <v>190.12589348427801</v>
      </c>
      <c r="R234">
        <v>25.693664272800699</v>
      </c>
      <c r="S234">
        <v>4.2244069744237098</v>
      </c>
      <c r="T234">
        <v>0.43158589358058802</v>
      </c>
      <c r="U234">
        <v>0.97797290976836204</v>
      </c>
      <c r="V234">
        <v>11.018012422360201</v>
      </c>
      <c r="W234">
        <v>2.5538354253835398</v>
      </c>
    </row>
    <row r="235" spans="1:23" x14ac:dyDescent="0.25">
      <c r="A235">
        <v>233</v>
      </c>
      <c r="B235">
        <v>172.78561586679299</v>
      </c>
      <c r="C235">
        <v>202.181004871043</v>
      </c>
      <c r="D235">
        <v>26.728876115232399</v>
      </c>
      <c r="E235">
        <v>7.3099681034609398</v>
      </c>
      <c r="F235">
        <v>4.9202938079833896</v>
      </c>
      <c r="G235">
        <v>4.3973512649536097</v>
      </c>
      <c r="H235">
        <v>9.4296951293945295</v>
      </c>
      <c r="I235">
        <v>2.9630954265594398</v>
      </c>
      <c r="J235">
        <v>1137</v>
      </c>
      <c r="K235">
        <v>213</v>
      </c>
      <c r="L235">
        <v>1865</v>
      </c>
      <c r="M235">
        <v>590</v>
      </c>
      <c r="N235">
        <v>107.70330047607401</v>
      </c>
      <c r="O235">
        <v>41.976181030273402</v>
      </c>
      <c r="P235">
        <v>85.316557530402207</v>
      </c>
      <c r="Q235">
        <v>194.793187260964</v>
      </c>
      <c r="R235">
        <v>24.145227832105299</v>
      </c>
      <c r="S235">
        <v>5.6609010985147199</v>
      </c>
      <c r="T235">
        <v>0.49355809091091801</v>
      </c>
      <c r="U235">
        <v>0.97447020085305103</v>
      </c>
      <c r="V235">
        <v>11.131714495952901</v>
      </c>
      <c r="W235">
        <v>3.3684275487533899</v>
      </c>
    </row>
    <row r="236" spans="1:23" x14ac:dyDescent="0.25">
      <c r="A236">
        <v>234</v>
      </c>
      <c r="B236">
        <v>201.29084593141701</v>
      </c>
      <c r="C236">
        <v>182.62524015602801</v>
      </c>
      <c r="D236">
        <v>30.7487238839893</v>
      </c>
      <c r="E236">
        <v>6.2415306005401598</v>
      </c>
      <c r="F236">
        <v>4.0329594612121502</v>
      </c>
      <c r="G236">
        <v>3.2432231903076101</v>
      </c>
      <c r="H236">
        <v>8.9094514846801705</v>
      </c>
      <c r="I236">
        <v>2.7413537502288801</v>
      </c>
      <c r="J236">
        <v>863</v>
      </c>
      <c r="K236">
        <v>266</v>
      </c>
      <c r="L236">
        <v>1442</v>
      </c>
      <c r="M236">
        <v>577</v>
      </c>
      <c r="N236">
        <v>85.586219787597599</v>
      </c>
      <c r="O236">
        <v>36.138622283935497</v>
      </c>
      <c r="P236">
        <v>96.0642986777288</v>
      </c>
      <c r="Q236">
        <v>174.831557788944</v>
      </c>
      <c r="R236">
        <v>24.728874931163801</v>
      </c>
      <c r="S236">
        <v>12.557844815792</v>
      </c>
      <c r="T236">
        <v>0.50743144341878299</v>
      </c>
      <c r="U236">
        <v>0.92757675210787305</v>
      </c>
      <c r="V236">
        <v>8.6531190926276</v>
      </c>
      <c r="W236">
        <v>4.8181579637890302</v>
      </c>
    </row>
    <row r="237" spans="1:23" x14ac:dyDescent="0.25">
      <c r="A237">
        <v>235</v>
      </c>
      <c r="B237">
        <v>188.71474315434</v>
      </c>
      <c r="C237">
        <v>177.57086300917899</v>
      </c>
      <c r="D237">
        <v>33.556234616419601</v>
      </c>
      <c r="E237">
        <v>5.5960099329427004</v>
      </c>
      <c r="F237">
        <v>5.7796702384948704</v>
      </c>
      <c r="G237">
        <v>3.4974725246429399</v>
      </c>
      <c r="H237">
        <v>10.984718322753899</v>
      </c>
      <c r="I237">
        <v>2.2843232154846098</v>
      </c>
      <c r="J237">
        <v>1332</v>
      </c>
      <c r="K237">
        <v>158</v>
      </c>
      <c r="L237">
        <v>2163</v>
      </c>
      <c r="M237">
        <v>418</v>
      </c>
      <c r="N237">
        <v>109.786163330078</v>
      </c>
      <c r="O237">
        <v>58.694122314453097</v>
      </c>
      <c r="P237">
        <v>88.492465016146397</v>
      </c>
      <c r="Q237">
        <v>160.115058931227</v>
      </c>
      <c r="R237">
        <v>27.686420629071002</v>
      </c>
      <c r="S237">
        <v>15.9854959443369</v>
      </c>
      <c r="T237">
        <v>0.47068210547026901</v>
      </c>
      <c r="U237">
        <v>0.92439899684047999</v>
      </c>
      <c r="V237">
        <v>10.9195736434108</v>
      </c>
      <c r="W237">
        <v>8.16288175411119</v>
      </c>
    </row>
    <row r="238" spans="1:23" x14ac:dyDescent="0.25">
      <c r="A238">
        <v>236</v>
      </c>
      <c r="B238">
        <v>163.368122804634</v>
      </c>
      <c r="C238">
        <v>189.442042345087</v>
      </c>
      <c r="D238">
        <v>30.201440329434298</v>
      </c>
      <c r="E238">
        <v>8.7421163886830406</v>
      </c>
      <c r="F238">
        <v>9.5900144577026296</v>
      </c>
      <c r="G238">
        <v>5.1913976669311497</v>
      </c>
      <c r="H238">
        <v>15.788061141967701</v>
      </c>
      <c r="I238">
        <v>4.5850434303283603</v>
      </c>
      <c r="J238">
        <v>2018</v>
      </c>
      <c r="K238">
        <v>474</v>
      </c>
      <c r="L238">
        <v>3197</v>
      </c>
      <c r="M238">
        <v>1012</v>
      </c>
      <c r="N238">
        <v>142.23922729492099</v>
      </c>
      <c r="O238">
        <v>42.2965698242187</v>
      </c>
      <c r="P238">
        <v>69.011854951185498</v>
      </c>
      <c r="Q238">
        <v>175.97124655647301</v>
      </c>
      <c r="R238">
        <v>27.4302055670708</v>
      </c>
      <c r="S238">
        <v>5.6951691350125797</v>
      </c>
      <c r="T238">
        <v>0.416338972829425</v>
      </c>
      <c r="U238">
        <v>0.96357991902196805</v>
      </c>
      <c r="V238">
        <v>13.9261511728931</v>
      </c>
      <c r="W238">
        <v>2.9822191827662801</v>
      </c>
    </row>
    <row r="239" spans="1:23" x14ac:dyDescent="0.25">
      <c r="A239">
        <v>237</v>
      </c>
      <c r="B239">
        <v>155.49393545382199</v>
      </c>
      <c r="C239">
        <v>184.498379553261</v>
      </c>
      <c r="D239">
        <v>39.535876511619499</v>
      </c>
      <c r="E239">
        <v>6.2501933672549104</v>
      </c>
      <c r="F239">
        <v>9.4762268066406197</v>
      </c>
      <c r="G239">
        <v>2.7242012023925701</v>
      </c>
      <c r="H239">
        <v>15.215827941894499</v>
      </c>
      <c r="I239">
        <v>2.2247841358184801</v>
      </c>
      <c r="J239">
        <v>1963</v>
      </c>
      <c r="K239">
        <v>211</v>
      </c>
      <c r="L239">
        <v>3192</v>
      </c>
      <c r="M239">
        <v>362</v>
      </c>
      <c r="N239">
        <v>139.12942504882801</v>
      </c>
      <c r="O239">
        <v>29.681642532348601</v>
      </c>
      <c r="P239">
        <v>59.999776636140197</v>
      </c>
      <c r="Q239">
        <v>177.44050979740899</v>
      </c>
      <c r="R239">
        <v>25.7465395241917</v>
      </c>
      <c r="S239">
        <v>3.8108984679467999</v>
      </c>
      <c r="T239">
        <v>0.37818073590546603</v>
      </c>
      <c r="U239">
        <v>0.977952431433318</v>
      </c>
      <c r="V239">
        <v>15.9619860356865</v>
      </c>
      <c r="W239">
        <v>2.85742496050552</v>
      </c>
    </row>
    <row r="240" spans="1:23" x14ac:dyDescent="0.25">
      <c r="A240">
        <v>238</v>
      </c>
      <c r="B240">
        <v>147.41198160259199</v>
      </c>
      <c r="C240">
        <v>180.71423858409801</v>
      </c>
      <c r="D240">
        <v>47.534338156898798</v>
      </c>
      <c r="E240">
        <v>9.5379842998446005</v>
      </c>
      <c r="F240">
        <v>8.7809295654296804</v>
      </c>
      <c r="G240">
        <v>4.2369427680969203</v>
      </c>
      <c r="H240">
        <v>10.5140533447265</v>
      </c>
      <c r="I240">
        <v>3.0114269256591699</v>
      </c>
      <c r="J240">
        <v>1230</v>
      </c>
      <c r="K240">
        <v>265</v>
      </c>
      <c r="L240">
        <v>2494</v>
      </c>
      <c r="M240">
        <v>650</v>
      </c>
      <c r="N240">
        <v>124.679595947265</v>
      </c>
      <c r="O240">
        <v>46.754680633544901</v>
      </c>
      <c r="P240">
        <v>53.123374827109203</v>
      </c>
      <c r="Q240">
        <v>176.71167403512899</v>
      </c>
      <c r="R240">
        <v>19.5977881075227</v>
      </c>
      <c r="S240">
        <v>9.9779415938681097</v>
      </c>
      <c r="T240">
        <v>0.33619919744664301</v>
      </c>
      <c r="U240">
        <v>0.93508331353338903</v>
      </c>
      <c r="V240">
        <v>14.4827586206896</v>
      </c>
      <c r="W240">
        <v>6.0913899138991301</v>
      </c>
    </row>
    <row r="241" spans="1:23" x14ac:dyDescent="0.25">
      <c r="A241">
        <v>239</v>
      </c>
      <c r="B241">
        <v>158.83193929631801</v>
      </c>
      <c r="C241">
        <v>192.16379126317199</v>
      </c>
      <c r="D241">
        <v>32.815115056492097</v>
      </c>
      <c r="E241">
        <v>5.6155973645182202</v>
      </c>
      <c r="F241">
        <v>10.718898773193301</v>
      </c>
      <c r="G241">
        <v>2.7619206905364901</v>
      </c>
      <c r="H241">
        <v>15.135809898376399</v>
      </c>
      <c r="I241">
        <v>2.4108238220214799</v>
      </c>
      <c r="J241">
        <v>1879</v>
      </c>
      <c r="K241">
        <v>228</v>
      </c>
      <c r="L241">
        <v>3492</v>
      </c>
      <c r="M241">
        <v>504</v>
      </c>
      <c r="N241">
        <v>121.823638916015</v>
      </c>
      <c r="O241">
        <v>37</v>
      </c>
      <c r="P241">
        <v>71.265377855887493</v>
      </c>
      <c r="Q241">
        <v>190.18761765321</v>
      </c>
      <c r="R241">
        <v>26.369449222039901</v>
      </c>
      <c r="S241">
        <v>12.985262190487299</v>
      </c>
      <c r="T241">
        <v>0.43390025342747301</v>
      </c>
      <c r="U241">
        <v>0.92809872575798302</v>
      </c>
      <c r="V241">
        <v>26.217898832684799</v>
      </c>
      <c r="W241">
        <v>5.3499311159220602</v>
      </c>
    </row>
    <row r="242" spans="1:23" x14ac:dyDescent="0.25">
      <c r="A242">
        <v>240</v>
      </c>
      <c r="B242">
        <v>161.67344602068701</v>
      </c>
      <c r="C242">
        <v>225.17859845912</v>
      </c>
      <c r="D242">
        <v>33.485455205249103</v>
      </c>
      <c r="E242">
        <v>2.72890104931674</v>
      </c>
      <c r="F242">
        <v>9.2738399505615199</v>
      </c>
      <c r="G242">
        <v>1.16186022758483</v>
      </c>
      <c r="H242">
        <v>13.6887407302856</v>
      </c>
      <c r="I242">
        <v>0.82537722587585405</v>
      </c>
      <c r="J242">
        <v>1715</v>
      </c>
      <c r="K242">
        <v>20</v>
      </c>
      <c r="L242">
        <v>3094</v>
      </c>
      <c r="M242">
        <v>57</v>
      </c>
      <c r="N242">
        <v>121.210556030273</v>
      </c>
      <c r="O242">
        <v>54.4058837890625</v>
      </c>
      <c r="P242">
        <v>93.373223292067806</v>
      </c>
      <c r="Q242">
        <v>198.63991400931499</v>
      </c>
      <c r="R242">
        <v>21.324657898734301</v>
      </c>
      <c r="S242">
        <v>4.8972006122994101</v>
      </c>
      <c r="T242">
        <v>0.52579847343161701</v>
      </c>
      <c r="U242">
        <v>0.98053448361118201</v>
      </c>
      <c r="V242">
        <v>9.5496117342536593</v>
      </c>
      <c r="W242">
        <v>2.5911940070325601</v>
      </c>
    </row>
    <row r="243" spans="1:23" x14ac:dyDescent="0.25">
      <c r="A243">
        <v>241</v>
      </c>
      <c r="B243">
        <v>158.12913116885599</v>
      </c>
      <c r="C243">
        <v>201.225639930912</v>
      </c>
      <c r="D243">
        <v>34.553482510267202</v>
      </c>
      <c r="E243">
        <v>4.0440612241697496</v>
      </c>
      <c r="F243">
        <v>8.1891832351684499</v>
      </c>
      <c r="G243">
        <v>1.8908451795578001</v>
      </c>
      <c r="H243">
        <v>13.197695732116699</v>
      </c>
      <c r="I243">
        <v>1.38439321517944</v>
      </c>
      <c r="J243">
        <v>1616</v>
      </c>
      <c r="K243">
        <v>90</v>
      </c>
      <c r="L243">
        <v>2465</v>
      </c>
      <c r="M243">
        <v>187</v>
      </c>
      <c r="N243">
        <v>145.69145202636699</v>
      </c>
      <c r="O243">
        <v>38.327537536621001</v>
      </c>
      <c r="P243">
        <v>91.088856868395695</v>
      </c>
      <c r="Q243">
        <v>197.43907018907001</v>
      </c>
      <c r="R243">
        <v>21.513724162022001</v>
      </c>
      <c r="S243">
        <v>12.8880423615647</v>
      </c>
      <c r="T243">
        <v>0.46005086402156098</v>
      </c>
      <c r="U243">
        <v>0.93826072681528905</v>
      </c>
      <c r="V243">
        <v>11.625886524822601</v>
      </c>
      <c r="W243">
        <v>7.5550911218859698</v>
      </c>
    </row>
    <row r="244" spans="1:23" x14ac:dyDescent="0.25">
      <c r="A244">
        <v>242</v>
      </c>
      <c r="B244">
        <v>168.33769333773199</v>
      </c>
      <c r="C244">
        <v>188.96444720448599</v>
      </c>
      <c r="D244">
        <v>35.994478089747197</v>
      </c>
      <c r="E244">
        <v>6.8477804446944202</v>
      </c>
      <c r="F244">
        <v>7.7593173980712802</v>
      </c>
      <c r="G244">
        <v>3.69455814361572</v>
      </c>
      <c r="H244">
        <v>13.5120849609375</v>
      </c>
      <c r="I244">
        <v>2.9170601367950399</v>
      </c>
      <c r="J244">
        <v>1681</v>
      </c>
      <c r="K244">
        <v>285</v>
      </c>
      <c r="L244">
        <v>2686</v>
      </c>
      <c r="M244">
        <v>591</v>
      </c>
      <c r="N244">
        <v>135.51753234863199</v>
      </c>
      <c r="O244">
        <v>37.336311340332003</v>
      </c>
      <c r="P244">
        <v>62.655989750160103</v>
      </c>
      <c r="Q244">
        <v>172.48216644649901</v>
      </c>
      <c r="R244">
        <v>18.081982846750801</v>
      </c>
      <c r="S244">
        <v>4.6528212143245398</v>
      </c>
      <c r="T244">
        <v>0.35625901125571302</v>
      </c>
      <c r="U244">
        <v>0.97220389392252504</v>
      </c>
      <c r="V244">
        <v>16.394909688013101</v>
      </c>
      <c r="W244">
        <v>2.8484931506849298</v>
      </c>
    </row>
    <row r="245" spans="1:23" x14ac:dyDescent="0.25">
      <c r="A245">
        <v>243</v>
      </c>
      <c r="B245">
        <v>193.53664926546199</v>
      </c>
      <c r="C245">
        <v>150.71470434124399</v>
      </c>
      <c r="D245">
        <v>31.703586098983799</v>
      </c>
      <c r="E245">
        <v>20.846833823806701</v>
      </c>
      <c r="F245">
        <v>5.32570075988769</v>
      </c>
      <c r="G245">
        <v>5.3198561668395996</v>
      </c>
      <c r="H245">
        <v>9.0658588409423793</v>
      </c>
      <c r="I245">
        <v>5.3287186622619602</v>
      </c>
      <c r="J245">
        <v>1077</v>
      </c>
      <c r="K245">
        <v>587</v>
      </c>
      <c r="L245">
        <v>1789</v>
      </c>
      <c r="M245">
        <v>1287</v>
      </c>
      <c r="N245">
        <v>109.83624267578099</v>
      </c>
      <c r="O245">
        <v>19.8494338989257</v>
      </c>
      <c r="P245">
        <v>54.153986748914697</v>
      </c>
      <c r="Q245">
        <v>146.439769263812</v>
      </c>
      <c r="R245">
        <v>18.2913004744887</v>
      </c>
      <c r="S245">
        <v>10.8942972219496</v>
      </c>
      <c r="T245">
        <v>0.32037491870766599</v>
      </c>
      <c r="U245">
        <v>0.97162970045227803</v>
      </c>
      <c r="V245">
        <v>16.409515717926901</v>
      </c>
      <c r="W245">
        <v>3.9479124442642801</v>
      </c>
    </row>
    <row r="246" spans="1:23" x14ac:dyDescent="0.25">
      <c r="A246">
        <v>244</v>
      </c>
      <c r="B246">
        <v>191.02487919423999</v>
      </c>
      <c r="C246">
        <v>196.63601079003999</v>
      </c>
      <c r="D246">
        <v>31.553121095848201</v>
      </c>
      <c r="E246">
        <v>6.4088741298285301</v>
      </c>
      <c r="F246">
        <v>7.8314237594604403</v>
      </c>
      <c r="G246">
        <v>3.80191898345947</v>
      </c>
      <c r="H246">
        <v>12.661850929260201</v>
      </c>
      <c r="I246">
        <v>2.7049057483672998</v>
      </c>
      <c r="J246">
        <v>1592</v>
      </c>
      <c r="K246">
        <v>174</v>
      </c>
      <c r="L246">
        <v>2738</v>
      </c>
      <c r="M246">
        <v>494</v>
      </c>
      <c r="N246">
        <v>117.046989440917</v>
      </c>
      <c r="O246">
        <v>65.924201965332003</v>
      </c>
      <c r="P246">
        <v>57.331880324945502</v>
      </c>
      <c r="Q246">
        <v>194.79181986789399</v>
      </c>
      <c r="R246">
        <v>19.780683280396801</v>
      </c>
      <c r="S246">
        <v>3.44534969210026</v>
      </c>
      <c r="T246">
        <v>0.35892027289491302</v>
      </c>
      <c r="U246">
        <v>0.98160550313013195</v>
      </c>
      <c r="V246">
        <v>15.383058470764601</v>
      </c>
      <c r="W246">
        <v>2.15593081846656</v>
      </c>
    </row>
    <row r="247" spans="1:23" x14ac:dyDescent="0.25">
      <c r="A247">
        <v>245</v>
      </c>
      <c r="B247">
        <v>176.32288614178401</v>
      </c>
      <c r="C247">
        <v>176.27931844204201</v>
      </c>
      <c r="D247">
        <v>24.861652488331501</v>
      </c>
      <c r="E247">
        <v>11.8847153388979</v>
      </c>
      <c r="F247">
        <v>7.1762194633483798</v>
      </c>
      <c r="G247">
        <v>4.3724179267883301</v>
      </c>
      <c r="H247">
        <v>12.350338935851999</v>
      </c>
      <c r="I247">
        <v>2.8447701930999698</v>
      </c>
      <c r="J247">
        <v>1564</v>
      </c>
      <c r="K247">
        <v>154</v>
      </c>
      <c r="L247">
        <v>2621</v>
      </c>
      <c r="M247">
        <v>500</v>
      </c>
      <c r="N247">
        <v>120.30793762207</v>
      </c>
      <c r="O247">
        <v>46.518814086913999</v>
      </c>
      <c r="P247">
        <v>54.4682741116751</v>
      </c>
      <c r="Q247">
        <v>169.34688789897399</v>
      </c>
      <c r="R247">
        <v>18.355746419912698</v>
      </c>
      <c r="S247">
        <v>7.9411882936705398</v>
      </c>
      <c r="T247">
        <v>0.35917300844045802</v>
      </c>
      <c r="U247">
        <v>0.95356607651609504</v>
      </c>
      <c r="V247">
        <v>14.679936305732401</v>
      </c>
      <c r="W247">
        <v>3.0562190503932398</v>
      </c>
    </row>
    <row r="248" spans="1:23" x14ac:dyDescent="0.25">
      <c r="A248">
        <v>246</v>
      </c>
      <c r="B248">
        <v>171.17879252459699</v>
      </c>
      <c r="C248">
        <v>162.228123969027</v>
      </c>
      <c r="D248">
        <v>26.057056755637198</v>
      </c>
      <c r="E248">
        <v>6.5199270779175196</v>
      </c>
      <c r="F248">
        <v>7.1958842277526802</v>
      </c>
      <c r="G248">
        <v>3.3263411521911599</v>
      </c>
      <c r="H248">
        <v>11.6029300689697</v>
      </c>
      <c r="I248">
        <v>2.57369065284729</v>
      </c>
      <c r="J248">
        <v>1486</v>
      </c>
      <c r="K248">
        <v>250</v>
      </c>
      <c r="L248">
        <v>2351</v>
      </c>
      <c r="M248">
        <v>557</v>
      </c>
      <c r="N248">
        <v>117.745491027832</v>
      </c>
      <c r="O248">
        <v>43.139308929443303</v>
      </c>
      <c r="P248">
        <v>54.841574415744098</v>
      </c>
      <c r="Q248">
        <v>184.89624502834201</v>
      </c>
      <c r="R248">
        <v>16.9774466844163</v>
      </c>
      <c r="S248">
        <v>4.7810907455843896</v>
      </c>
      <c r="T248">
        <v>0.377961487394609</v>
      </c>
      <c r="U248">
        <v>0.97822121997838996</v>
      </c>
      <c r="V248">
        <v>12.1936936936936</v>
      </c>
      <c r="W248">
        <v>3.1185496703796298</v>
      </c>
    </row>
    <row r="249" spans="1:23" x14ac:dyDescent="0.25">
      <c r="A249">
        <v>247</v>
      </c>
      <c r="B249">
        <v>172.83913912553999</v>
      </c>
      <c r="C249">
        <v>183.09126899415801</v>
      </c>
      <c r="D249">
        <v>23.044501987818101</v>
      </c>
      <c r="E249">
        <v>6.4570104378101503</v>
      </c>
      <c r="F249">
        <v>6.97975730895996</v>
      </c>
      <c r="G249">
        <v>3.36329174041748</v>
      </c>
      <c r="H249">
        <v>11.629391670226999</v>
      </c>
      <c r="I249">
        <v>2.5054457187652499</v>
      </c>
      <c r="J249">
        <v>1491</v>
      </c>
      <c r="K249">
        <v>252</v>
      </c>
      <c r="L249">
        <v>2403</v>
      </c>
      <c r="M249">
        <v>476</v>
      </c>
      <c r="N249">
        <v>117.745491027832</v>
      </c>
      <c r="O249">
        <v>38.327537536621001</v>
      </c>
      <c r="P249">
        <v>123.518291297432</v>
      </c>
      <c r="Q249">
        <v>173.83528061052201</v>
      </c>
      <c r="R249">
        <v>31.593093513070901</v>
      </c>
      <c r="S249">
        <v>7.7871896153247802</v>
      </c>
      <c r="T249">
        <v>0.65848087076353801</v>
      </c>
      <c r="U249">
        <v>0.92937204060134604</v>
      </c>
      <c r="V249">
        <v>12.588898163606</v>
      </c>
      <c r="W249">
        <v>3.6626132570338501</v>
      </c>
    </row>
    <row r="250" spans="1:23" x14ac:dyDescent="0.25">
      <c r="A250">
        <v>248</v>
      </c>
      <c r="B250">
        <v>176.87655494964</v>
      </c>
      <c r="C250">
        <v>143.27248733722701</v>
      </c>
      <c r="D250">
        <v>26.3098061363319</v>
      </c>
      <c r="E250">
        <v>5.5780997992482799</v>
      </c>
      <c r="F250">
        <v>7.9513525962829501</v>
      </c>
      <c r="G250">
        <v>2.9218952655792201</v>
      </c>
      <c r="H250">
        <v>12.2280473709106</v>
      </c>
      <c r="I250">
        <v>1.9080054759979199</v>
      </c>
      <c r="J250">
        <v>1494</v>
      </c>
      <c r="K250">
        <v>138</v>
      </c>
      <c r="L250">
        <v>2826</v>
      </c>
      <c r="M250">
        <v>356</v>
      </c>
      <c r="N250">
        <v>105.361282348632</v>
      </c>
      <c r="O250">
        <v>19.235383987426701</v>
      </c>
      <c r="P250">
        <v>61.325398184620603</v>
      </c>
      <c r="Q250">
        <v>187.62260343087701</v>
      </c>
      <c r="R250">
        <v>20.432997968197199</v>
      </c>
      <c r="S250">
        <v>13.8629058760284</v>
      </c>
      <c r="T250">
        <v>0.36251030940532603</v>
      </c>
      <c r="U250">
        <v>0.93692143287944196</v>
      </c>
      <c r="V250">
        <v>13.101038062283701</v>
      </c>
      <c r="W250">
        <v>8.9054300547214797</v>
      </c>
    </row>
    <row r="251" spans="1:23" x14ac:dyDescent="0.25">
      <c r="A251">
        <v>249</v>
      </c>
      <c r="B251">
        <v>171.25573948650199</v>
      </c>
      <c r="C251">
        <v>179.763181897572</v>
      </c>
      <c r="D251">
        <v>28.165818910655702</v>
      </c>
      <c r="E251">
        <v>10.6547468098178</v>
      </c>
      <c r="F251">
        <v>6.6015925407409597</v>
      </c>
      <c r="G251">
        <v>5.3138055801391602</v>
      </c>
      <c r="H251">
        <v>12.4687585830688</v>
      </c>
      <c r="I251">
        <v>4.1532359123229901</v>
      </c>
      <c r="J251">
        <v>1523</v>
      </c>
      <c r="K251">
        <v>392</v>
      </c>
      <c r="L251">
        <v>2226</v>
      </c>
      <c r="M251">
        <v>966</v>
      </c>
      <c r="N251">
        <v>132.815658569335</v>
      </c>
      <c r="O251">
        <v>52.839378356933501</v>
      </c>
      <c r="P251">
        <v>72.396309463348501</v>
      </c>
      <c r="Q251">
        <v>165.57748007566499</v>
      </c>
      <c r="R251">
        <v>26.402322897823399</v>
      </c>
      <c r="S251">
        <v>4.7639481106649901</v>
      </c>
      <c r="T251">
        <v>0.428517522691026</v>
      </c>
      <c r="U251">
        <v>0.97441499079826299</v>
      </c>
      <c r="V251">
        <v>10.4812332439678</v>
      </c>
      <c r="W251">
        <v>2.8334726035573499</v>
      </c>
    </row>
    <row r="252" spans="1:23" x14ac:dyDescent="0.25">
      <c r="A252">
        <v>250</v>
      </c>
      <c r="B252">
        <v>203.49894234314601</v>
      </c>
      <c r="C252">
        <v>186.755923848706</v>
      </c>
      <c r="D252">
        <v>26.572419266356899</v>
      </c>
      <c r="E252">
        <v>15.334202053256201</v>
      </c>
      <c r="F252">
        <v>5.5117263793945304</v>
      </c>
      <c r="G252">
        <v>5.46221446990966</v>
      </c>
      <c r="H252">
        <v>11.5477657318115</v>
      </c>
      <c r="I252">
        <v>4.40569591522216</v>
      </c>
      <c r="J252">
        <v>1437</v>
      </c>
      <c r="K252">
        <v>382</v>
      </c>
      <c r="L252">
        <v>2295</v>
      </c>
      <c r="M252">
        <v>1051</v>
      </c>
      <c r="N252">
        <v>110.435501098632</v>
      </c>
      <c r="O252">
        <v>77.833152770996094</v>
      </c>
      <c r="P252">
        <v>82.104511278195403</v>
      </c>
      <c r="Q252">
        <v>186.545877546388</v>
      </c>
      <c r="R252">
        <v>24.311542679721398</v>
      </c>
      <c r="S252">
        <v>4.8260007293226304</v>
      </c>
      <c r="T252">
        <v>0.49342905626433697</v>
      </c>
      <c r="U252">
        <v>0.97551951801561698</v>
      </c>
      <c r="V252">
        <v>8.5110007097232003</v>
      </c>
      <c r="W252">
        <v>2.6351842241826602</v>
      </c>
    </row>
    <row r="253" spans="1:23" x14ac:dyDescent="0.25">
      <c r="A253">
        <v>251</v>
      </c>
      <c r="B253">
        <v>164.40385025907699</v>
      </c>
      <c r="C253">
        <v>172.01001377864799</v>
      </c>
      <c r="D253">
        <v>32.7284231257578</v>
      </c>
      <c r="E253">
        <v>6.5397968163571898</v>
      </c>
      <c r="F253">
        <v>6.9225649833679199</v>
      </c>
      <c r="G253">
        <v>3.9382987022399898</v>
      </c>
      <c r="H253">
        <v>12.060917854309</v>
      </c>
      <c r="I253">
        <v>3.0844562053680402</v>
      </c>
      <c r="J253">
        <v>1460</v>
      </c>
      <c r="K253">
        <v>272</v>
      </c>
      <c r="L253">
        <v>2301</v>
      </c>
      <c r="M253">
        <v>653</v>
      </c>
      <c r="N253">
        <v>126.530632019042</v>
      </c>
      <c r="O253">
        <v>42.426406860351499</v>
      </c>
      <c r="P253">
        <v>80.927178991461204</v>
      </c>
      <c r="Q253">
        <v>184.153911863725</v>
      </c>
      <c r="R253">
        <v>23.1222996669634</v>
      </c>
      <c r="S253">
        <v>5.0707252001706697</v>
      </c>
      <c r="T253">
        <v>0.44005958566880499</v>
      </c>
      <c r="U253">
        <v>0.96843266958687502</v>
      </c>
      <c r="V253">
        <v>11.0717079530638</v>
      </c>
      <c r="W253">
        <v>2.7222691203781801</v>
      </c>
    </row>
    <row r="254" spans="1:23" x14ac:dyDescent="0.25">
      <c r="A254">
        <v>252</v>
      </c>
      <c r="B254">
        <v>161.92223796308801</v>
      </c>
      <c r="C254">
        <v>212.329348522191</v>
      </c>
      <c r="D254">
        <v>29.411468408383701</v>
      </c>
      <c r="E254">
        <v>6.2163095748165302</v>
      </c>
      <c r="F254">
        <v>5.9741415977478001</v>
      </c>
      <c r="G254">
        <v>3.9892010688781698</v>
      </c>
      <c r="H254">
        <v>10.2279357910156</v>
      </c>
      <c r="I254">
        <v>3.3314177989959699</v>
      </c>
      <c r="J254">
        <v>1238</v>
      </c>
      <c r="K254">
        <v>313</v>
      </c>
      <c r="L254">
        <v>2030</v>
      </c>
      <c r="M254">
        <v>730</v>
      </c>
      <c r="N254">
        <v>107.04204559326099</v>
      </c>
      <c r="O254">
        <v>68.447059631347599</v>
      </c>
      <c r="P254">
        <v>89.392818945760098</v>
      </c>
      <c r="Q254">
        <v>109.16308243727499</v>
      </c>
      <c r="R254">
        <v>26.946970140803501</v>
      </c>
      <c r="S254">
        <v>21.1630536031643</v>
      </c>
      <c r="T254">
        <v>0.48147270655426699</v>
      </c>
      <c r="U254">
        <v>0.60550759899670903</v>
      </c>
      <c r="V254">
        <v>7.0075046904315199</v>
      </c>
      <c r="W254">
        <v>11.9574468085106</v>
      </c>
    </row>
    <row r="255" spans="1:23" x14ac:dyDescent="0.25">
      <c r="A255">
        <v>253</v>
      </c>
      <c r="B255">
        <v>169.61117040889499</v>
      </c>
      <c r="C255">
        <v>213.461545925595</v>
      </c>
      <c r="D255">
        <v>33.246658797305201</v>
      </c>
      <c r="E255">
        <v>6.33560748806656</v>
      </c>
      <c r="F255">
        <v>7.5179414749145499</v>
      </c>
      <c r="G255">
        <v>2.4855065345764098</v>
      </c>
      <c r="H255">
        <v>11.276573181152299</v>
      </c>
      <c r="I255">
        <v>2.3534584045410099</v>
      </c>
      <c r="J255">
        <v>1383</v>
      </c>
      <c r="K255">
        <v>212</v>
      </c>
      <c r="L255">
        <v>2527</v>
      </c>
      <c r="M255">
        <v>465</v>
      </c>
      <c r="N255">
        <v>114.00437927246</v>
      </c>
      <c r="O255">
        <v>42.755115509033203</v>
      </c>
      <c r="P255">
        <v>81.515005001667205</v>
      </c>
      <c r="Q255">
        <v>193.41899367755499</v>
      </c>
      <c r="R255">
        <v>21.9028522473786</v>
      </c>
      <c r="S255">
        <v>4.8884713778412001</v>
      </c>
      <c r="T255">
        <v>0.44432413812288701</v>
      </c>
      <c r="U255">
        <v>0.97399567167749701</v>
      </c>
      <c r="V255">
        <v>10.7155115511551</v>
      </c>
      <c r="W255">
        <v>2.6661372860419901</v>
      </c>
    </row>
    <row r="256" spans="1:23" x14ac:dyDescent="0.25">
      <c r="A256">
        <v>254</v>
      </c>
      <c r="B256">
        <v>192.10906479846301</v>
      </c>
      <c r="C256">
        <v>167.091928816782</v>
      </c>
      <c r="D256">
        <v>23.407728093011599</v>
      </c>
      <c r="E256">
        <v>9.1728699053433207</v>
      </c>
      <c r="F256">
        <v>3.7911901473999001</v>
      </c>
      <c r="G256">
        <v>5.6097559928893999</v>
      </c>
      <c r="H256">
        <v>7.0364027023315403</v>
      </c>
      <c r="I256">
        <v>4.4334521293640101</v>
      </c>
      <c r="J256">
        <v>823</v>
      </c>
      <c r="K256">
        <v>396</v>
      </c>
      <c r="L256">
        <v>1404</v>
      </c>
      <c r="M256">
        <v>1016</v>
      </c>
      <c r="N256">
        <v>76.236473083496094</v>
      </c>
      <c r="O256">
        <v>22.2036037445068</v>
      </c>
      <c r="P256">
        <v>72.513582966226096</v>
      </c>
      <c r="Q256">
        <v>158.81172316893</v>
      </c>
      <c r="R256">
        <v>20.695767525670401</v>
      </c>
      <c r="S256">
        <v>5.7603984782912496</v>
      </c>
      <c r="T256">
        <v>0.40967277035629701</v>
      </c>
      <c r="U256">
        <v>0.96316026031824098</v>
      </c>
      <c r="V256">
        <v>11.1537345902828</v>
      </c>
      <c r="W256">
        <v>3.2852530991735498</v>
      </c>
    </row>
    <row r="257" spans="1:23" x14ac:dyDescent="0.25">
      <c r="A257">
        <v>255</v>
      </c>
      <c r="B257">
        <v>188.37621533505401</v>
      </c>
      <c r="C257">
        <v>194.379048691028</v>
      </c>
      <c r="D257">
        <v>26.494513032280601</v>
      </c>
      <c r="E257">
        <v>7.1751342830496601</v>
      </c>
      <c r="F257">
        <v>9.6974315643310494</v>
      </c>
      <c r="G257">
        <v>3.9269316196441602</v>
      </c>
      <c r="H257">
        <v>11.447449684143001</v>
      </c>
      <c r="I257">
        <v>2.82024073600769</v>
      </c>
      <c r="J257">
        <v>1446</v>
      </c>
      <c r="K257">
        <v>195</v>
      </c>
      <c r="L257">
        <v>2625</v>
      </c>
      <c r="M257">
        <v>532</v>
      </c>
      <c r="N257">
        <v>103.942291259765</v>
      </c>
      <c r="O257">
        <v>34.481880187988203</v>
      </c>
      <c r="P257">
        <v>69.884646628757096</v>
      </c>
      <c r="Q257">
        <v>164.99206313415999</v>
      </c>
      <c r="R257">
        <v>21.379363627849798</v>
      </c>
      <c r="S257">
        <v>6.2416956441832401</v>
      </c>
      <c r="T257">
        <v>0.408516168349706</v>
      </c>
      <c r="U257">
        <v>0.96512939827245103</v>
      </c>
      <c r="V257">
        <v>10.2915032679738</v>
      </c>
      <c r="W257">
        <v>2.8910435497123999</v>
      </c>
    </row>
    <row r="258" spans="1:23" x14ac:dyDescent="0.25">
      <c r="A258">
        <v>256</v>
      </c>
      <c r="B258">
        <v>186.48508606803901</v>
      </c>
      <c r="C258">
        <v>151.35828368491499</v>
      </c>
      <c r="D258">
        <v>30.644766682448399</v>
      </c>
      <c r="E258">
        <v>8.9765526176294106</v>
      </c>
      <c r="F258">
        <v>7.3241105079650799</v>
      </c>
      <c r="G258">
        <v>5.21180963516235</v>
      </c>
      <c r="H258">
        <v>9.4013938903808594</v>
      </c>
      <c r="I258">
        <v>3.8476786613464302</v>
      </c>
      <c r="J258">
        <v>1122</v>
      </c>
      <c r="K258">
        <v>359</v>
      </c>
      <c r="L258">
        <v>1970</v>
      </c>
      <c r="M258">
        <v>898</v>
      </c>
      <c r="N258">
        <v>100.04499053955</v>
      </c>
      <c r="O258">
        <v>69.310897827148395</v>
      </c>
      <c r="P258">
        <v>70.3317172349077</v>
      </c>
      <c r="Q258">
        <v>163.61704190909799</v>
      </c>
      <c r="R258">
        <v>23.661620630417399</v>
      </c>
      <c r="S258">
        <v>8.2895534155042991</v>
      </c>
      <c r="T258">
        <v>0.42521703135817002</v>
      </c>
      <c r="U258">
        <v>0.94738499545905197</v>
      </c>
      <c r="V258">
        <v>9.3385579937304009</v>
      </c>
      <c r="W258">
        <v>4.5916666666666597</v>
      </c>
    </row>
    <row r="259" spans="1:23" x14ac:dyDescent="0.25">
      <c r="A259">
        <v>257</v>
      </c>
      <c r="B259">
        <v>156.365658173067</v>
      </c>
      <c r="C259">
        <v>183.59129810397999</v>
      </c>
      <c r="D259">
        <v>35.6426799495597</v>
      </c>
      <c r="E259">
        <v>7.3419812966763196</v>
      </c>
      <c r="F259">
        <v>6.57860851287841</v>
      </c>
      <c r="G259">
        <v>4.1571497917175204</v>
      </c>
      <c r="H259">
        <v>10.6253547668457</v>
      </c>
      <c r="I259">
        <v>3.1290292739868102</v>
      </c>
      <c r="J259">
        <v>1298</v>
      </c>
      <c r="K259">
        <v>263</v>
      </c>
      <c r="L259">
        <v>2286</v>
      </c>
      <c r="M259">
        <v>660</v>
      </c>
      <c r="N259">
        <v>108.24509429931599</v>
      </c>
      <c r="O259">
        <v>34.669872283935497</v>
      </c>
      <c r="P259">
        <v>64.024588904256902</v>
      </c>
      <c r="Q259">
        <v>198.69368143549599</v>
      </c>
      <c r="R259">
        <v>23.887614231838899</v>
      </c>
      <c r="S259">
        <v>10.361764185275799</v>
      </c>
      <c r="T259">
        <v>0.38671329421811401</v>
      </c>
      <c r="U259">
        <v>0.95304566933472101</v>
      </c>
      <c r="V259">
        <v>9.0574428659666406</v>
      </c>
      <c r="W259">
        <v>3.2635593220338901</v>
      </c>
    </row>
    <row r="260" spans="1:23" x14ac:dyDescent="0.25">
      <c r="A260">
        <v>258</v>
      </c>
      <c r="B260">
        <v>164.24196083758599</v>
      </c>
      <c r="C260">
        <v>177.78235556676799</v>
      </c>
      <c r="D260">
        <v>12.7268297279699</v>
      </c>
      <c r="E260">
        <v>10.195865717470101</v>
      </c>
      <c r="F260">
        <v>5.5105533599853498</v>
      </c>
      <c r="G260">
        <v>6.59746837615966</v>
      </c>
      <c r="H260">
        <v>9.0170698165893501</v>
      </c>
      <c r="I260">
        <v>4.9144091606140101</v>
      </c>
      <c r="J260">
        <v>1140</v>
      </c>
      <c r="K260">
        <v>439</v>
      </c>
      <c r="L260">
        <v>1749</v>
      </c>
      <c r="M260">
        <v>1190</v>
      </c>
      <c r="N260">
        <v>102.82508850097599</v>
      </c>
      <c r="O260">
        <v>51.478153228759702</v>
      </c>
      <c r="P260">
        <v>68.386892554614306</v>
      </c>
      <c r="Q260">
        <v>151.445313139582</v>
      </c>
      <c r="R260">
        <v>22.505790156461899</v>
      </c>
      <c r="S260">
        <v>9.6193292715578291</v>
      </c>
      <c r="T260">
        <v>0.41363862002226498</v>
      </c>
      <c r="U260">
        <v>0.94452984573700505</v>
      </c>
      <c r="V260">
        <v>8.7196442382057207</v>
      </c>
      <c r="W260">
        <v>4.7100616016427104</v>
      </c>
    </row>
    <row r="261" spans="1:23" x14ac:dyDescent="0.25">
      <c r="A261">
        <v>259</v>
      </c>
      <c r="B261">
        <v>159.33485998175701</v>
      </c>
      <c r="C261">
        <v>177.34852219138699</v>
      </c>
      <c r="D261">
        <v>26.3998364960262</v>
      </c>
      <c r="E261">
        <v>7.8003925123890996</v>
      </c>
      <c r="F261">
        <v>7.2601175308227504</v>
      </c>
      <c r="G261">
        <v>4.9176106452941797</v>
      </c>
      <c r="H261">
        <v>12.986471176147401</v>
      </c>
      <c r="I261">
        <v>3.1499145030975302</v>
      </c>
      <c r="J261">
        <v>1618</v>
      </c>
      <c r="K261">
        <v>227</v>
      </c>
      <c r="L261">
        <v>2667</v>
      </c>
      <c r="M261">
        <v>640</v>
      </c>
      <c r="N261">
        <v>118.511596679687</v>
      </c>
      <c r="O261">
        <v>50.774009704589801</v>
      </c>
      <c r="P261">
        <v>78.334361913158403</v>
      </c>
      <c r="Q261">
        <v>176.00699300699301</v>
      </c>
      <c r="R261">
        <v>27.259149361849399</v>
      </c>
      <c r="S261">
        <v>5.8510922899367204</v>
      </c>
      <c r="T261">
        <v>0.45947230804291</v>
      </c>
      <c r="U261">
        <v>0.958701554187949</v>
      </c>
      <c r="V261">
        <v>9.3069723912026205</v>
      </c>
      <c r="W261">
        <v>3.58786576293602</v>
      </c>
    </row>
    <row r="262" spans="1:23" x14ac:dyDescent="0.25">
      <c r="A262">
        <v>260</v>
      </c>
      <c r="B262">
        <v>167.51266277241899</v>
      </c>
      <c r="C262">
        <v>138.95748025383699</v>
      </c>
      <c r="D262">
        <v>29.1606038612052</v>
      </c>
      <c r="E262">
        <v>2.5431204853081</v>
      </c>
      <c r="F262">
        <v>6.7499771118164</v>
      </c>
      <c r="G262">
        <v>1.9920016527175901</v>
      </c>
      <c r="H262">
        <v>10.226258277893001</v>
      </c>
      <c r="I262">
        <v>1.44908022880554</v>
      </c>
      <c r="J262">
        <v>1263</v>
      </c>
      <c r="K262">
        <v>127</v>
      </c>
      <c r="L262">
        <v>2238</v>
      </c>
      <c r="M262">
        <v>237</v>
      </c>
      <c r="N262">
        <v>109.93179321289</v>
      </c>
      <c r="O262">
        <v>24.186773300170898</v>
      </c>
      <c r="P262">
        <v>91.076590139254805</v>
      </c>
      <c r="Q262">
        <v>170.681703535249</v>
      </c>
      <c r="R262">
        <v>25.525009792707699</v>
      </c>
      <c r="S262">
        <v>6.0064115485440697</v>
      </c>
      <c r="T262">
        <v>0.48615530097318999</v>
      </c>
      <c r="U262">
        <v>0.962438603380807</v>
      </c>
      <c r="V262">
        <v>10.3012552301255</v>
      </c>
      <c r="W262">
        <v>3.5627876397107099</v>
      </c>
    </row>
    <row r="263" spans="1:23" x14ac:dyDescent="0.25">
      <c r="A263">
        <v>261</v>
      </c>
      <c r="B263">
        <v>191.04290787711699</v>
      </c>
      <c r="C263">
        <v>186.968115042015</v>
      </c>
      <c r="D263">
        <v>32.0810053574778</v>
      </c>
      <c r="E263">
        <v>9.4885926858859904</v>
      </c>
      <c r="F263">
        <v>5.5079698562621999</v>
      </c>
      <c r="G263">
        <v>4.6789278984069798</v>
      </c>
      <c r="H263">
        <v>9.7619686126708896</v>
      </c>
      <c r="I263">
        <v>4.8028278350829998</v>
      </c>
      <c r="J263">
        <v>1199</v>
      </c>
      <c r="K263">
        <v>539</v>
      </c>
      <c r="L263">
        <v>1956</v>
      </c>
      <c r="M263">
        <v>1147</v>
      </c>
      <c r="N263">
        <v>103.227905273437</v>
      </c>
      <c r="O263">
        <v>16.155494689941399</v>
      </c>
      <c r="P263">
        <v>78.928411633109604</v>
      </c>
      <c r="Q263">
        <v>149.99061078781301</v>
      </c>
      <c r="R263">
        <v>28.737090640171399</v>
      </c>
      <c r="S263">
        <v>5.9590932674659802</v>
      </c>
      <c r="T263">
        <v>0.47831423609977503</v>
      </c>
      <c r="U263">
        <v>0.96219921831136301</v>
      </c>
      <c r="V263">
        <v>26.192771084337299</v>
      </c>
      <c r="W263">
        <v>3.14432826362484</v>
      </c>
    </row>
    <row r="264" spans="1:23" x14ac:dyDescent="0.25">
      <c r="A264">
        <v>262</v>
      </c>
      <c r="B264">
        <v>194.51955209687699</v>
      </c>
      <c r="C264">
        <v>179.54757515185599</v>
      </c>
      <c r="D264">
        <v>30.587227100007802</v>
      </c>
      <c r="E264">
        <v>5.9805191641387898</v>
      </c>
      <c r="F264">
        <v>5.4167246818542401</v>
      </c>
      <c r="G264">
        <v>3.99927353858947</v>
      </c>
      <c r="H264">
        <v>10.4455242156982</v>
      </c>
      <c r="I264">
        <v>2.7404582500457701</v>
      </c>
      <c r="J264">
        <v>1277</v>
      </c>
      <c r="K264">
        <v>209</v>
      </c>
      <c r="L264">
        <v>1997</v>
      </c>
      <c r="M264">
        <v>515</v>
      </c>
      <c r="N264">
        <v>104.06247711181599</v>
      </c>
      <c r="O264">
        <v>40.224369049072202</v>
      </c>
      <c r="P264">
        <v>156.596549770194</v>
      </c>
      <c r="Q264">
        <v>166.13566016733</v>
      </c>
      <c r="R264">
        <v>8.3900261395083593</v>
      </c>
      <c r="S264">
        <v>7.5979190297144603</v>
      </c>
      <c r="T264">
        <v>0.95590615119649602</v>
      </c>
      <c r="U264">
        <v>0.94636519728117996</v>
      </c>
      <c r="V264">
        <v>3.9079183088498701</v>
      </c>
      <c r="W264">
        <v>3.0577121771217701</v>
      </c>
    </row>
    <row r="265" spans="1:23" x14ac:dyDescent="0.25">
      <c r="A265">
        <v>263</v>
      </c>
      <c r="B265">
        <v>197.15139047914701</v>
      </c>
      <c r="C265">
        <v>191.217527993945</v>
      </c>
      <c r="D265">
        <v>29.6559381036517</v>
      </c>
      <c r="E265">
        <v>9.7097475115508107</v>
      </c>
      <c r="F265">
        <v>5.56040334701538</v>
      </c>
      <c r="G265">
        <v>4.11405181884765</v>
      </c>
      <c r="H265">
        <v>10.445955276489199</v>
      </c>
      <c r="I265">
        <v>3.0932388305664</v>
      </c>
      <c r="J265">
        <v>1276</v>
      </c>
      <c r="K265">
        <v>245</v>
      </c>
      <c r="L265">
        <v>2161</v>
      </c>
      <c r="M265">
        <v>596</v>
      </c>
      <c r="N265">
        <v>103.942291259765</v>
      </c>
      <c r="O265">
        <v>66.407829284667898</v>
      </c>
      <c r="P265">
        <v>70.083107497741594</v>
      </c>
      <c r="Q265">
        <v>179.05297459893001</v>
      </c>
      <c r="R265">
        <v>26.759195063094801</v>
      </c>
      <c r="S265">
        <v>5.6710784563117702</v>
      </c>
      <c r="T265">
        <v>0.41977971855352098</v>
      </c>
      <c r="U265">
        <v>0.97072989626607797</v>
      </c>
      <c r="V265">
        <v>25.038934426229499</v>
      </c>
      <c r="W265">
        <v>3.1319595545885002</v>
      </c>
    </row>
    <row r="266" spans="1:23" x14ac:dyDescent="0.25">
      <c r="A266">
        <v>264</v>
      </c>
      <c r="B266">
        <v>168.47666362630699</v>
      </c>
      <c r="C266">
        <v>169.374177647538</v>
      </c>
      <c r="D266">
        <v>28.8993291897857</v>
      </c>
      <c r="E266">
        <v>5.8565170997524199</v>
      </c>
      <c r="F266">
        <v>5.1197237968444798</v>
      </c>
      <c r="G266">
        <v>3.0637280941009499</v>
      </c>
      <c r="H266">
        <v>8.88598537445068</v>
      </c>
      <c r="I266">
        <v>2.8637094497680602</v>
      </c>
      <c r="J266">
        <v>1062</v>
      </c>
      <c r="K266">
        <v>319</v>
      </c>
      <c r="L266">
        <v>1619</v>
      </c>
      <c r="M266">
        <v>611</v>
      </c>
      <c r="N266">
        <v>102.883422851562</v>
      </c>
      <c r="O266">
        <v>43.657760620117102</v>
      </c>
      <c r="P266">
        <v>160.02556027537699</v>
      </c>
      <c r="Q266">
        <v>168.52173913043401</v>
      </c>
      <c r="R266">
        <v>14.3704452863994</v>
      </c>
      <c r="S266">
        <v>12.983140982460901</v>
      </c>
      <c r="T266">
        <v>0.96470931931248005</v>
      </c>
      <c r="U266">
        <v>0.90134198216012895</v>
      </c>
      <c r="V266">
        <v>4.9833426495248698</v>
      </c>
      <c r="W266">
        <v>5.9174656106711101</v>
      </c>
    </row>
    <row r="267" spans="1:23" x14ac:dyDescent="0.25">
      <c r="A267">
        <v>265</v>
      </c>
      <c r="B267">
        <v>175.87418735081201</v>
      </c>
      <c r="C267">
        <v>209.40594616623599</v>
      </c>
      <c r="D267">
        <v>36.850894442486201</v>
      </c>
      <c r="E267">
        <v>5.8489005499133899</v>
      </c>
      <c r="F267">
        <v>8.8316612243652308</v>
      </c>
      <c r="G267">
        <v>3.0476930141448899</v>
      </c>
      <c r="H267">
        <v>12.499238967895501</v>
      </c>
      <c r="I267">
        <v>2.4739923477172798</v>
      </c>
      <c r="J267">
        <v>1559</v>
      </c>
      <c r="K267">
        <v>232</v>
      </c>
      <c r="L267">
        <v>2396</v>
      </c>
      <c r="M267">
        <v>487</v>
      </c>
      <c r="N267">
        <v>126.396202087402</v>
      </c>
      <c r="O267">
        <v>29.410881042480401</v>
      </c>
      <c r="P267">
        <v>157.98647621116601</v>
      </c>
      <c r="Q267">
        <v>184.134724302992</v>
      </c>
      <c r="R267">
        <v>19.943667451588201</v>
      </c>
      <c r="S267">
        <v>4.91646249305008</v>
      </c>
      <c r="T267">
        <v>0.93545790945191198</v>
      </c>
      <c r="U267">
        <v>0.97397367849760597</v>
      </c>
      <c r="V267">
        <v>5.1640347655771803</v>
      </c>
      <c r="W267">
        <v>2.94564389128778</v>
      </c>
    </row>
    <row r="268" spans="1:23" x14ac:dyDescent="0.25">
      <c r="A268">
        <v>266</v>
      </c>
      <c r="B268">
        <v>170.376875157678</v>
      </c>
      <c r="C268">
        <v>149.41836635680801</v>
      </c>
      <c r="D268">
        <v>36.003236188677697</v>
      </c>
      <c r="E268">
        <v>8.2559777510022592</v>
      </c>
      <c r="F268">
        <v>9.86067295074462</v>
      </c>
      <c r="G268">
        <v>6.0334477424621502</v>
      </c>
      <c r="H268">
        <v>12.8751096725463</v>
      </c>
      <c r="I268">
        <v>4.43308353424072</v>
      </c>
      <c r="J268">
        <v>1629</v>
      </c>
      <c r="K268">
        <v>445</v>
      </c>
      <c r="L268">
        <v>2909</v>
      </c>
      <c r="M268">
        <v>1054</v>
      </c>
      <c r="N268">
        <v>127.47548675537099</v>
      </c>
      <c r="O268">
        <v>24.0831909179687</v>
      </c>
      <c r="P268">
        <v>95.248480243161097</v>
      </c>
      <c r="Q268">
        <v>174.42937330779799</v>
      </c>
      <c r="R268">
        <v>24.784017593712999</v>
      </c>
      <c r="S268">
        <v>9.6615041206662298</v>
      </c>
      <c r="T268">
        <v>0.48968710571455798</v>
      </c>
      <c r="U268">
        <v>0.92895780393695404</v>
      </c>
      <c r="V268">
        <v>19.233333333333299</v>
      </c>
      <c r="W268">
        <v>3.9525954525954501</v>
      </c>
    </row>
    <row r="269" spans="1:23" x14ac:dyDescent="0.25">
      <c r="A269">
        <v>267</v>
      </c>
      <c r="B269">
        <v>169.03545576277401</v>
      </c>
      <c r="C269">
        <v>175.38624852025001</v>
      </c>
      <c r="D269">
        <v>36.271668806528098</v>
      </c>
      <c r="E269">
        <v>9.9094128031342805</v>
      </c>
      <c r="F269">
        <v>8.6494035720825195</v>
      </c>
      <c r="G269">
        <v>4.5953006744384703</v>
      </c>
      <c r="H269">
        <v>12.68221950531</v>
      </c>
      <c r="I269">
        <v>3.8254880905151301</v>
      </c>
      <c r="J269">
        <v>1565</v>
      </c>
      <c r="K269">
        <v>391</v>
      </c>
      <c r="L269">
        <v>2557</v>
      </c>
      <c r="M269">
        <v>832</v>
      </c>
      <c r="N269">
        <v>128.14445495605401</v>
      </c>
      <c r="O269">
        <v>55.226806640625</v>
      </c>
      <c r="P269">
        <v>67.234609878310593</v>
      </c>
      <c r="Q269">
        <v>176.23034244394901</v>
      </c>
      <c r="R269">
        <v>24.424717531512801</v>
      </c>
      <c r="S269">
        <v>5.5436793316485904</v>
      </c>
      <c r="T269">
        <v>0.39851250364282298</v>
      </c>
      <c r="U269">
        <v>0.96331012575411001</v>
      </c>
      <c r="V269">
        <v>8.0710227272727195</v>
      </c>
      <c r="W269">
        <v>2.9846328049175002</v>
      </c>
    </row>
    <row r="270" spans="1:23" x14ac:dyDescent="0.25">
      <c r="A270">
        <v>268</v>
      </c>
      <c r="B270">
        <v>159.73574103902601</v>
      </c>
      <c r="C270">
        <v>188.96634904616801</v>
      </c>
      <c r="D270">
        <v>35.108263478626</v>
      </c>
      <c r="E270">
        <v>6.2692063939785898</v>
      </c>
      <c r="F270">
        <v>8.0660820007324201</v>
      </c>
      <c r="G270">
        <v>2.98182868957519</v>
      </c>
      <c r="H270">
        <v>12.308489799499499</v>
      </c>
      <c r="I270">
        <v>2.3779327869415199</v>
      </c>
      <c r="J270">
        <v>1494</v>
      </c>
      <c r="K270">
        <v>229</v>
      </c>
      <c r="L270">
        <v>2282</v>
      </c>
      <c r="M270">
        <v>465</v>
      </c>
      <c r="N270">
        <v>123.42205047607401</v>
      </c>
      <c r="O270">
        <v>25.0798740386962</v>
      </c>
      <c r="P270">
        <v>67.324010554089696</v>
      </c>
      <c r="Q270">
        <v>201.42773675241401</v>
      </c>
      <c r="R270">
        <v>25.947979799654199</v>
      </c>
      <c r="S270">
        <v>4.2524644231565496</v>
      </c>
      <c r="T270">
        <v>0.406153112518719</v>
      </c>
      <c r="U270">
        <v>0.97671355149198702</v>
      </c>
      <c r="V270">
        <v>7.65800561797752</v>
      </c>
      <c r="W270">
        <v>2.87959262601521</v>
      </c>
    </row>
    <row r="271" spans="1:23" x14ac:dyDescent="0.25">
      <c r="A271">
        <v>269</v>
      </c>
      <c r="B271">
        <v>151.65130314968201</v>
      </c>
      <c r="C271">
        <v>187.738341516427</v>
      </c>
      <c r="D271">
        <v>32.002199721775597</v>
      </c>
      <c r="E271">
        <v>5.5633884192642604</v>
      </c>
      <c r="F271">
        <v>7.3131175041198704</v>
      </c>
      <c r="G271">
        <v>3.02617335319519</v>
      </c>
      <c r="H271">
        <v>10.912364959716699</v>
      </c>
      <c r="I271">
        <v>2.0028192996978702</v>
      </c>
      <c r="J271">
        <v>1342</v>
      </c>
      <c r="K271">
        <v>140</v>
      </c>
      <c r="L271">
        <v>2033</v>
      </c>
      <c r="M271">
        <v>367</v>
      </c>
      <c r="N271">
        <v>111.758674621582</v>
      </c>
      <c r="O271">
        <v>40.1621704101562</v>
      </c>
      <c r="P271">
        <v>108.15471092077</v>
      </c>
      <c r="Q271">
        <v>208.55537784885999</v>
      </c>
      <c r="R271">
        <v>25.558114788742699</v>
      </c>
      <c r="S271">
        <v>7.6934186110295997</v>
      </c>
      <c r="T271">
        <v>0.60854330568311799</v>
      </c>
      <c r="U271">
        <v>0.97045826547479996</v>
      </c>
      <c r="V271">
        <v>7.3143143143143101</v>
      </c>
      <c r="W271">
        <v>3.10962821734985</v>
      </c>
    </row>
    <row r="272" spans="1:23" x14ac:dyDescent="0.25">
      <c r="A272">
        <v>270</v>
      </c>
      <c r="B272">
        <v>197.422519358031</v>
      </c>
      <c r="C272">
        <v>187.50451202235601</v>
      </c>
      <c r="D272">
        <v>27.514056154670101</v>
      </c>
      <c r="E272">
        <v>6.4949597342463097</v>
      </c>
      <c r="F272">
        <v>6.4997873306274396</v>
      </c>
      <c r="G272">
        <v>3.4434790611267001</v>
      </c>
      <c r="H272">
        <v>10.6754646301269</v>
      </c>
      <c r="I272">
        <v>2.6601266860961901</v>
      </c>
      <c r="J272">
        <v>1354</v>
      </c>
      <c r="K272">
        <v>202</v>
      </c>
      <c r="L272">
        <v>2156</v>
      </c>
      <c r="M272">
        <v>557</v>
      </c>
      <c r="N272">
        <v>106.23088073730401</v>
      </c>
      <c r="O272">
        <v>41.182521820068303</v>
      </c>
      <c r="P272">
        <v>92.940964217700696</v>
      </c>
      <c r="Q272">
        <v>196.94158568132499</v>
      </c>
      <c r="R272">
        <v>26.016976261975501</v>
      </c>
      <c r="S272">
        <v>4.9816182760813303</v>
      </c>
      <c r="T272">
        <v>0.50642179427334599</v>
      </c>
      <c r="U272">
        <v>0.97674294970596498</v>
      </c>
      <c r="V272">
        <v>5.3861342694164103</v>
      </c>
      <c r="W272">
        <v>3.0568069306930599</v>
      </c>
    </row>
    <row r="273" spans="1:23" x14ac:dyDescent="0.25">
      <c r="A273">
        <v>271</v>
      </c>
      <c r="B273">
        <v>166.75735993324099</v>
      </c>
      <c r="C273">
        <v>218.01930951502999</v>
      </c>
      <c r="D273">
        <v>41.611927492954699</v>
      </c>
      <c r="E273">
        <v>5.3968116177657599</v>
      </c>
      <c r="F273">
        <v>8.5278587341308594</v>
      </c>
      <c r="G273">
        <v>1.8004341125488199</v>
      </c>
      <c r="H273">
        <v>12.416048049926699</v>
      </c>
      <c r="I273">
        <v>1.6086081266403101</v>
      </c>
      <c r="J273">
        <v>1428</v>
      </c>
      <c r="K273">
        <v>140</v>
      </c>
      <c r="L273">
        <v>2299</v>
      </c>
      <c r="M273">
        <v>318</v>
      </c>
      <c r="N273">
        <v>127.812362670898</v>
      </c>
      <c r="O273">
        <v>10.295630455016999</v>
      </c>
      <c r="P273">
        <v>75.000511029724805</v>
      </c>
      <c r="Q273">
        <v>165.98095539136199</v>
      </c>
      <c r="R273">
        <v>25.950356511241601</v>
      </c>
      <c r="S273">
        <v>7.7315094588274196</v>
      </c>
      <c r="T273">
        <v>0.45943038982925499</v>
      </c>
      <c r="U273">
        <v>0.94702949361570599</v>
      </c>
      <c r="V273">
        <v>4.7401065449010602</v>
      </c>
      <c r="W273">
        <v>3.9549041713641402</v>
      </c>
    </row>
    <row r="274" spans="1:23" x14ac:dyDescent="0.25">
      <c r="A274">
        <v>272</v>
      </c>
      <c r="B274">
        <v>164.780667197112</v>
      </c>
      <c r="C274">
        <v>192.958664053251</v>
      </c>
      <c r="D274">
        <v>39.514967436775898</v>
      </c>
      <c r="E274">
        <v>9.4909703406966894</v>
      </c>
      <c r="F274">
        <v>7.9686584472656197</v>
      </c>
      <c r="G274">
        <v>4.4954128265380797</v>
      </c>
      <c r="H274">
        <v>10.8824920654296</v>
      </c>
      <c r="I274">
        <v>3.19988560676574</v>
      </c>
      <c r="J274">
        <v>1347</v>
      </c>
      <c r="K274">
        <v>280</v>
      </c>
      <c r="L274">
        <v>2187</v>
      </c>
      <c r="M274">
        <v>643</v>
      </c>
      <c r="N274">
        <v>115.134712219238</v>
      </c>
      <c r="O274">
        <v>21.260292053222599</v>
      </c>
      <c r="P274">
        <v>89.273885350318395</v>
      </c>
      <c r="Q274">
        <v>204.676003147128</v>
      </c>
      <c r="R274">
        <v>24.7191654123272</v>
      </c>
      <c r="S274">
        <v>4.5078634064201699</v>
      </c>
      <c r="T274">
        <v>0.54193071380768898</v>
      </c>
      <c r="U274">
        <v>0.97741066365491602</v>
      </c>
      <c r="V274">
        <v>5.5095805282237098</v>
      </c>
      <c r="W274">
        <v>2.7263800424628402</v>
      </c>
    </row>
    <row r="275" spans="1:23" x14ac:dyDescent="0.25">
      <c r="A275">
        <v>273</v>
      </c>
      <c r="B275">
        <v>156.69151351666</v>
      </c>
      <c r="C275">
        <v>193.58405946166201</v>
      </c>
      <c r="D275">
        <v>38.354708543114803</v>
      </c>
      <c r="E275">
        <v>12.005128819841</v>
      </c>
      <c r="F275">
        <v>7.9639735221862704</v>
      </c>
      <c r="G275">
        <v>6.7285423278808496</v>
      </c>
      <c r="H275">
        <v>10.4783468246459</v>
      </c>
      <c r="I275">
        <v>4.9981555938720703</v>
      </c>
      <c r="J275">
        <v>1321</v>
      </c>
      <c r="K275">
        <v>427</v>
      </c>
      <c r="L275">
        <v>2253</v>
      </c>
      <c r="M275">
        <v>1214</v>
      </c>
      <c r="N275">
        <v>117.39250183105401</v>
      </c>
      <c r="O275">
        <v>15.620500564575099</v>
      </c>
      <c r="P275">
        <v>61.228580825522101</v>
      </c>
      <c r="Q275">
        <v>184.12069446770499</v>
      </c>
      <c r="R275">
        <v>25.3478165286744</v>
      </c>
      <c r="S275">
        <v>4.04698759027543</v>
      </c>
      <c r="T275">
        <v>0.39205999649802198</v>
      </c>
      <c r="U275">
        <v>0.972572863373798</v>
      </c>
      <c r="V275">
        <v>6.77231565329883</v>
      </c>
      <c r="W275">
        <v>2.3880568356374798</v>
      </c>
    </row>
    <row r="276" spans="1:23" x14ac:dyDescent="0.25">
      <c r="A276">
        <v>274</v>
      </c>
      <c r="B276">
        <v>160.24857847037501</v>
      </c>
      <c r="C276">
        <v>175.20790234625099</v>
      </c>
      <c r="D276">
        <v>31.0369411897859</v>
      </c>
      <c r="E276">
        <v>11.306982252652301</v>
      </c>
      <c r="F276">
        <v>7.5202465057373002</v>
      </c>
      <c r="G276">
        <v>5.0060234069824201</v>
      </c>
      <c r="H276">
        <v>10.290523529052701</v>
      </c>
      <c r="I276">
        <v>3.4954919815063401</v>
      </c>
      <c r="J276">
        <v>1266</v>
      </c>
      <c r="K276">
        <v>270</v>
      </c>
      <c r="L276">
        <v>2126</v>
      </c>
      <c r="M276">
        <v>786</v>
      </c>
      <c r="N276">
        <v>113.534133911132</v>
      </c>
      <c r="O276">
        <v>57.567356109619098</v>
      </c>
      <c r="P276">
        <v>101.57422559906399</v>
      </c>
      <c r="Q276">
        <v>188.749082405872</v>
      </c>
      <c r="R276">
        <v>25.144143076342601</v>
      </c>
      <c r="S276">
        <v>6.21868896606221</v>
      </c>
      <c r="T276">
        <v>0.53921556369043999</v>
      </c>
      <c r="U276">
        <v>0.97243866522973299</v>
      </c>
      <c r="V276">
        <v>4.4231426131511498</v>
      </c>
      <c r="W276">
        <v>2.62529216385779</v>
      </c>
    </row>
    <row r="277" spans="1:23" x14ac:dyDescent="0.25">
      <c r="A277">
        <v>275</v>
      </c>
      <c r="B277">
        <v>168.168526460827</v>
      </c>
      <c r="C277">
        <v>157.18628345203601</v>
      </c>
      <c r="D277">
        <v>40.9696742226201</v>
      </c>
      <c r="E277">
        <v>14.125516736780201</v>
      </c>
      <c r="F277">
        <v>7.7687458992004297</v>
      </c>
      <c r="G277">
        <v>7.0191197395324698</v>
      </c>
      <c r="H277">
        <v>10.853395462036101</v>
      </c>
      <c r="I277">
        <v>5.5456876754760698</v>
      </c>
      <c r="J277">
        <v>1306</v>
      </c>
      <c r="K277">
        <v>579</v>
      </c>
      <c r="L277">
        <v>2232</v>
      </c>
      <c r="M277">
        <v>1423</v>
      </c>
      <c r="N277">
        <v>113.65298461914</v>
      </c>
      <c r="O277">
        <v>47.042533874511697</v>
      </c>
      <c r="P277">
        <v>104.343880705582</v>
      </c>
      <c r="Q277">
        <v>181.82078743990701</v>
      </c>
      <c r="R277">
        <v>20.931589233038299</v>
      </c>
      <c r="S277">
        <v>5.6697335347590299</v>
      </c>
      <c r="T277">
        <v>0.63383586426805205</v>
      </c>
      <c r="U277">
        <v>0.96849940100837495</v>
      </c>
      <c r="V277">
        <v>8.0616482803374403</v>
      </c>
      <c r="W277">
        <v>2.83522935779816</v>
      </c>
    </row>
    <row r="278" spans="1:23" x14ac:dyDescent="0.25">
      <c r="A278">
        <v>276</v>
      </c>
      <c r="B278">
        <v>171.07211473151</v>
      </c>
      <c r="C278">
        <v>174.62518193638499</v>
      </c>
      <c r="D278">
        <v>38.935969278986498</v>
      </c>
      <c r="E278">
        <v>7.47448812120372</v>
      </c>
      <c r="F278">
        <v>7.1802840232849103</v>
      </c>
      <c r="G278">
        <v>4.3732824325561497</v>
      </c>
      <c r="H278">
        <v>10.490348815917899</v>
      </c>
      <c r="I278">
        <v>3.0436446666717498</v>
      </c>
      <c r="J278">
        <v>1311</v>
      </c>
      <c r="K278">
        <v>261</v>
      </c>
      <c r="L278">
        <v>2135</v>
      </c>
      <c r="M278">
        <v>642</v>
      </c>
      <c r="N278">
        <v>107.56393432617099</v>
      </c>
      <c r="O278">
        <v>27.658632278442301</v>
      </c>
      <c r="P278">
        <v>98.654944289693503</v>
      </c>
      <c r="Q278">
        <v>217.26049829214301</v>
      </c>
      <c r="R278">
        <v>27.240497455901799</v>
      </c>
      <c r="S278">
        <v>3.5850487634303501</v>
      </c>
      <c r="T278">
        <v>0.52139840223275902</v>
      </c>
      <c r="U278">
        <v>0.98373405551192195</v>
      </c>
      <c r="V278">
        <v>4.8892750744786397</v>
      </c>
      <c r="W278">
        <v>2.3542345276872898</v>
      </c>
    </row>
    <row r="279" spans="1:23" x14ac:dyDescent="0.25">
      <c r="A279">
        <v>277</v>
      </c>
      <c r="B279">
        <v>182.29505715228299</v>
      </c>
      <c r="C279">
        <v>167.940014360845</v>
      </c>
      <c r="D279">
        <v>31.961901051827201</v>
      </c>
      <c r="E279">
        <v>4.1785751047992701</v>
      </c>
      <c r="F279">
        <v>6.5475997924804599</v>
      </c>
      <c r="G279">
        <v>2.68220686912536</v>
      </c>
      <c r="H279">
        <v>9.7374162673950195</v>
      </c>
      <c r="I279">
        <v>1.8435914516448899</v>
      </c>
      <c r="J279">
        <v>1054</v>
      </c>
      <c r="K279">
        <v>127</v>
      </c>
      <c r="L279">
        <v>2385</v>
      </c>
      <c r="M279">
        <v>307</v>
      </c>
      <c r="N279">
        <v>79.075912475585895</v>
      </c>
      <c r="O279">
        <v>70.859016418457003</v>
      </c>
      <c r="P279">
        <v>62.8312273376552</v>
      </c>
      <c r="Q279">
        <v>194.030781219559</v>
      </c>
      <c r="R279">
        <v>24.505326297402402</v>
      </c>
      <c r="S279">
        <v>6.7318796120189797</v>
      </c>
      <c r="T279">
        <v>0.49127788312473097</v>
      </c>
      <c r="U279">
        <v>0.96956797687735996</v>
      </c>
      <c r="V279">
        <v>5.3978965819456599</v>
      </c>
      <c r="W279">
        <v>3.1916296402465201</v>
      </c>
    </row>
    <row r="280" spans="1:23" x14ac:dyDescent="0.25">
      <c r="A280">
        <v>278</v>
      </c>
      <c r="B280">
        <v>187.07785906965</v>
      </c>
      <c r="C280">
        <v>190.19422073007399</v>
      </c>
      <c r="D280">
        <v>33.447502497831401</v>
      </c>
      <c r="E280">
        <v>16.773979278996599</v>
      </c>
      <c r="F280">
        <v>6.9110393524169904</v>
      </c>
      <c r="G280">
        <v>13.6522665023803</v>
      </c>
      <c r="H280">
        <v>9.5702009201049805</v>
      </c>
      <c r="I280">
        <v>8.9887924194335902</v>
      </c>
      <c r="J280">
        <v>1204</v>
      </c>
      <c r="K280">
        <v>825</v>
      </c>
      <c r="L280">
        <v>2062</v>
      </c>
      <c r="M280">
        <v>2445</v>
      </c>
      <c r="N280">
        <v>95.189285278320298</v>
      </c>
      <c r="O280">
        <v>38.209945678710902</v>
      </c>
      <c r="P280">
        <v>69.879158127069203</v>
      </c>
      <c r="Q280">
        <v>174.69122131278999</v>
      </c>
      <c r="R280">
        <v>23.960833281900801</v>
      </c>
      <c r="S280">
        <v>4.3018194693874596</v>
      </c>
      <c r="T280">
        <v>0.527752047496726</v>
      </c>
      <c r="U280">
        <v>0.97516993181970801</v>
      </c>
      <c r="V280">
        <v>4.8983753888696802</v>
      </c>
      <c r="W280">
        <v>2.83837845046006</v>
      </c>
    </row>
    <row r="281" spans="1:23" x14ac:dyDescent="0.25">
      <c r="A281">
        <v>279</v>
      </c>
      <c r="B281">
        <v>165.89570921228801</v>
      </c>
      <c r="C281">
        <v>207.15432086786001</v>
      </c>
      <c r="D281">
        <v>8.7878225457015002</v>
      </c>
      <c r="E281">
        <v>6.1064115292387102</v>
      </c>
      <c r="F281">
        <v>4.6919660568237296</v>
      </c>
      <c r="G281">
        <v>2.2646687030792201</v>
      </c>
      <c r="H281">
        <v>5.0042395591735804</v>
      </c>
      <c r="I281">
        <v>1.68590104579925</v>
      </c>
      <c r="J281">
        <v>606</v>
      </c>
      <c r="K281">
        <v>95</v>
      </c>
      <c r="L281">
        <v>1062</v>
      </c>
      <c r="M281">
        <v>248</v>
      </c>
      <c r="N281">
        <v>84.148674011230398</v>
      </c>
      <c r="O281">
        <v>31.622774124145501</v>
      </c>
      <c r="P281">
        <v>74.2153642676071</v>
      </c>
      <c r="Q281">
        <v>211.57116290602499</v>
      </c>
      <c r="R281">
        <v>20.431116654357702</v>
      </c>
      <c r="S281">
        <v>4.6010926549173901</v>
      </c>
      <c r="T281">
        <v>0.57977588864183505</v>
      </c>
      <c r="U281">
        <v>0.97044487003910596</v>
      </c>
      <c r="V281">
        <v>4.99084202493004</v>
      </c>
      <c r="W281">
        <v>2.4075931232091601</v>
      </c>
    </row>
    <row r="282" spans="1:23" x14ac:dyDescent="0.25">
      <c r="A282">
        <v>280</v>
      </c>
      <c r="B282">
        <v>165.020667973374</v>
      </c>
      <c r="C282">
        <v>197.15389392380899</v>
      </c>
      <c r="D282">
        <v>10.586920475022399</v>
      </c>
      <c r="E282">
        <v>6.8077220772388296</v>
      </c>
      <c r="F282">
        <v>5.24240970611572</v>
      </c>
      <c r="G282">
        <v>3.9124701023101802</v>
      </c>
      <c r="H282">
        <v>7.9443478584289497</v>
      </c>
      <c r="I282">
        <v>3.5077917575836102</v>
      </c>
      <c r="J282">
        <v>1019</v>
      </c>
      <c r="K282">
        <v>379</v>
      </c>
      <c r="L282">
        <v>1443</v>
      </c>
      <c r="M282">
        <v>824</v>
      </c>
      <c r="N282">
        <v>95.005256652832003</v>
      </c>
      <c r="O282">
        <v>13.0384054183959</v>
      </c>
      <c r="P282">
        <v>76.492329430762993</v>
      </c>
      <c r="Q282">
        <v>172.042440593545</v>
      </c>
      <c r="R282">
        <v>25.480276509902001</v>
      </c>
      <c r="S282">
        <v>4.6471383855616404</v>
      </c>
      <c r="T282">
        <v>0.48131641020190902</v>
      </c>
      <c r="U282">
        <v>0.96477229552343702</v>
      </c>
      <c r="V282">
        <v>6.21416735708367</v>
      </c>
      <c r="W282">
        <v>3.1721773579155799</v>
      </c>
    </row>
    <row r="283" spans="1:23" x14ac:dyDescent="0.25">
      <c r="A283">
        <v>281</v>
      </c>
      <c r="B283">
        <v>163.82307050398799</v>
      </c>
      <c r="C283">
        <v>174.16223873934999</v>
      </c>
      <c r="D283">
        <v>6.9315076403137601</v>
      </c>
      <c r="E283">
        <v>12.749822388240901</v>
      </c>
      <c r="F283">
        <v>4.4195146560668901</v>
      </c>
      <c r="G283">
        <v>8.6333112716674805</v>
      </c>
      <c r="H283">
        <v>4.1731405258178702</v>
      </c>
      <c r="I283">
        <v>5.92311286926269</v>
      </c>
      <c r="J283">
        <v>510</v>
      </c>
      <c r="K283">
        <v>536</v>
      </c>
      <c r="L283">
        <v>847</v>
      </c>
      <c r="M283">
        <v>1402</v>
      </c>
      <c r="N283">
        <v>77</v>
      </c>
      <c r="O283">
        <v>79.479553222656193</v>
      </c>
      <c r="P283">
        <v>117.855411439506</v>
      </c>
      <c r="Q283">
        <v>174.115072497211</v>
      </c>
      <c r="R283">
        <v>18.2725234049338</v>
      </c>
      <c r="S283">
        <v>6.0329202871257497</v>
      </c>
      <c r="T283">
        <v>0.69338221581772197</v>
      </c>
      <c r="U283">
        <v>0.96693920775743603</v>
      </c>
      <c r="V283">
        <v>6.7081604426002697</v>
      </c>
      <c r="W283">
        <v>3.83862122992557</v>
      </c>
    </row>
    <row r="284" spans="1:23" x14ac:dyDescent="0.25">
      <c r="A284">
        <v>282</v>
      </c>
      <c r="B284">
        <v>162.482504997186</v>
      </c>
      <c r="C284">
        <v>188.20493314444201</v>
      </c>
      <c r="D284">
        <v>21.6853935207807</v>
      </c>
      <c r="E284">
        <v>6.5351705110535798</v>
      </c>
      <c r="F284">
        <v>6.7337141036987296</v>
      </c>
      <c r="G284">
        <v>3.4431560039520201</v>
      </c>
      <c r="H284">
        <v>9.0183601379394496</v>
      </c>
      <c r="I284">
        <v>2.7046055793762198</v>
      </c>
      <c r="J284">
        <v>1150</v>
      </c>
      <c r="K284">
        <v>280</v>
      </c>
      <c r="L284">
        <v>1972</v>
      </c>
      <c r="M284">
        <v>492</v>
      </c>
      <c r="N284">
        <v>86.954017639160099</v>
      </c>
      <c r="O284">
        <v>47.539459228515597</v>
      </c>
      <c r="P284">
        <v>67.301466803911396</v>
      </c>
      <c r="Q284">
        <v>200.47671646997199</v>
      </c>
      <c r="R284">
        <v>22.7726141140413</v>
      </c>
      <c r="S284">
        <v>5.9115770246861201</v>
      </c>
      <c r="T284">
        <v>0.45673913030646601</v>
      </c>
      <c r="U284">
        <v>0.95766160854226401</v>
      </c>
      <c r="V284">
        <v>6.3602179836512196</v>
      </c>
      <c r="W284">
        <v>3.0805874599887</v>
      </c>
    </row>
    <row r="285" spans="1:23" x14ac:dyDescent="0.25">
      <c r="A285">
        <v>283</v>
      </c>
      <c r="B285">
        <v>159.67352364687801</v>
      </c>
      <c r="C285">
        <v>179.882512759805</v>
      </c>
      <c r="D285">
        <v>18.205436608556202</v>
      </c>
      <c r="E285">
        <v>6.7205364579412699</v>
      </c>
      <c r="F285">
        <v>6.78509044647216</v>
      </c>
      <c r="G285">
        <v>3.2023727893829301</v>
      </c>
      <c r="H285">
        <v>9.6339416503906197</v>
      </c>
      <c r="I285">
        <v>2.7115328311920099</v>
      </c>
      <c r="J285">
        <v>1161</v>
      </c>
      <c r="K285">
        <v>289</v>
      </c>
      <c r="L285">
        <v>2152</v>
      </c>
      <c r="M285">
        <v>513</v>
      </c>
      <c r="N285">
        <v>104.235305786132</v>
      </c>
      <c r="O285">
        <v>46.097721099853501</v>
      </c>
      <c r="P285">
        <v>107.587382160986</v>
      </c>
      <c r="Q285">
        <v>179.89668040789701</v>
      </c>
      <c r="R285">
        <v>18.8377527464101</v>
      </c>
      <c r="S285">
        <v>4.52005965612293</v>
      </c>
      <c r="T285">
        <v>0.63987717110575904</v>
      </c>
      <c r="U285">
        <v>0.97543138013077102</v>
      </c>
      <c r="V285">
        <v>7.4194711538461497</v>
      </c>
      <c r="W285">
        <v>2.8290634187316201</v>
      </c>
    </row>
    <row r="286" spans="1:23" x14ac:dyDescent="0.25">
      <c r="A286">
        <v>284</v>
      </c>
      <c r="B286">
        <v>168.88899454675999</v>
      </c>
      <c r="C286">
        <v>196.245298763802</v>
      </c>
      <c r="D286">
        <v>23.948515424514301</v>
      </c>
      <c r="E286">
        <v>13.101547790831001</v>
      </c>
      <c r="F286">
        <v>6.8745841979980398</v>
      </c>
      <c r="G286">
        <v>7.3261842727661097</v>
      </c>
      <c r="H286">
        <v>8.48073005676269</v>
      </c>
      <c r="I286">
        <v>5.52980279922485</v>
      </c>
      <c r="J286">
        <v>1020</v>
      </c>
      <c r="K286">
        <v>539</v>
      </c>
      <c r="L286">
        <v>2001</v>
      </c>
      <c r="M286">
        <v>1457</v>
      </c>
      <c r="N286">
        <v>85.375640869140597</v>
      </c>
      <c r="O286">
        <v>83.671981811523395</v>
      </c>
      <c r="P286">
        <v>99.821061946902603</v>
      </c>
      <c r="Q286">
        <v>163.45329424802401</v>
      </c>
      <c r="R286">
        <v>19.550669787446001</v>
      </c>
      <c r="S286">
        <v>6.2527360870106197</v>
      </c>
      <c r="T286">
        <v>0.59509317202132805</v>
      </c>
      <c r="U286">
        <v>0.96315097507479197</v>
      </c>
      <c r="V286">
        <v>6.1403858948769097</v>
      </c>
      <c r="W286">
        <v>3.3799080761654601</v>
      </c>
    </row>
    <row r="287" spans="1:23" x14ac:dyDescent="0.25">
      <c r="A287">
        <v>285</v>
      </c>
      <c r="B287">
        <v>161.45915892021901</v>
      </c>
      <c r="C287">
        <v>209.71685846804701</v>
      </c>
      <c r="D287">
        <v>16.006651606440801</v>
      </c>
      <c r="E287">
        <v>7.2397111136319197</v>
      </c>
      <c r="F287">
        <v>6.3515434265136701</v>
      </c>
      <c r="G287">
        <v>4.3146734237670898</v>
      </c>
      <c r="H287">
        <v>7.3167448043823198</v>
      </c>
      <c r="I287">
        <v>3.8789765834808301</v>
      </c>
      <c r="J287">
        <v>877</v>
      </c>
      <c r="K287">
        <v>419</v>
      </c>
      <c r="L287">
        <v>1776</v>
      </c>
      <c r="M287">
        <v>827</v>
      </c>
      <c r="N287">
        <v>82.462112426757798</v>
      </c>
      <c r="O287">
        <v>56.7274169921875</v>
      </c>
      <c r="P287">
        <v>82.146793672393201</v>
      </c>
      <c r="Q287">
        <v>157.608322026232</v>
      </c>
      <c r="R287">
        <v>22.9103888852651</v>
      </c>
      <c r="S287">
        <v>5.9562084424255399</v>
      </c>
      <c r="T287">
        <v>0.50666679088867705</v>
      </c>
      <c r="U287">
        <v>0.95922657441840098</v>
      </c>
      <c r="V287">
        <v>7.8842652795838699</v>
      </c>
      <c r="W287">
        <v>2.9090179717586602</v>
      </c>
    </row>
    <row r="288" spans="1:23" x14ac:dyDescent="0.25">
      <c r="A288">
        <v>286</v>
      </c>
      <c r="B288">
        <v>181.15851268217801</v>
      </c>
      <c r="C288">
        <v>185.991014768382</v>
      </c>
      <c r="D288">
        <v>15.098300853696999</v>
      </c>
      <c r="E288">
        <v>5.6856306263012097</v>
      </c>
      <c r="F288">
        <v>4.8690247535705504</v>
      </c>
      <c r="G288">
        <v>2.4567475318908598</v>
      </c>
      <c r="H288">
        <v>8.2049770355224592</v>
      </c>
      <c r="I288">
        <v>1.7536149024963299</v>
      </c>
      <c r="J288">
        <v>1044</v>
      </c>
      <c r="K288">
        <v>127</v>
      </c>
      <c r="L288">
        <v>1628</v>
      </c>
      <c r="M288">
        <v>319</v>
      </c>
      <c r="N288">
        <v>91.678779602050696</v>
      </c>
      <c r="O288">
        <v>48.301139831542898</v>
      </c>
      <c r="P288">
        <v>107.423308074209</v>
      </c>
      <c r="Q288">
        <v>166.77163290931901</v>
      </c>
      <c r="R288">
        <v>18.4324006722936</v>
      </c>
      <c r="S288">
        <v>9.2323520112092101</v>
      </c>
      <c r="T288">
        <v>0.61415940447719497</v>
      </c>
      <c r="U288">
        <v>0.92035312206551301</v>
      </c>
      <c r="V288">
        <v>7.0009337068160598</v>
      </c>
      <c r="W288">
        <v>3.97813538569179</v>
      </c>
    </row>
    <row r="289" spans="1:23" x14ac:dyDescent="0.25">
      <c r="A289">
        <v>287</v>
      </c>
      <c r="B289">
        <v>168.45104698325201</v>
      </c>
      <c r="C289">
        <v>159.4197442217</v>
      </c>
      <c r="D289">
        <v>37.577773378779</v>
      </c>
      <c r="E289">
        <v>14.9321171264345</v>
      </c>
      <c r="F289">
        <v>6.3663454055786097</v>
      </c>
      <c r="G289">
        <v>5.5380620956420898</v>
      </c>
      <c r="H289">
        <v>9.1918039321899396</v>
      </c>
      <c r="I289">
        <v>4.2306361198425204</v>
      </c>
      <c r="J289">
        <v>1045</v>
      </c>
      <c r="K289">
        <v>369</v>
      </c>
      <c r="L289">
        <v>2099</v>
      </c>
      <c r="M289">
        <v>1018</v>
      </c>
      <c r="N289">
        <v>111.83023071289</v>
      </c>
      <c r="O289">
        <v>47.423625946044901</v>
      </c>
      <c r="P289">
        <v>64.746483590086996</v>
      </c>
      <c r="Q289">
        <v>174.52956804680699</v>
      </c>
      <c r="R289">
        <v>22.230812057020401</v>
      </c>
      <c r="S289">
        <v>9.8360291258583796</v>
      </c>
      <c r="T289">
        <v>0.42850660228473603</v>
      </c>
      <c r="U289">
        <v>0.950989647243209</v>
      </c>
      <c r="V289">
        <v>7.4528301886792399</v>
      </c>
      <c r="W289">
        <v>4.2847805788982196</v>
      </c>
    </row>
    <row r="290" spans="1:23" x14ac:dyDescent="0.25">
      <c r="A290">
        <v>288</v>
      </c>
      <c r="B290">
        <v>164.385627510722</v>
      </c>
      <c r="C290">
        <v>191.996817326165</v>
      </c>
      <c r="D290">
        <v>40.852038110133897</v>
      </c>
      <c r="E290">
        <v>5.1179938728765304</v>
      </c>
      <c r="F290">
        <v>5.4921536445617596</v>
      </c>
      <c r="G290">
        <v>3.38868951797485</v>
      </c>
      <c r="H290">
        <v>7.3290605545043901</v>
      </c>
      <c r="I290">
        <v>2.5044367313385001</v>
      </c>
      <c r="J290">
        <v>766</v>
      </c>
      <c r="K290">
        <v>199</v>
      </c>
      <c r="L290">
        <v>1570</v>
      </c>
      <c r="M290">
        <v>463</v>
      </c>
      <c r="N290">
        <v>62.625869750976499</v>
      </c>
      <c r="O290">
        <v>29.017236709594702</v>
      </c>
      <c r="P290">
        <v>62.523498694516903</v>
      </c>
      <c r="Q290">
        <v>104.8493051719</v>
      </c>
      <c r="R290">
        <v>20.952889997501199</v>
      </c>
      <c r="S290">
        <v>3.8337360958327298</v>
      </c>
      <c r="T290">
        <v>0.44875557874038202</v>
      </c>
      <c r="U290">
        <v>0.95630210646429903</v>
      </c>
      <c r="V290">
        <v>6.8678526048284603</v>
      </c>
      <c r="W290">
        <v>2.6371130243634302</v>
      </c>
    </row>
    <row r="291" spans="1:23" x14ac:dyDescent="0.25">
      <c r="A291">
        <v>289</v>
      </c>
      <c r="B291">
        <v>167.61935997205401</v>
      </c>
      <c r="C291">
        <v>193.081235808961</v>
      </c>
      <c r="D291">
        <v>46.701064089302498</v>
      </c>
      <c r="E291">
        <v>14.5727937254761</v>
      </c>
      <c r="F291">
        <v>5.5828919410705504</v>
      </c>
      <c r="G291">
        <v>7.144775390625</v>
      </c>
      <c r="H291">
        <v>7.03979396820068</v>
      </c>
      <c r="I291">
        <v>5.4767699241638104</v>
      </c>
      <c r="J291">
        <v>736</v>
      </c>
      <c r="K291">
        <v>529</v>
      </c>
      <c r="L291">
        <v>1515</v>
      </c>
      <c r="M291">
        <v>1386</v>
      </c>
      <c r="N291">
        <v>63.3876953125</v>
      </c>
      <c r="O291">
        <v>73.355300903320298</v>
      </c>
      <c r="P291">
        <v>81.224219761254105</v>
      </c>
      <c r="Q291">
        <v>171.61898658463599</v>
      </c>
      <c r="R291">
        <v>20.303151357359901</v>
      </c>
      <c r="S291">
        <v>6.3338036935540796</v>
      </c>
      <c r="T291">
        <v>0.53618645297766399</v>
      </c>
      <c r="U291">
        <v>0.94758375404482698</v>
      </c>
      <c r="V291">
        <v>5.94457142857142</v>
      </c>
      <c r="W291">
        <v>3.47652582159624</v>
      </c>
    </row>
    <row r="292" spans="1:23" x14ac:dyDescent="0.25">
      <c r="A292">
        <v>290</v>
      </c>
      <c r="B292">
        <v>174.65295270624301</v>
      </c>
      <c r="C292">
        <v>183.013235265578</v>
      </c>
      <c r="D292">
        <v>42.615904640459497</v>
      </c>
      <c r="E292">
        <v>6.7769413332508499</v>
      </c>
      <c r="F292">
        <v>5.37237119674682</v>
      </c>
      <c r="G292">
        <v>3.2037689685821502</v>
      </c>
      <c r="H292">
        <v>6.9056410789489702</v>
      </c>
      <c r="I292">
        <v>2.6055667400360099</v>
      </c>
      <c r="J292">
        <v>688</v>
      </c>
      <c r="K292">
        <v>275</v>
      </c>
      <c r="L292">
        <v>1490</v>
      </c>
      <c r="M292">
        <v>558</v>
      </c>
      <c r="N292">
        <v>60.827621459960902</v>
      </c>
      <c r="O292">
        <v>57.706153869628899</v>
      </c>
      <c r="P292">
        <v>73.076411030933599</v>
      </c>
      <c r="Q292">
        <v>193.24399898930301</v>
      </c>
      <c r="R292">
        <v>20.3490099869034</v>
      </c>
      <c r="S292">
        <v>4.42473708073579</v>
      </c>
      <c r="T292">
        <v>0.52598322158191302</v>
      </c>
      <c r="U292">
        <v>0.97293000025401899</v>
      </c>
      <c r="V292">
        <v>4.3454498582108698</v>
      </c>
      <c r="W292">
        <v>2.9072028281042801</v>
      </c>
    </row>
    <row r="293" spans="1:23" x14ac:dyDescent="0.25">
      <c r="A293">
        <v>291</v>
      </c>
      <c r="B293">
        <v>171.095635467406</v>
      </c>
      <c r="C293">
        <v>188.61000601602899</v>
      </c>
      <c r="D293">
        <v>46.247549285851299</v>
      </c>
      <c r="E293">
        <v>5.05305869541598</v>
      </c>
      <c r="F293">
        <v>4.9714694023132298</v>
      </c>
      <c r="G293">
        <v>2.8325200080871502</v>
      </c>
      <c r="H293">
        <v>7.4967713356018004</v>
      </c>
      <c r="I293">
        <v>2.15106153488159</v>
      </c>
      <c r="J293">
        <v>778</v>
      </c>
      <c r="K293">
        <v>170</v>
      </c>
      <c r="L293">
        <v>1673</v>
      </c>
      <c r="M293">
        <v>413</v>
      </c>
      <c r="N293">
        <v>67.007461547851506</v>
      </c>
      <c r="O293">
        <v>29.832868576049801</v>
      </c>
      <c r="P293">
        <v>80.471471471471403</v>
      </c>
      <c r="Q293">
        <v>192.192909058677</v>
      </c>
      <c r="R293">
        <v>24.942515230083298</v>
      </c>
      <c r="S293">
        <v>3.80825376406196</v>
      </c>
      <c r="T293">
        <v>0.51584340755685099</v>
      </c>
      <c r="U293">
        <v>0.98057499863952202</v>
      </c>
      <c r="V293">
        <v>6.8542350623768797</v>
      </c>
      <c r="W293">
        <v>2.3400105429625699</v>
      </c>
    </row>
    <row r="294" spans="1:23" x14ac:dyDescent="0.25">
      <c r="A294">
        <v>292</v>
      </c>
      <c r="B294">
        <v>187.50746181761701</v>
      </c>
      <c r="C294">
        <v>173.34596052708099</v>
      </c>
      <c r="D294">
        <v>37.171990820625297</v>
      </c>
      <c r="E294">
        <v>14.064701324786901</v>
      </c>
      <c r="F294">
        <v>4.3811526298522896</v>
      </c>
      <c r="G294">
        <v>9.7898473739624006</v>
      </c>
      <c r="H294">
        <v>6.6109046936035103</v>
      </c>
      <c r="I294">
        <v>7.5321798324584899</v>
      </c>
      <c r="J294">
        <v>636</v>
      </c>
      <c r="K294">
        <v>858</v>
      </c>
      <c r="L294">
        <v>1292</v>
      </c>
      <c r="M294">
        <v>2037</v>
      </c>
      <c r="N294">
        <v>86.977005004882798</v>
      </c>
      <c r="O294">
        <v>53.758720397949197</v>
      </c>
      <c r="P294">
        <v>61.968969655408799</v>
      </c>
      <c r="Q294">
        <v>182.91134139320599</v>
      </c>
      <c r="R294">
        <v>23.340572808324101</v>
      </c>
      <c r="S294">
        <v>12.414206151954099</v>
      </c>
      <c r="T294">
        <v>0.426578447251521</v>
      </c>
      <c r="U294">
        <v>0.93209289271200302</v>
      </c>
      <c r="V294">
        <v>7.7283874923359903</v>
      </c>
      <c r="W294">
        <v>5.5132420091324201</v>
      </c>
    </row>
    <row r="295" spans="1:23" x14ac:dyDescent="0.25">
      <c r="A295">
        <v>293</v>
      </c>
      <c r="B295">
        <v>168.058510741524</v>
      </c>
      <c r="C295">
        <v>195.444118845698</v>
      </c>
      <c r="D295">
        <v>33.847596881753397</v>
      </c>
      <c r="E295">
        <v>10.58252418683</v>
      </c>
      <c r="F295">
        <v>4.7841382026672301</v>
      </c>
      <c r="G295">
        <v>7.9738230705261204</v>
      </c>
      <c r="H295">
        <v>6.2267746925354004</v>
      </c>
      <c r="I295">
        <v>6.1278200149536097</v>
      </c>
      <c r="J295">
        <v>689</v>
      </c>
      <c r="K295">
        <v>512</v>
      </c>
      <c r="L295">
        <v>1342</v>
      </c>
      <c r="M295">
        <v>1352</v>
      </c>
      <c r="N295">
        <v>60.0333251953125</v>
      </c>
      <c r="O295">
        <v>13.928387641906699</v>
      </c>
      <c r="P295">
        <v>67.075977301387098</v>
      </c>
      <c r="Q295">
        <v>164.88856012386</v>
      </c>
      <c r="R295">
        <v>22.039233970513799</v>
      </c>
      <c r="S295">
        <v>5.6601620939709099</v>
      </c>
      <c r="T295">
        <v>0.49281247495745001</v>
      </c>
      <c r="U295">
        <v>0.96118595425748399</v>
      </c>
      <c r="V295">
        <v>7.3409090909090899</v>
      </c>
      <c r="W295">
        <v>2.89368462862438</v>
      </c>
    </row>
    <row r="296" spans="1:23" x14ac:dyDescent="0.25">
      <c r="A296">
        <v>294</v>
      </c>
      <c r="B296">
        <v>156.172407770381</v>
      </c>
      <c r="C296">
        <v>191.854431485183</v>
      </c>
      <c r="D296">
        <v>38.510024591144003</v>
      </c>
      <c r="E296">
        <v>5.5888503227154303</v>
      </c>
      <c r="F296">
        <v>5.3641557693481401</v>
      </c>
      <c r="G296">
        <v>3.2105629444122301</v>
      </c>
      <c r="H296">
        <v>6.7417850494384703</v>
      </c>
      <c r="I296">
        <v>2.4144539833068799</v>
      </c>
      <c r="J296">
        <v>749</v>
      </c>
      <c r="K296">
        <v>209</v>
      </c>
      <c r="L296">
        <v>1523</v>
      </c>
      <c r="M296">
        <v>503</v>
      </c>
      <c r="N296">
        <v>60.999996185302699</v>
      </c>
      <c r="O296">
        <v>36.055511474609297</v>
      </c>
      <c r="P296">
        <v>73.395214012581704</v>
      </c>
      <c r="Q296">
        <v>174.959784301067</v>
      </c>
      <c r="R296">
        <v>25.4246183209059</v>
      </c>
      <c r="S296">
        <v>6.4167190727295296</v>
      </c>
      <c r="T296">
        <v>0.54888511104371995</v>
      </c>
      <c r="U296">
        <v>0.95648919452925896</v>
      </c>
      <c r="V296">
        <v>5.4795238095238004</v>
      </c>
      <c r="W296">
        <v>3.3693706101087999</v>
      </c>
    </row>
    <row r="297" spans="1:23" x14ac:dyDescent="0.25">
      <c r="A297">
        <v>295</v>
      </c>
      <c r="B297">
        <v>164.623435347086</v>
      </c>
      <c r="C297">
        <v>215.65741621223</v>
      </c>
      <c r="D297">
        <v>24.619451515299399</v>
      </c>
      <c r="E297">
        <v>3.7944103995637799</v>
      </c>
      <c r="F297">
        <v>5.9620895385742099</v>
      </c>
      <c r="G297">
        <v>1.6164206266403101</v>
      </c>
      <c r="H297">
        <v>6.4912385940551696</v>
      </c>
      <c r="I297">
        <v>1.35925209522247</v>
      </c>
      <c r="J297">
        <v>662</v>
      </c>
      <c r="K297">
        <v>145</v>
      </c>
      <c r="L297">
        <v>1530</v>
      </c>
      <c r="M297">
        <v>228</v>
      </c>
      <c r="N297">
        <v>70.802543640136705</v>
      </c>
      <c r="O297">
        <v>37.215587615966797</v>
      </c>
      <c r="P297">
        <v>63.3515666489644</v>
      </c>
      <c r="Q297">
        <v>165.69306167400799</v>
      </c>
      <c r="R297">
        <v>22.303026556111199</v>
      </c>
      <c r="S297">
        <v>10.891872262152599</v>
      </c>
      <c r="T297">
        <v>0.462031038478324</v>
      </c>
      <c r="U297">
        <v>0.94887074294442497</v>
      </c>
      <c r="V297">
        <v>6.1740999462654402</v>
      </c>
      <c r="W297">
        <v>5.8380009283614402</v>
      </c>
    </row>
    <row r="298" spans="1:23" x14ac:dyDescent="0.25">
      <c r="A298">
        <v>296</v>
      </c>
      <c r="B298">
        <v>158.276504492615</v>
      </c>
      <c r="C298">
        <v>197.97834229268901</v>
      </c>
      <c r="D298">
        <v>32.275638285225597</v>
      </c>
      <c r="E298">
        <v>8.6468755732591607</v>
      </c>
      <c r="F298">
        <v>7.1299304962158203</v>
      </c>
      <c r="G298">
        <v>4.96830129623413</v>
      </c>
      <c r="H298">
        <v>9.8368062973022408</v>
      </c>
      <c r="I298">
        <v>3.56380915641784</v>
      </c>
      <c r="J298">
        <v>1081</v>
      </c>
      <c r="K298">
        <v>292</v>
      </c>
      <c r="L298">
        <v>2187</v>
      </c>
      <c r="M298">
        <v>689</v>
      </c>
      <c r="N298">
        <v>88.459030151367102</v>
      </c>
      <c r="O298">
        <v>52.172786712646399</v>
      </c>
      <c r="P298">
        <v>96.698558462359799</v>
      </c>
      <c r="Q298">
        <v>179.45375360320801</v>
      </c>
      <c r="R298">
        <v>24.159030042041401</v>
      </c>
      <c r="S298">
        <v>5.1796003530163901</v>
      </c>
      <c r="T298">
        <v>0.51559898256094805</v>
      </c>
      <c r="U298">
        <v>0.964880429579695</v>
      </c>
      <c r="V298">
        <v>5.6360671015843398</v>
      </c>
      <c r="W298">
        <v>2.57462383082553</v>
      </c>
    </row>
    <row r="299" spans="1:23" x14ac:dyDescent="0.25">
      <c r="A299">
        <v>297</v>
      </c>
      <c r="B299">
        <v>189.21500514273501</v>
      </c>
      <c r="C299">
        <v>235.84156494401199</v>
      </c>
      <c r="D299">
        <v>43.338546778418099</v>
      </c>
      <c r="E299">
        <v>2.7509894631411398</v>
      </c>
      <c r="F299">
        <v>4.89989757537841</v>
      </c>
      <c r="G299">
        <v>1.2093768119812001</v>
      </c>
      <c r="H299">
        <v>6.6151657104492099</v>
      </c>
      <c r="I299">
        <v>0.98897510766982999</v>
      </c>
      <c r="J299">
        <v>627</v>
      </c>
      <c r="K299">
        <v>58</v>
      </c>
      <c r="L299">
        <v>1269</v>
      </c>
      <c r="M299">
        <v>122</v>
      </c>
      <c r="N299">
        <v>66.121101379394503</v>
      </c>
      <c r="O299">
        <v>57.035076141357401</v>
      </c>
      <c r="P299">
        <v>92.7105684741977</v>
      </c>
      <c r="Q299">
        <v>186.83451689261801</v>
      </c>
      <c r="R299">
        <v>21.112493594047201</v>
      </c>
      <c r="S299">
        <v>4.1288516912113602</v>
      </c>
      <c r="T299">
        <v>0.60915857611295399</v>
      </c>
      <c r="U299">
        <v>0.97489348164226097</v>
      </c>
      <c r="V299">
        <v>5.1642124051762597</v>
      </c>
      <c r="W299">
        <v>2.51561298261805</v>
      </c>
    </row>
    <row r="300" spans="1:23" x14ac:dyDescent="0.25">
      <c r="A300">
        <v>298</v>
      </c>
      <c r="B300">
        <v>134.71965301092499</v>
      </c>
      <c r="C300">
        <v>228.93768557511299</v>
      </c>
      <c r="D300">
        <v>24.425466023546399</v>
      </c>
      <c r="E300">
        <v>3.6232105228968901</v>
      </c>
      <c r="F300">
        <v>7.2808647155761701</v>
      </c>
      <c r="G300">
        <v>2.1562442779540998</v>
      </c>
      <c r="H300">
        <v>6.3634877204895002</v>
      </c>
      <c r="I300">
        <v>1.7849652767181301</v>
      </c>
      <c r="J300">
        <v>668</v>
      </c>
      <c r="K300">
        <v>147</v>
      </c>
      <c r="L300">
        <v>1434</v>
      </c>
      <c r="M300">
        <v>340</v>
      </c>
      <c r="N300">
        <v>78.714675903320298</v>
      </c>
      <c r="O300">
        <v>21.400934219360298</v>
      </c>
      <c r="P300">
        <v>74.260746530117203</v>
      </c>
      <c r="Q300">
        <v>175.556182869732</v>
      </c>
      <c r="R300">
        <v>23.362618572534199</v>
      </c>
      <c r="S300">
        <v>7.8333174110308699</v>
      </c>
      <c r="T300">
        <v>0.47521165906481799</v>
      </c>
      <c r="U300">
        <v>0.95956070391005699</v>
      </c>
      <c r="V300">
        <v>6.6270298585646898</v>
      </c>
      <c r="W300">
        <v>4.3784741144414099</v>
      </c>
    </row>
    <row r="301" spans="1:23" x14ac:dyDescent="0.25">
      <c r="A301">
        <v>299</v>
      </c>
      <c r="B301">
        <v>130.17745347280101</v>
      </c>
      <c r="C301">
        <v>196.372139960022</v>
      </c>
      <c r="D301">
        <v>37.031344129112902</v>
      </c>
      <c r="E301">
        <v>15.190295980331801</v>
      </c>
      <c r="F301">
        <v>7.9473519325256303</v>
      </c>
      <c r="G301">
        <v>5.1757712364196697</v>
      </c>
      <c r="H301">
        <v>6.3846712112426696</v>
      </c>
      <c r="I301">
        <v>3.6515331268310498</v>
      </c>
      <c r="J301">
        <v>622</v>
      </c>
      <c r="K301">
        <v>276</v>
      </c>
      <c r="L301">
        <v>1522</v>
      </c>
      <c r="M301">
        <v>710</v>
      </c>
      <c r="N301">
        <v>69.641944885253906</v>
      </c>
      <c r="O301">
        <v>78.032043457031193</v>
      </c>
      <c r="P301">
        <v>79.238686779059407</v>
      </c>
      <c r="Q301">
        <v>182.78989738451401</v>
      </c>
      <c r="R301">
        <v>27.516435247788198</v>
      </c>
      <c r="S301">
        <v>5.2966693642045604</v>
      </c>
      <c r="T301">
        <v>0.46337603467584798</v>
      </c>
      <c r="U301">
        <v>0.97505651667839099</v>
      </c>
      <c r="V301">
        <v>12.3769716088328</v>
      </c>
      <c r="W301">
        <v>2.8736813993857599</v>
      </c>
    </row>
    <row r="302" spans="1:23" x14ac:dyDescent="0.25">
      <c r="A302">
        <v>300</v>
      </c>
      <c r="B302">
        <v>128.80282947466401</v>
      </c>
      <c r="C302">
        <v>160.97911855460001</v>
      </c>
      <c r="D302">
        <v>33.6317311566605</v>
      </c>
      <c r="E302">
        <v>6.5292400326115496</v>
      </c>
      <c r="F302">
        <v>7.9327635765075604</v>
      </c>
      <c r="G302">
        <v>4.1998353004455504</v>
      </c>
      <c r="H302">
        <v>6.6038327217101997</v>
      </c>
      <c r="I302">
        <v>3.2277097702026301</v>
      </c>
      <c r="J302">
        <v>602</v>
      </c>
      <c r="K302">
        <v>292</v>
      </c>
      <c r="L302">
        <v>1652</v>
      </c>
      <c r="M302">
        <v>656</v>
      </c>
      <c r="N302">
        <v>80.622573852539006</v>
      </c>
      <c r="O302">
        <v>14.317821502685501</v>
      </c>
      <c r="P302">
        <v>82.392746113989602</v>
      </c>
      <c r="Q302">
        <v>178.0358201018</v>
      </c>
      <c r="R302">
        <v>30.228228934378301</v>
      </c>
      <c r="S302">
        <v>5.3672865593005499</v>
      </c>
      <c r="T302">
        <v>0.49895960147639701</v>
      </c>
      <c r="U302">
        <v>0.97281525263862101</v>
      </c>
      <c r="V302">
        <v>11.6837209302325</v>
      </c>
      <c r="W302">
        <v>2.9193772588267999</v>
      </c>
    </row>
    <row r="303" spans="1:23" x14ac:dyDescent="0.25">
      <c r="A303">
        <v>301</v>
      </c>
      <c r="B303">
        <v>132.41221448116499</v>
      </c>
      <c r="C303">
        <v>186.01913485610001</v>
      </c>
      <c r="D303">
        <v>40.3797925648594</v>
      </c>
      <c r="E303">
        <v>7.3996342733002702</v>
      </c>
      <c r="F303">
        <v>7.3692970275878897</v>
      </c>
      <c r="G303">
        <v>4.5838389396667401</v>
      </c>
      <c r="H303">
        <v>6.9121556282043404</v>
      </c>
      <c r="I303">
        <v>3.1399900913238499</v>
      </c>
      <c r="J303">
        <v>737</v>
      </c>
      <c r="K303">
        <v>220</v>
      </c>
      <c r="L303">
        <v>1582</v>
      </c>
      <c r="M303">
        <v>623</v>
      </c>
      <c r="N303">
        <v>84.403793334960895</v>
      </c>
      <c r="O303">
        <v>19.026296615600501</v>
      </c>
      <c r="P303">
        <v>54.349291144442098</v>
      </c>
      <c r="Q303">
        <v>173.02452011275599</v>
      </c>
      <c r="R303">
        <v>21.400349888619601</v>
      </c>
      <c r="S303">
        <v>4.0774668009584296</v>
      </c>
      <c r="T303">
        <v>0.336469957534273</v>
      </c>
      <c r="U303">
        <v>0.97438860930581905</v>
      </c>
      <c r="V303">
        <v>12.3206650831353</v>
      </c>
      <c r="W303">
        <v>2.9921655580192099</v>
      </c>
    </row>
    <row r="304" spans="1:23" x14ac:dyDescent="0.25">
      <c r="A304">
        <v>302</v>
      </c>
      <c r="B304">
        <v>141.353897805119</v>
      </c>
      <c r="C304">
        <v>171.19612257175501</v>
      </c>
      <c r="D304">
        <v>34.871338558478797</v>
      </c>
      <c r="E304">
        <v>6.7556354980096502</v>
      </c>
      <c r="F304">
        <v>6.6760320663452104</v>
      </c>
      <c r="G304">
        <v>3.9830787181854199</v>
      </c>
      <c r="H304">
        <v>5.5627341270446697</v>
      </c>
      <c r="I304">
        <v>2.5252084732055602</v>
      </c>
      <c r="J304">
        <v>487</v>
      </c>
      <c r="K304">
        <v>193</v>
      </c>
      <c r="L304">
        <v>1098</v>
      </c>
      <c r="M304">
        <v>460</v>
      </c>
      <c r="N304">
        <v>70.342025756835895</v>
      </c>
      <c r="O304">
        <v>23.194826126098601</v>
      </c>
      <c r="P304">
        <v>88.032924613987205</v>
      </c>
      <c r="Q304">
        <v>210.867953490156</v>
      </c>
      <c r="R304">
        <v>27.1109262468906</v>
      </c>
      <c r="S304">
        <v>3.4088968094229801</v>
      </c>
      <c r="T304">
        <v>0.49741514798705899</v>
      </c>
      <c r="U304">
        <v>0.984046401068712</v>
      </c>
      <c r="V304">
        <v>11.609797297297201</v>
      </c>
      <c r="W304">
        <v>2.4298025697273502</v>
      </c>
    </row>
    <row r="305" spans="1:23" x14ac:dyDescent="0.25">
      <c r="A305">
        <v>303</v>
      </c>
      <c r="B305">
        <v>152.70960041918099</v>
      </c>
      <c r="C305">
        <v>199.467950086359</v>
      </c>
      <c r="D305">
        <v>34.409778331440698</v>
      </c>
      <c r="E305">
        <v>6.0938237292542903</v>
      </c>
      <c r="F305">
        <v>7.34645318984985</v>
      </c>
      <c r="G305">
        <v>2.0907902717590301</v>
      </c>
      <c r="H305">
        <v>7.5494747161865199</v>
      </c>
      <c r="I305">
        <v>1.3876646757125799</v>
      </c>
      <c r="J305">
        <v>816</v>
      </c>
      <c r="K305">
        <v>69</v>
      </c>
      <c r="L305">
        <v>1929</v>
      </c>
      <c r="M305">
        <v>197</v>
      </c>
      <c r="N305">
        <v>87.664131164550696</v>
      </c>
      <c r="O305">
        <v>38.078865051269503</v>
      </c>
      <c r="P305">
        <v>125.19223107569699</v>
      </c>
      <c r="Q305">
        <v>186.915858477011</v>
      </c>
      <c r="R305">
        <v>22.439078644204301</v>
      </c>
      <c r="S305">
        <v>4.6215927900186999</v>
      </c>
      <c r="T305">
        <v>0.63604719831451695</v>
      </c>
      <c r="U305">
        <v>0.97427629133423599</v>
      </c>
      <c r="V305">
        <v>10.082496413199401</v>
      </c>
      <c r="W305">
        <v>2.8784181123199</v>
      </c>
    </row>
    <row r="306" spans="1:23" x14ac:dyDescent="0.25">
      <c r="A306">
        <v>304</v>
      </c>
      <c r="B306">
        <v>138.69386170894001</v>
      </c>
      <c r="C306">
        <v>171.672262221273</v>
      </c>
      <c r="D306">
        <v>37.107363499259499</v>
      </c>
      <c r="E306">
        <v>15.703381538519499</v>
      </c>
      <c r="F306">
        <v>7.2129755020141602</v>
      </c>
      <c r="G306">
        <v>10.815253257751399</v>
      </c>
      <c r="H306">
        <v>5.5197501182556099</v>
      </c>
      <c r="I306">
        <v>7.7349572181701598</v>
      </c>
      <c r="J306">
        <v>446</v>
      </c>
      <c r="K306">
        <v>791</v>
      </c>
      <c r="L306">
        <v>1067</v>
      </c>
      <c r="M306">
        <v>2211</v>
      </c>
      <c r="N306">
        <v>69.375785827636705</v>
      </c>
      <c r="O306">
        <v>65.855903625488196</v>
      </c>
      <c r="P306">
        <v>91.838803489821302</v>
      </c>
      <c r="Q306">
        <v>147.07072681174699</v>
      </c>
      <c r="R306">
        <v>26.034128441082199</v>
      </c>
      <c r="S306">
        <v>8.2432779880408606</v>
      </c>
      <c r="T306">
        <v>0.51807833737886</v>
      </c>
      <c r="U306">
        <v>0.95160922705967499</v>
      </c>
      <c r="V306">
        <v>13.9437585733882</v>
      </c>
      <c r="W306">
        <v>4.0573948019801902</v>
      </c>
    </row>
    <row r="307" spans="1:23" x14ac:dyDescent="0.25">
      <c r="A307">
        <v>305</v>
      </c>
      <c r="B307">
        <v>170.314793611364</v>
      </c>
      <c r="C307">
        <v>130.47742048167001</v>
      </c>
      <c r="D307">
        <v>34.934847506143697</v>
      </c>
      <c r="E307">
        <v>4.7843112931818501</v>
      </c>
      <c r="F307">
        <v>6.40111827850341</v>
      </c>
      <c r="G307">
        <v>3.0678524971008301</v>
      </c>
      <c r="H307">
        <v>7.7767438888549796</v>
      </c>
      <c r="I307">
        <v>1.7860790491104099</v>
      </c>
      <c r="J307">
        <v>857</v>
      </c>
      <c r="K307">
        <v>90</v>
      </c>
      <c r="L307">
        <v>1699</v>
      </c>
      <c r="M307">
        <v>238</v>
      </c>
      <c r="N307">
        <v>79.075912475585895</v>
      </c>
      <c r="O307">
        <v>36.878177642822202</v>
      </c>
      <c r="P307">
        <v>67.834510229947497</v>
      </c>
      <c r="Q307">
        <v>192.02571603831399</v>
      </c>
      <c r="R307">
        <v>21.694113768859399</v>
      </c>
      <c r="S307">
        <v>3.0874954216983199</v>
      </c>
      <c r="T307">
        <v>0.44011850306702299</v>
      </c>
      <c r="U307">
        <v>0.98042712620361805</v>
      </c>
      <c r="V307">
        <v>11.522398345968201</v>
      </c>
      <c r="W307">
        <v>2.50211992731677</v>
      </c>
    </row>
    <row r="308" spans="1:23" x14ac:dyDescent="0.25">
      <c r="A308">
        <v>306</v>
      </c>
      <c r="B308">
        <v>143.87799103417399</v>
      </c>
      <c r="C308">
        <v>210.84711521667401</v>
      </c>
      <c r="D308">
        <v>32.587405304016002</v>
      </c>
      <c r="E308">
        <v>11.0844984529513</v>
      </c>
      <c r="F308">
        <v>7.1268339157104403</v>
      </c>
      <c r="G308">
        <v>3.7267315387725799</v>
      </c>
      <c r="H308">
        <v>6.1868705749511701</v>
      </c>
      <c r="I308">
        <v>3.67210745811462</v>
      </c>
      <c r="J308">
        <v>646</v>
      </c>
      <c r="K308">
        <v>354</v>
      </c>
      <c r="L308">
        <v>1304</v>
      </c>
      <c r="M308">
        <v>845</v>
      </c>
      <c r="N308">
        <v>67.230941772460895</v>
      </c>
      <c r="O308">
        <v>66.887962341308594</v>
      </c>
      <c r="P308">
        <v>105.230901401004</v>
      </c>
      <c r="Q308">
        <v>183.91673141673101</v>
      </c>
      <c r="R308">
        <v>30.6162445397668</v>
      </c>
      <c r="S308">
        <v>7.5497268724338502</v>
      </c>
      <c r="T308">
        <v>0.60951145930571704</v>
      </c>
      <c r="U308">
        <v>0.93844665521887505</v>
      </c>
      <c r="V308">
        <v>11.540714995034699</v>
      </c>
      <c r="W308">
        <v>3.0360846121941099</v>
      </c>
    </row>
    <row r="309" spans="1:23" x14ac:dyDescent="0.25">
      <c r="A309">
        <v>307</v>
      </c>
      <c r="B309">
        <v>174.37124725882501</v>
      </c>
      <c r="C309">
        <v>167.74451279861799</v>
      </c>
      <c r="D309">
        <v>22.031263804750999</v>
      </c>
      <c r="E309">
        <v>5.84410591357853</v>
      </c>
      <c r="F309">
        <v>5.21734523773193</v>
      </c>
      <c r="G309">
        <v>2.7047145366668701</v>
      </c>
      <c r="H309">
        <v>5.2265057563781703</v>
      </c>
      <c r="I309">
        <v>2.0777196884155198</v>
      </c>
      <c r="J309">
        <v>519</v>
      </c>
      <c r="K309">
        <v>180</v>
      </c>
      <c r="L309">
        <v>1187</v>
      </c>
      <c r="M309">
        <v>378</v>
      </c>
      <c r="N309">
        <v>50.6063232421875</v>
      </c>
      <c r="O309">
        <v>36.124786376953097</v>
      </c>
      <c r="P309">
        <v>93.759203480588994</v>
      </c>
      <c r="Q309">
        <v>233.28502702970701</v>
      </c>
      <c r="R309">
        <v>29.1041282885292</v>
      </c>
      <c r="S309">
        <v>2.36972160852762</v>
      </c>
      <c r="T309">
        <v>0.550484327799448</v>
      </c>
      <c r="U309">
        <v>0.989170272107747</v>
      </c>
      <c r="V309">
        <v>10.298279158699801</v>
      </c>
      <c r="W309">
        <v>1.9533045977011401</v>
      </c>
    </row>
    <row r="310" spans="1:23" x14ac:dyDescent="0.25">
      <c r="A310">
        <v>308</v>
      </c>
      <c r="B310">
        <v>164.287410972462</v>
      </c>
      <c r="C310">
        <v>179.75014069747101</v>
      </c>
      <c r="D310">
        <v>32.042017138451101</v>
      </c>
      <c r="E310">
        <v>5.9102626829330998</v>
      </c>
      <c r="F310">
        <v>7.3728337287902797</v>
      </c>
      <c r="G310">
        <v>2.89155054092407</v>
      </c>
      <c r="H310">
        <v>8.5381450653076101</v>
      </c>
      <c r="I310">
        <v>1.7415639162063501</v>
      </c>
      <c r="J310">
        <v>916</v>
      </c>
      <c r="K310">
        <v>97</v>
      </c>
      <c r="L310">
        <v>2060</v>
      </c>
      <c r="M310">
        <v>250</v>
      </c>
      <c r="N310">
        <v>96.150924682617102</v>
      </c>
      <c r="O310">
        <v>29.154758453369102</v>
      </c>
      <c r="P310">
        <v>94.704175399000405</v>
      </c>
      <c r="Q310">
        <v>191.09656613371999</v>
      </c>
      <c r="R310">
        <v>28.5773883106827</v>
      </c>
      <c r="S310">
        <v>4.4870852933159799</v>
      </c>
      <c r="T310">
        <v>0.55898893962052698</v>
      </c>
      <c r="U310">
        <v>0.97583389783405206</v>
      </c>
      <c r="V310">
        <v>10.260351317440399</v>
      </c>
      <c r="W310">
        <v>2.3959570030482902</v>
      </c>
    </row>
    <row r="311" spans="1:23" x14ac:dyDescent="0.25">
      <c r="A311">
        <v>309</v>
      </c>
      <c r="B311">
        <v>169.906499252847</v>
      </c>
      <c r="C311">
        <v>190.965417531875</v>
      </c>
      <c r="D311">
        <v>28.444154273741201</v>
      </c>
      <c r="E311">
        <v>6.4122243569922999</v>
      </c>
      <c r="F311">
        <v>7.3435778617858798</v>
      </c>
      <c r="G311">
        <v>3.7065086364746</v>
      </c>
      <c r="H311">
        <v>8.6440944671630806</v>
      </c>
      <c r="I311">
        <v>2.8949403762817298</v>
      </c>
      <c r="J311">
        <v>952</v>
      </c>
      <c r="K311">
        <v>272</v>
      </c>
      <c r="L311">
        <v>2103</v>
      </c>
      <c r="M311">
        <v>615</v>
      </c>
      <c r="N311">
        <v>78.721023559570298</v>
      </c>
      <c r="O311">
        <v>61.188232421875</v>
      </c>
      <c r="P311">
        <v>90.452303168898993</v>
      </c>
      <c r="Q311">
        <v>155.13851195421299</v>
      </c>
      <c r="R311">
        <v>28.912152123840599</v>
      </c>
      <c r="S311">
        <v>5.4906217536824196</v>
      </c>
      <c r="T311">
        <v>0.53621861106316604</v>
      </c>
      <c r="U311">
        <v>0.96373624281323</v>
      </c>
      <c r="V311">
        <v>11.198621553884699</v>
      </c>
      <c r="W311">
        <v>3.4231100891060602</v>
      </c>
    </row>
    <row r="312" spans="1:23" x14ac:dyDescent="0.25">
      <c r="A312">
        <v>310</v>
      </c>
      <c r="B312">
        <v>164.16650817985899</v>
      </c>
      <c r="C312">
        <v>202.37124725882501</v>
      </c>
      <c r="D312">
        <v>27.132699450159201</v>
      </c>
      <c r="E312">
        <v>12.601004171775299</v>
      </c>
      <c r="F312">
        <v>7.7076358795165998</v>
      </c>
      <c r="G312">
        <v>9.0201873779296804</v>
      </c>
      <c r="H312">
        <v>8.4504470825195295</v>
      </c>
      <c r="I312">
        <v>6.3351998329162598</v>
      </c>
      <c r="J312">
        <v>939</v>
      </c>
      <c r="K312">
        <v>606</v>
      </c>
      <c r="L312">
        <v>2131</v>
      </c>
      <c r="M312">
        <v>1734</v>
      </c>
      <c r="N312">
        <v>79.624114990234304</v>
      </c>
      <c r="O312">
        <v>37.336311340332003</v>
      </c>
      <c r="P312">
        <v>74.062186559679006</v>
      </c>
      <c r="Q312">
        <v>150.019815483353</v>
      </c>
      <c r="R312">
        <v>26.6526779171204</v>
      </c>
      <c r="S312">
        <v>4.9195868712732498</v>
      </c>
      <c r="T312">
        <v>0.41710406963005903</v>
      </c>
      <c r="U312">
        <v>0.962482546913071</v>
      </c>
      <c r="V312">
        <v>17.231693989071001</v>
      </c>
      <c r="W312">
        <v>2.9148121560181801</v>
      </c>
    </row>
    <row r="313" spans="1:23" x14ac:dyDescent="0.25">
      <c r="A313">
        <v>311</v>
      </c>
      <c r="B313">
        <v>167.74070911525499</v>
      </c>
      <c r="C313">
        <v>136.59894428380099</v>
      </c>
      <c r="D313">
        <v>28.888814736596899</v>
      </c>
      <c r="E313">
        <v>5.2411944631090401</v>
      </c>
      <c r="F313">
        <v>6.4830727577209402</v>
      </c>
      <c r="G313">
        <v>3.5919876098632799</v>
      </c>
      <c r="H313">
        <v>6.6938371658325098</v>
      </c>
      <c r="I313">
        <v>2.1228513717651301</v>
      </c>
      <c r="J313">
        <v>699</v>
      </c>
      <c r="K313">
        <v>124</v>
      </c>
      <c r="L313">
        <v>1661</v>
      </c>
      <c r="M313">
        <v>348</v>
      </c>
      <c r="N313">
        <v>74.525161743164006</v>
      </c>
      <c r="O313">
        <v>23.409399032592699</v>
      </c>
      <c r="P313">
        <v>65.192910301605906</v>
      </c>
      <c r="Q313">
        <v>151.855087781105</v>
      </c>
      <c r="R313">
        <v>21.592471338825501</v>
      </c>
      <c r="S313">
        <v>7.6141860865144899</v>
      </c>
      <c r="T313">
        <v>0.45115828265040098</v>
      </c>
      <c r="U313">
        <v>0.92418799794593198</v>
      </c>
      <c r="V313">
        <v>11.7830319888734</v>
      </c>
      <c r="W313">
        <v>3.8797127468581598</v>
      </c>
    </row>
    <row r="314" spans="1:23" x14ac:dyDescent="0.25">
      <c r="A314">
        <v>312</v>
      </c>
      <c r="B314">
        <v>162.13244968852399</v>
      </c>
      <c r="C314">
        <v>129.10192318888301</v>
      </c>
      <c r="D314">
        <v>33.095373572221099</v>
      </c>
      <c r="E314">
        <v>3.6080793119785102</v>
      </c>
      <c r="F314">
        <v>8.1329069137573207</v>
      </c>
      <c r="G314">
        <v>2.60504698753356</v>
      </c>
      <c r="H314">
        <v>8.94178867340087</v>
      </c>
      <c r="I314">
        <v>1.5737376213073699</v>
      </c>
      <c r="J314">
        <v>1032</v>
      </c>
      <c r="K314">
        <v>78</v>
      </c>
      <c r="L314">
        <v>2227</v>
      </c>
      <c r="M314">
        <v>218</v>
      </c>
      <c r="N314">
        <v>86.648712158203097</v>
      </c>
      <c r="O314">
        <v>27.730848312377901</v>
      </c>
      <c r="P314">
        <v>76.616776625824698</v>
      </c>
      <c r="Q314">
        <v>165.83929263941599</v>
      </c>
      <c r="R314">
        <v>18.3912034195606</v>
      </c>
      <c r="S314">
        <v>5.2519254010285303</v>
      </c>
      <c r="T314">
        <v>0.53543838805237398</v>
      </c>
      <c r="U314">
        <v>0.96872960258903895</v>
      </c>
      <c r="V314">
        <v>10.984771573604</v>
      </c>
      <c r="W314">
        <v>3.2464454976303299</v>
      </c>
    </row>
    <row r="315" spans="1:23" x14ac:dyDescent="0.25">
      <c r="A315">
        <v>313</v>
      </c>
      <c r="B315">
        <v>155.48456209124899</v>
      </c>
      <c r="C315">
        <v>207.29420326418099</v>
      </c>
      <c r="D315">
        <v>40.3724086208424</v>
      </c>
      <c r="E315">
        <v>10.507046489720199</v>
      </c>
      <c r="F315">
        <v>9.2834815979003906</v>
      </c>
      <c r="G315">
        <v>6.0621833801269496</v>
      </c>
      <c r="H315">
        <v>8.5729503631591797</v>
      </c>
      <c r="I315">
        <v>4.7305321693420401</v>
      </c>
      <c r="J315">
        <v>976</v>
      </c>
      <c r="K315">
        <v>490</v>
      </c>
      <c r="L315">
        <v>2267</v>
      </c>
      <c r="M315">
        <v>1142</v>
      </c>
      <c r="N315">
        <v>80.3243408203125</v>
      </c>
      <c r="O315">
        <v>52.392745971679602</v>
      </c>
      <c r="P315">
        <v>83.019912472647704</v>
      </c>
      <c r="Q315">
        <v>163.75929448383101</v>
      </c>
      <c r="R315">
        <v>16.448947529499399</v>
      </c>
      <c r="S315">
        <v>8.2053178827236195</v>
      </c>
      <c r="T315">
        <v>0.57186641507578195</v>
      </c>
      <c r="U315">
        <v>0.94182994278576104</v>
      </c>
      <c r="V315">
        <v>9.4729214340198293</v>
      </c>
      <c r="W315">
        <v>3.98237022526934</v>
      </c>
    </row>
    <row r="316" spans="1:23" x14ac:dyDescent="0.25">
      <c r="A316">
        <v>314</v>
      </c>
      <c r="B316">
        <v>146.40245298763799</v>
      </c>
      <c r="C316">
        <v>211.873391682353</v>
      </c>
      <c r="D316">
        <v>32.048644936386602</v>
      </c>
      <c r="E316">
        <v>7.0410120461703496</v>
      </c>
      <c r="F316">
        <v>12.2657566070556</v>
      </c>
      <c r="G316">
        <v>3.2423732280731201</v>
      </c>
      <c r="H316">
        <v>10.127256393432599</v>
      </c>
      <c r="I316">
        <v>3.09433794021606</v>
      </c>
      <c r="J316">
        <v>1096</v>
      </c>
      <c r="K316">
        <v>333</v>
      </c>
      <c r="L316">
        <v>3114</v>
      </c>
      <c r="M316">
        <v>678</v>
      </c>
      <c r="N316">
        <v>96.041656494140597</v>
      </c>
      <c r="O316">
        <v>52.392745971679602</v>
      </c>
      <c r="P316">
        <v>109.918583535108</v>
      </c>
      <c r="Q316">
        <v>179.24086978008401</v>
      </c>
      <c r="R316">
        <v>30.062138526925001</v>
      </c>
      <c r="S316">
        <v>6.4168129199787298</v>
      </c>
      <c r="T316">
        <v>0.53473305862598397</v>
      </c>
      <c r="U316">
        <v>0.96302466236361395</v>
      </c>
      <c r="V316">
        <v>14.1200768491834</v>
      </c>
      <c r="W316">
        <v>3.4013372956909298</v>
      </c>
    </row>
    <row r="317" spans="1:23" x14ac:dyDescent="0.25">
      <c r="A317">
        <v>315</v>
      </c>
      <c r="B317">
        <v>143.94344931980001</v>
      </c>
      <c r="C317">
        <v>209.347221952686</v>
      </c>
      <c r="D317">
        <v>28.892961456150001</v>
      </c>
      <c r="E317">
        <v>6.0291288771128198</v>
      </c>
      <c r="F317">
        <v>11.6163005828857</v>
      </c>
      <c r="G317">
        <v>3.8341431617736799</v>
      </c>
      <c r="H317">
        <v>8.9635248184204102</v>
      </c>
      <c r="I317">
        <v>3.5742380619049001</v>
      </c>
      <c r="J317">
        <v>961</v>
      </c>
      <c r="K317">
        <v>399</v>
      </c>
      <c r="L317">
        <v>2651</v>
      </c>
      <c r="M317">
        <v>825</v>
      </c>
      <c r="N317">
        <v>78.262382507324205</v>
      </c>
      <c r="O317">
        <v>33.421550750732401</v>
      </c>
      <c r="P317">
        <v>112.728407908428</v>
      </c>
      <c r="Q317">
        <v>197.86631915941501</v>
      </c>
      <c r="R317">
        <v>28.097202220066599</v>
      </c>
      <c r="S317">
        <v>6.0437020109343198</v>
      </c>
      <c r="T317">
        <v>0.57686118258032504</v>
      </c>
      <c r="U317">
        <v>0.96665060236067901</v>
      </c>
      <c r="V317">
        <v>15.358407079646</v>
      </c>
      <c r="W317">
        <v>3.34090255820638</v>
      </c>
    </row>
    <row r="318" spans="1:23" x14ac:dyDescent="0.25">
      <c r="A318">
        <v>316</v>
      </c>
      <c r="B318">
        <v>145.551922218556</v>
      </c>
      <c r="C318">
        <v>189.51126550097999</v>
      </c>
      <c r="D318">
        <v>34.8647590568658</v>
      </c>
      <c r="E318">
        <v>7.6777654212751596</v>
      </c>
      <c r="F318">
        <v>8.6231222152709908</v>
      </c>
      <c r="G318">
        <v>3.4172992706298801</v>
      </c>
      <c r="H318">
        <v>6.7866468429565403</v>
      </c>
      <c r="I318">
        <v>2.5782995223999001</v>
      </c>
      <c r="J318">
        <v>624</v>
      </c>
      <c r="K318">
        <v>206</v>
      </c>
      <c r="L318">
        <v>1821</v>
      </c>
      <c r="M318">
        <v>528</v>
      </c>
      <c r="N318">
        <v>61.611690521240199</v>
      </c>
      <c r="O318">
        <v>35.355339050292898</v>
      </c>
      <c r="P318">
        <v>96.613288243485101</v>
      </c>
      <c r="Q318">
        <v>153.230281051677</v>
      </c>
      <c r="R318">
        <v>28.430631755733099</v>
      </c>
      <c r="S318">
        <v>14.1044384716003</v>
      </c>
      <c r="T318">
        <v>0.50636380464117403</v>
      </c>
      <c r="U318">
        <v>0.72674352634136996</v>
      </c>
      <c r="V318">
        <v>9.21955003878975</v>
      </c>
      <c r="W318">
        <v>6.70948012232415</v>
      </c>
    </row>
    <row r="319" spans="1:23" x14ac:dyDescent="0.25">
      <c r="A319">
        <v>317</v>
      </c>
      <c r="B319">
        <v>152.49354732286599</v>
      </c>
      <c r="C319">
        <v>189.46729026373399</v>
      </c>
      <c r="D319">
        <v>38.970884561120599</v>
      </c>
      <c r="E319">
        <v>6.3272474881462202</v>
      </c>
      <c r="F319">
        <v>8.7736949920654297</v>
      </c>
      <c r="G319">
        <v>2.5233752727508501</v>
      </c>
      <c r="H319">
        <v>7.7122259140014604</v>
      </c>
      <c r="I319">
        <v>1.66856360435485</v>
      </c>
      <c r="J319">
        <v>823</v>
      </c>
      <c r="K319">
        <v>115</v>
      </c>
      <c r="L319">
        <v>2004</v>
      </c>
      <c r="M319">
        <v>250</v>
      </c>
      <c r="N319">
        <v>89.403579711914006</v>
      </c>
      <c r="O319">
        <v>65.795135498046804</v>
      </c>
      <c r="P319">
        <v>113.009943458763</v>
      </c>
      <c r="Q319">
        <v>148.90843981170099</v>
      </c>
      <c r="R319">
        <v>23.985017147167699</v>
      </c>
      <c r="S319">
        <v>7.7171711386729198</v>
      </c>
      <c r="T319">
        <v>0.64342027746981201</v>
      </c>
      <c r="U319">
        <v>0.94890687902584803</v>
      </c>
      <c r="V319">
        <v>10.10546875</v>
      </c>
      <c r="W319">
        <v>4.4502723182571602</v>
      </c>
    </row>
    <row r="320" spans="1:23" x14ac:dyDescent="0.25">
      <c r="A320">
        <v>318</v>
      </c>
      <c r="B320">
        <v>156.00064041607601</v>
      </c>
      <c r="C320">
        <v>199.05660889984199</v>
      </c>
      <c r="D320">
        <v>31.644652255272501</v>
      </c>
      <c r="E320">
        <v>6.2741143358716096</v>
      </c>
      <c r="F320">
        <v>8.7626829147338796</v>
      </c>
      <c r="G320">
        <v>2.6212954521179199</v>
      </c>
      <c r="H320">
        <v>7.1648898124694798</v>
      </c>
      <c r="I320">
        <v>2.27097296714782</v>
      </c>
      <c r="J320">
        <v>710</v>
      </c>
      <c r="K320">
        <v>183</v>
      </c>
      <c r="L320">
        <v>1888</v>
      </c>
      <c r="M320">
        <v>348</v>
      </c>
      <c r="N320">
        <v>61.4003295898437</v>
      </c>
      <c r="O320">
        <v>26.419689178466701</v>
      </c>
      <c r="P320">
        <v>78.414093959731503</v>
      </c>
      <c r="Q320">
        <v>197.49649943773301</v>
      </c>
      <c r="R320">
        <v>22.1804502674592</v>
      </c>
      <c r="S320">
        <v>2.51003291846484</v>
      </c>
      <c r="T320">
        <v>0.49409199527784198</v>
      </c>
      <c r="U320">
        <v>0.98599639402458605</v>
      </c>
      <c r="V320">
        <v>13.744951383694801</v>
      </c>
      <c r="W320">
        <v>2.2668191603875099</v>
      </c>
    </row>
    <row r="321" spans="1:23" x14ac:dyDescent="0.25">
      <c r="A321">
        <v>319</v>
      </c>
      <c r="B321">
        <v>152.19243532767899</v>
      </c>
      <c r="C321">
        <v>160.95160006986299</v>
      </c>
      <c r="D321">
        <v>35.622179891099897</v>
      </c>
      <c r="E321">
        <v>6.0894623697637797</v>
      </c>
      <c r="F321">
        <v>9.1987323760986293</v>
      </c>
      <c r="G321">
        <v>3.72492027282714</v>
      </c>
      <c r="H321">
        <v>7.8250803947448704</v>
      </c>
      <c r="I321">
        <v>2.3256721496582</v>
      </c>
      <c r="J321">
        <v>796</v>
      </c>
      <c r="K321">
        <v>174</v>
      </c>
      <c r="L321">
        <v>2121</v>
      </c>
      <c r="M321">
        <v>430</v>
      </c>
      <c r="N321">
        <v>65.115280151367102</v>
      </c>
      <c r="O321">
        <v>76.941535949707003</v>
      </c>
      <c r="P321">
        <v>69.056501757231601</v>
      </c>
      <c r="Q321">
        <v>159.67867663720801</v>
      </c>
      <c r="R321">
        <v>26.196314151751601</v>
      </c>
      <c r="S321">
        <v>10.9631809015276</v>
      </c>
      <c r="T321">
        <v>0.416894144716074</v>
      </c>
      <c r="U321">
        <v>0.90487508421958995</v>
      </c>
      <c r="V321">
        <v>12.1387283236994</v>
      </c>
      <c r="W321">
        <v>4.2316602316602303</v>
      </c>
    </row>
    <row r="322" spans="1:23" x14ac:dyDescent="0.25">
      <c r="A322">
        <v>320</v>
      </c>
      <c r="B322">
        <v>187.54738108637801</v>
      </c>
      <c r="C322">
        <v>179.25595295852801</v>
      </c>
      <c r="D322">
        <v>45.465535061187502</v>
      </c>
      <c r="E322">
        <v>7.8790184044757003</v>
      </c>
      <c r="F322">
        <v>5.1441302299499503</v>
      </c>
      <c r="G322">
        <v>4.06839847564697</v>
      </c>
      <c r="H322">
        <v>6.5154109001159597</v>
      </c>
      <c r="I322">
        <v>2.8412895202636701</v>
      </c>
      <c r="J322">
        <v>752</v>
      </c>
      <c r="K322">
        <v>224</v>
      </c>
      <c r="L322">
        <v>1346</v>
      </c>
      <c r="M322">
        <v>576</v>
      </c>
      <c r="N322">
        <v>74.686004638671804</v>
      </c>
      <c r="O322">
        <v>41.109607696533203</v>
      </c>
      <c r="P322">
        <v>56.873501199040703</v>
      </c>
      <c r="Q322">
        <v>181.851632556742</v>
      </c>
      <c r="R322">
        <v>20.542270987744502</v>
      </c>
      <c r="S322">
        <v>4.4201653608809597</v>
      </c>
      <c r="T322">
        <v>0.36572433093621998</v>
      </c>
      <c r="U322">
        <v>0.97476849241025798</v>
      </c>
      <c r="V322">
        <v>10.309395571514001</v>
      </c>
      <c r="W322">
        <v>2.9963380694302</v>
      </c>
    </row>
    <row r="323" spans="1:23" x14ac:dyDescent="0.25">
      <c r="A323">
        <v>321</v>
      </c>
      <c r="B323">
        <v>165.12942226707199</v>
      </c>
      <c r="C323">
        <v>192.524520173106</v>
      </c>
      <c r="D323">
        <v>36.150017522363903</v>
      </c>
      <c r="E323">
        <v>7.6624853024290704</v>
      </c>
      <c r="F323">
        <v>11.645555496215801</v>
      </c>
      <c r="G323">
        <v>4.2669763565063397</v>
      </c>
      <c r="H323">
        <v>10.134116172790501</v>
      </c>
      <c r="I323">
        <v>3.00760722160339</v>
      </c>
      <c r="J323">
        <v>1196</v>
      </c>
      <c r="K323">
        <v>263</v>
      </c>
      <c r="L323">
        <v>2551</v>
      </c>
      <c r="M323">
        <v>587</v>
      </c>
      <c r="N323">
        <v>97.005149841308594</v>
      </c>
      <c r="O323">
        <v>52.172786712646399</v>
      </c>
      <c r="P323">
        <v>82.843626533582807</v>
      </c>
      <c r="Q323">
        <v>188.79555278285201</v>
      </c>
      <c r="R323">
        <v>23.0926709337236</v>
      </c>
      <c r="S323">
        <v>9.3524628754285697</v>
      </c>
      <c r="T323">
        <v>0.46932835098963599</v>
      </c>
      <c r="U323">
        <v>0.92787814444969796</v>
      </c>
      <c r="V323">
        <v>11.089030206677201</v>
      </c>
      <c r="W323">
        <v>4.7849445572387896</v>
      </c>
    </row>
    <row r="324" spans="1:23" x14ac:dyDescent="0.25">
      <c r="A324">
        <v>322</v>
      </c>
      <c r="B324">
        <v>157.018339187641</v>
      </c>
      <c r="C324">
        <v>208.764656795202</v>
      </c>
      <c r="D324">
        <v>39.206947401114</v>
      </c>
      <c r="E324">
        <v>5.8464390428662103</v>
      </c>
      <c r="F324">
        <v>11.419576644897401</v>
      </c>
      <c r="G324">
        <v>3.5327875614166202</v>
      </c>
      <c r="H324">
        <v>9.5045890808105398</v>
      </c>
      <c r="I324">
        <v>2.3836169242858798</v>
      </c>
      <c r="J324">
        <v>1051</v>
      </c>
      <c r="K324">
        <v>183</v>
      </c>
      <c r="L324">
        <v>2410</v>
      </c>
      <c r="M324">
        <v>393</v>
      </c>
      <c r="N324">
        <v>82.006095886230398</v>
      </c>
      <c r="O324">
        <v>34.132095336913999</v>
      </c>
      <c r="P324">
        <v>91.352017246689201</v>
      </c>
      <c r="Q324">
        <v>185.64611238485901</v>
      </c>
      <c r="R324">
        <v>25.288624306927701</v>
      </c>
      <c r="S324">
        <v>3.6063962277791299</v>
      </c>
      <c r="T324">
        <v>0.55262553194016795</v>
      </c>
      <c r="U324">
        <v>0.97943351932085798</v>
      </c>
      <c r="V324">
        <v>9.2569060773480594</v>
      </c>
      <c r="W324">
        <v>2.3528750175734499</v>
      </c>
    </row>
    <row r="325" spans="1:23" x14ac:dyDescent="0.25">
      <c r="A325">
        <v>323</v>
      </c>
      <c r="B325">
        <v>163.30307205651101</v>
      </c>
      <c r="C325">
        <v>201.461313047022</v>
      </c>
      <c r="D325">
        <v>36.546731802175103</v>
      </c>
      <c r="E325">
        <v>5.6075732876660602</v>
      </c>
      <c r="F325">
        <v>11.375951766967701</v>
      </c>
      <c r="G325">
        <v>1.75848460197448</v>
      </c>
      <c r="H325">
        <v>10.003185272216699</v>
      </c>
      <c r="I325">
        <v>2.0990462303161599</v>
      </c>
      <c r="J325">
        <v>1182</v>
      </c>
      <c r="K325">
        <v>232</v>
      </c>
      <c r="L325">
        <v>2644</v>
      </c>
      <c r="M325">
        <v>518</v>
      </c>
      <c r="N325">
        <v>88.277969360351506</v>
      </c>
      <c r="O325">
        <v>56.859477996826101</v>
      </c>
      <c r="P325">
        <v>109.200194552529</v>
      </c>
      <c r="Q325">
        <v>183.06840390879401</v>
      </c>
      <c r="R325">
        <v>23.311096036131101</v>
      </c>
      <c r="S325">
        <v>4.87696411758031</v>
      </c>
      <c r="T325">
        <v>0.66194190404747</v>
      </c>
      <c r="U325">
        <v>0.96999384739481398</v>
      </c>
      <c r="V325">
        <v>10.381092190252399</v>
      </c>
      <c r="W325">
        <v>2.8018694235943902</v>
      </c>
    </row>
    <row r="326" spans="1:23" x14ac:dyDescent="0.25">
      <c r="A326">
        <v>324</v>
      </c>
      <c r="B326">
        <v>161.92192745832401</v>
      </c>
      <c r="C326">
        <v>168.879252459779</v>
      </c>
      <c r="D326">
        <v>37.763793184079397</v>
      </c>
      <c r="E326">
        <v>11.131928220217301</v>
      </c>
      <c r="F326">
        <v>12.532402038574199</v>
      </c>
      <c r="G326">
        <v>6.1074838638305602</v>
      </c>
      <c r="H326">
        <v>10.836319923400801</v>
      </c>
      <c r="I326">
        <v>4.7822599411010698</v>
      </c>
      <c r="J326">
        <v>1268</v>
      </c>
      <c r="K326">
        <v>454</v>
      </c>
      <c r="L326">
        <v>2963</v>
      </c>
      <c r="M326">
        <v>1180</v>
      </c>
      <c r="N326">
        <v>94.514549255371094</v>
      </c>
      <c r="O326">
        <v>35.171012878417898</v>
      </c>
      <c r="P326">
        <v>87.588072122052694</v>
      </c>
      <c r="Q326">
        <v>202.05860408008999</v>
      </c>
      <c r="R326">
        <v>32.068789996584002</v>
      </c>
      <c r="S326">
        <v>4.8232367931560702</v>
      </c>
      <c r="T326">
        <v>0.54302873481599501</v>
      </c>
      <c r="U326">
        <v>0.97104556680535103</v>
      </c>
      <c r="V326">
        <v>11.619805481874399</v>
      </c>
      <c r="W326">
        <v>2.50999661131819</v>
      </c>
    </row>
    <row r="327" spans="1:23" x14ac:dyDescent="0.25">
      <c r="A327">
        <v>325</v>
      </c>
      <c r="B327">
        <v>165.92303363154701</v>
      </c>
      <c r="C327">
        <v>173.11519726755799</v>
      </c>
      <c r="D327">
        <v>36.200975672855101</v>
      </c>
      <c r="E327">
        <v>8.97366472304277</v>
      </c>
      <c r="F327">
        <v>11.96493434906</v>
      </c>
      <c r="G327">
        <v>4.8790616989135698</v>
      </c>
      <c r="H327">
        <v>9.8880834579467702</v>
      </c>
      <c r="I327">
        <v>3.9255197048187198</v>
      </c>
      <c r="J327">
        <v>1146</v>
      </c>
      <c r="K327">
        <v>370</v>
      </c>
      <c r="L327">
        <v>2587</v>
      </c>
      <c r="M327">
        <v>820</v>
      </c>
      <c r="N327">
        <v>90.338249206542898</v>
      </c>
      <c r="O327">
        <v>32.756679534912102</v>
      </c>
      <c r="P327">
        <v>96.978503869303495</v>
      </c>
      <c r="Q327">
        <v>191.62871223758299</v>
      </c>
      <c r="R327">
        <v>29.782624078272999</v>
      </c>
      <c r="S327">
        <v>6.1124425056756699</v>
      </c>
      <c r="T327">
        <v>0.51121933803665798</v>
      </c>
      <c r="U327">
        <v>0.96268299946948699</v>
      </c>
      <c r="V327">
        <v>23.180039138943201</v>
      </c>
      <c r="W327">
        <v>2.8423280423280399</v>
      </c>
    </row>
    <row r="328" spans="1:23" x14ac:dyDescent="0.25">
      <c r="A328">
        <v>326</v>
      </c>
      <c r="B328">
        <v>201.17097168584601</v>
      </c>
      <c r="C328">
        <v>180.50445380271299</v>
      </c>
      <c r="D328">
        <v>23.436835362079901</v>
      </c>
      <c r="E328">
        <v>10.3387586528982</v>
      </c>
      <c r="F328">
        <v>6.0440936088562003</v>
      </c>
      <c r="G328">
        <v>7.3382720947265598</v>
      </c>
      <c r="H328">
        <v>6.07366466522216</v>
      </c>
      <c r="I328">
        <v>5.7457456588745099</v>
      </c>
      <c r="J328">
        <v>667</v>
      </c>
      <c r="K328">
        <v>610</v>
      </c>
      <c r="L328">
        <v>1291</v>
      </c>
      <c r="M328">
        <v>1376</v>
      </c>
      <c r="N328">
        <v>68.593002319335895</v>
      </c>
      <c r="O328">
        <v>21.470911026000898</v>
      </c>
      <c r="P328">
        <v>103.629310344827</v>
      </c>
      <c r="Q328">
        <v>158.78276183569801</v>
      </c>
      <c r="R328">
        <v>26.3247393059148</v>
      </c>
      <c r="S328">
        <v>5.7464599254733297</v>
      </c>
      <c r="T328">
        <v>0.55320471561286899</v>
      </c>
      <c r="U328">
        <v>0.96596411028297302</v>
      </c>
      <c r="V328">
        <v>25.4812834224598</v>
      </c>
      <c r="W328">
        <v>3.5438721983786299</v>
      </c>
    </row>
    <row r="329" spans="1:23" x14ac:dyDescent="0.25">
      <c r="A329">
        <v>327</v>
      </c>
      <c r="B329">
        <v>180.74849114091001</v>
      </c>
      <c r="C329">
        <v>167.516641114712</v>
      </c>
      <c r="D329">
        <v>32.634024188439099</v>
      </c>
      <c r="E329">
        <v>9.5463317198351998</v>
      </c>
      <c r="F329">
        <v>9.4290676116943306</v>
      </c>
      <c r="G329">
        <v>5.6921620368957502</v>
      </c>
      <c r="H329">
        <v>9.1261949539184499</v>
      </c>
      <c r="I329">
        <v>3.6982460021972599</v>
      </c>
      <c r="J329">
        <v>1021</v>
      </c>
      <c r="K329">
        <v>311</v>
      </c>
      <c r="L329">
        <v>2298</v>
      </c>
      <c r="M329">
        <v>832</v>
      </c>
      <c r="N329">
        <v>89.442726135253906</v>
      </c>
      <c r="O329">
        <v>23.853721618652301</v>
      </c>
      <c r="P329">
        <v>91.243878550440698</v>
      </c>
      <c r="Q329">
        <v>151.73236714975801</v>
      </c>
      <c r="R329">
        <v>25.0707182790084</v>
      </c>
      <c r="S329">
        <v>19.691457371927001</v>
      </c>
      <c r="T329">
        <v>0.52890209140045596</v>
      </c>
      <c r="U329">
        <v>0.69802313336938004</v>
      </c>
      <c r="V329">
        <v>20.487654320987598</v>
      </c>
      <c r="W329">
        <v>12.345108695652099</v>
      </c>
    </row>
    <row r="330" spans="1:23" x14ac:dyDescent="0.25">
      <c r="A330">
        <v>328</v>
      </c>
      <c r="B330">
        <v>176.32806769003801</v>
      </c>
      <c r="C330">
        <v>186.55126239593201</v>
      </c>
      <c r="D330">
        <v>34.734932492322002</v>
      </c>
      <c r="E330">
        <v>9.4705325321345999</v>
      </c>
      <c r="F330">
        <v>11.422288894653301</v>
      </c>
      <c r="G330">
        <v>5.3835287094116202</v>
      </c>
      <c r="H330">
        <v>10.627935409545801</v>
      </c>
      <c r="I330">
        <v>4.8290019035339302</v>
      </c>
      <c r="J330">
        <v>1192</v>
      </c>
      <c r="K330">
        <v>535</v>
      </c>
      <c r="L330">
        <v>2739</v>
      </c>
      <c r="M330">
        <v>1183</v>
      </c>
      <c r="N330">
        <v>98.838249206542898</v>
      </c>
      <c r="O330">
        <v>64.443771362304602</v>
      </c>
      <c r="P330">
        <v>91.895437262357405</v>
      </c>
      <c r="Q330">
        <v>186.89110923596101</v>
      </c>
      <c r="R330">
        <v>24.227661070158501</v>
      </c>
      <c r="S330">
        <v>6.9512832096122201</v>
      </c>
      <c r="T330">
        <v>0.53339322754471397</v>
      </c>
      <c r="U330">
        <v>0.97300350975345096</v>
      </c>
      <c r="V330">
        <v>19.6013071895424</v>
      </c>
      <c r="W330">
        <v>3.6205595315549699</v>
      </c>
    </row>
    <row r="331" spans="1:23" x14ac:dyDescent="0.25">
      <c r="A331">
        <v>329</v>
      </c>
      <c r="B331">
        <v>154.12540511168399</v>
      </c>
      <c r="C331">
        <v>167.488928564497</v>
      </c>
      <c r="D331">
        <v>35.022489574464601</v>
      </c>
      <c r="E331">
        <v>9.9953043893686395</v>
      </c>
      <c r="F331">
        <v>10.752534866333001</v>
      </c>
      <c r="G331">
        <v>4.3577413558959899</v>
      </c>
      <c r="H331">
        <v>10.8708686828613</v>
      </c>
      <c r="I331">
        <v>2.8596000671386701</v>
      </c>
      <c r="J331">
        <v>1332</v>
      </c>
      <c r="K331">
        <v>182</v>
      </c>
      <c r="L331">
        <v>2737</v>
      </c>
      <c r="M331">
        <v>537</v>
      </c>
      <c r="N331">
        <v>113.225440979003</v>
      </c>
      <c r="O331">
        <v>49.648769378662102</v>
      </c>
      <c r="P331">
        <v>113.31184668989501</v>
      </c>
      <c r="Q331">
        <v>185.012371235644</v>
      </c>
      <c r="R331">
        <v>26.714687507913698</v>
      </c>
      <c r="S331">
        <v>6.2758633181722896</v>
      </c>
      <c r="T331">
        <v>0.55914694739126702</v>
      </c>
      <c r="U331">
        <v>0.96097956056947098</v>
      </c>
      <c r="V331">
        <v>21.211350293542001</v>
      </c>
      <c r="W331">
        <v>3.3421134663341601</v>
      </c>
    </row>
    <row r="332" spans="1:23" x14ac:dyDescent="0.25">
      <c r="A332">
        <v>330</v>
      </c>
      <c r="B332">
        <v>170.32368181024199</v>
      </c>
      <c r="C332">
        <v>207.487298414485</v>
      </c>
      <c r="D332">
        <v>33.424452326031798</v>
      </c>
      <c r="E332">
        <v>5.2819657658428296</v>
      </c>
      <c r="F332">
        <v>14.951123237609799</v>
      </c>
      <c r="G332">
        <v>2.0471935272216699</v>
      </c>
      <c r="H332">
        <v>10.383731842041</v>
      </c>
      <c r="I332">
        <v>1.87533259391784</v>
      </c>
      <c r="J332">
        <v>1051</v>
      </c>
      <c r="K332">
        <v>175</v>
      </c>
      <c r="L332">
        <v>2807</v>
      </c>
      <c r="M332">
        <v>368</v>
      </c>
      <c r="N332">
        <v>109.00000762939401</v>
      </c>
      <c r="O332">
        <v>44.553337097167898</v>
      </c>
      <c r="P332">
        <v>68.204018547140606</v>
      </c>
      <c r="Q332">
        <v>139.442492857898</v>
      </c>
      <c r="R332">
        <v>21.6983092264358</v>
      </c>
      <c r="S332">
        <v>4.5091343222482703</v>
      </c>
      <c r="T332">
        <v>0.46521364665870102</v>
      </c>
      <c r="U332">
        <v>0.96878084122890096</v>
      </c>
      <c r="V332">
        <v>9.4912122577737694</v>
      </c>
      <c r="W332">
        <v>3.4701796768835802</v>
      </c>
    </row>
    <row r="333" spans="1:23" x14ac:dyDescent="0.25">
      <c r="A333">
        <v>331</v>
      </c>
      <c r="B333">
        <v>174.53618350831499</v>
      </c>
      <c r="C333">
        <v>147.30179122435899</v>
      </c>
      <c r="D333">
        <v>37.061853556873999</v>
      </c>
      <c r="E333">
        <v>4.8490454683817097</v>
      </c>
      <c r="F333">
        <v>15.1495819091796</v>
      </c>
      <c r="G333">
        <v>3.0080461502075102</v>
      </c>
      <c r="H333">
        <v>12.3731727600097</v>
      </c>
      <c r="I333">
        <v>2.1604509353637602</v>
      </c>
      <c r="J333">
        <v>1447</v>
      </c>
      <c r="K333">
        <v>195</v>
      </c>
      <c r="L333">
        <v>3135</v>
      </c>
      <c r="M333">
        <v>405</v>
      </c>
      <c r="N333">
        <v>122.64175415039</v>
      </c>
      <c r="O333">
        <v>51.662364959716797</v>
      </c>
      <c r="P333">
        <v>78.613197969543094</v>
      </c>
      <c r="Q333">
        <v>165.491699561996</v>
      </c>
      <c r="R333">
        <v>24.8053054016153</v>
      </c>
      <c r="S333">
        <v>11.1912192403889</v>
      </c>
      <c r="T333">
        <v>0.41063198446260901</v>
      </c>
      <c r="U333">
        <v>0.94869613429564104</v>
      </c>
      <c r="V333">
        <v>14.7814336075205</v>
      </c>
      <c r="W333">
        <v>5.9386193173121002</v>
      </c>
    </row>
    <row r="334" spans="1:23" x14ac:dyDescent="0.25">
      <c r="A334">
        <v>332</v>
      </c>
      <c r="B334">
        <v>180.11430456636</v>
      </c>
      <c r="C334">
        <v>216.27105125269199</v>
      </c>
      <c r="D334">
        <v>33.553657117486999</v>
      </c>
      <c r="E334">
        <v>5.0065206702727298</v>
      </c>
      <c r="F334">
        <v>14.9238996505737</v>
      </c>
      <c r="G334">
        <v>2.5637035369872998</v>
      </c>
      <c r="H334">
        <v>12.4604988098144</v>
      </c>
      <c r="I334">
        <v>3.2305428981781001</v>
      </c>
      <c r="J334">
        <v>1493</v>
      </c>
      <c r="K334">
        <v>378</v>
      </c>
      <c r="L334">
        <v>3420</v>
      </c>
      <c r="M334">
        <v>747</v>
      </c>
      <c r="N334">
        <v>121.01652526855401</v>
      </c>
      <c r="O334">
        <v>55.542778015136697</v>
      </c>
      <c r="P334">
        <v>87.979877026271595</v>
      </c>
      <c r="Q334">
        <v>178.37782320872199</v>
      </c>
      <c r="R334">
        <v>22.8518789362791</v>
      </c>
      <c r="S334">
        <v>12.873700022562399</v>
      </c>
      <c r="T334">
        <v>0.52021297315002601</v>
      </c>
      <c r="U334">
        <v>0.93686075970740401</v>
      </c>
      <c r="V334">
        <v>9.1462720546385796</v>
      </c>
      <c r="W334">
        <v>7.0608708315130304</v>
      </c>
    </row>
    <row r="335" spans="1:23" x14ac:dyDescent="0.25">
      <c r="A335">
        <v>333</v>
      </c>
      <c r="B335">
        <v>188.62718081080499</v>
      </c>
      <c r="C335">
        <v>186.86130140309299</v>
      </c>
      <c r="D335">
        <v>31.665300822594102</v>
      </c>
      <c r="E335">
        <v>7.4458901467708696</v>
      </c>
      <c r="F335">
        <v>10.343894004821699</v>
      </c>
      <c r="G335">
        <v>4.4116716384887598</v>
      </c>
      <c r="H335">
        <v>8.88677883148193</v>
      </c>
      <c r="I335">
        <v>4.2829604148864702</v>
      </c>
      <c r="J335">
        <v>934</v>
      </c>
      <c r="K335">
        <v>471</v>
      </c>
      <c r="L335">
        <v>1829</v>
      </c>
      <c r="M335">
        <v>881</v>
      </c>
      <c r="N335">
        <v>93.477272033691406</v>
      </c>
      <c r="O335">
        <v>32.695568084716797</v>
      </c>
      <c r="P335">
        <v>79.168797512093903</v>
      </c>
      <c r="Q335">
        <v>176.15178374032701</v>
      </c>
      <c r="R335">
        <v>25.1752945066245</v>
      </c>
      <c r="S335">
        <v>7.8677411755067403</v>
      </c>
      <c r="T335">
        <v>0.42646043540381601</v>
      </c>
      <c r="U335">
        <v>0.98939045376470003</v>
      </c>
      <c r="V335">
        <v>10.749657064471799</v>
      </c>
      <c r="W335">
        <v>3.11282707062758</v>
      </c>
    </row>
    <row r="336" spans="1:23" x14ac:dyDescent="0.25">
      <c r="A336">
        <v>334</v>
      </c>
      <c r="B336">
        <v>147.050981000989</v>
      </c>
      <c r="C336">
        <v>207.855033088163</v>
      </c>
      <c r="D336">
        <v>37.3415621789581</v>
      </c>
      <c r="E336">
        <v>8.6264540539824992</v>
      </c>
      <c r="F336">
        <v>8.5287189483642507</v>
      </c>
      <c r="G336">
        <v>2.7205314636230402</v>
      </c>
      <c r="H336">
        <v>10.328537940979</v>
      </c>
      <c r="I336">
        <v>3.0177977085113499</v>
      </c>
      <c r="J336">
        <v>1285</v>
      </c>
      <c r="K336">
        <v>362</v>
      </c>
      <c r="L336">
        <v>2604</v>
      </c>
      <c r="M336">
        <v>639</v>
      </c>
      <c r="N336">
        <v>102.95630645751901</v>
      </c>
      <c r="O336">
        <v>82.734519958496094</v>
      </c>
      <c r="P336">
        <v>80.884013415315806</v>
      </c>
      <c r="Q336">
        <v>169.67922083181401</v>
      </c>
      <c r="R336">
        <v>22.716653738212901</v>
      </c>
      <c r="S336">
        <v>7.1514221231657098</v>
      </c>
      <c r="T336">
        <v>0.42960678511702999</v>
      </c>
      <c r="U336">
        <v>0.95790416820330904</v>
      </c>
      <c r="V336">
        <v>11.180729760547299</v>
      </c>
      <c r="W336">
        <v>4.2752329702060603</v>
      </c>
    </row>
    <row r="337" spans="1:23" x14ac:dyDescent="0.25">
      <c r="A337">
        <v>335</v>
      </c>
      <c r="B337">
        <v>129.417337809777</v>
      </c>
      <c r="C337">
        <v>164.78326767451301</v>
      </c>
      <c r="D337">
        <v>33.513633338135698</v>
      </c>
      <c r="E337">
        <v>10.169047513030099</v>
      </c>
      <c r="F337">
        <v>8.2965564727783203</v>
      </c>
      <c r="G337">
        <v>5.4679827690124503</v>
      </c>
      <c r="H337">
        <v>9.3557872772216797</v>
      </c>
      <c r="I337">
        <v>3.7216162681579501</v>
      </c>
      <c r="J337">
        <v>1154</v>
      </c>
      <c r="K337">
        <v>330</v>
      </c>
      <c r="L337">
        <v>2279</v>
      </c>
      <c r="M337">
        <v>816</v>
      </c>
      <c r="N337">
        <v>102.415817260742</v>
      </c>
      <c r="O337">
        <v>39.357337951660099</v>
      </c>
      <c r="P337">
        <v>83.481924610832294</v>
      </c>
      <c r="Q337">
        <v>191.751382379272</v>
      </c>
      <c r="R337">
        <v>17.7626282502866</v>
      </c>
      <c r="S337">
        <v>2.9984397105672098</v>
      </c>
      <c r="T337">
        <v>0.44630716537173198</v>
      </c>
      <c r="U337">
        <v>0.98364173640694996</v>
      </c>
      <c r="V337">
        <v>11.5891222401723</v>
      </c>
      <c r="W337">
        <v>2.2701991114036502</v>
      </c>
    </row>
    <row r="338" spans="1:23" x14ac:dyDescent="0.25">
      <c r="A338">
        <v>336</v>
      </c>
      <c r="B338">
        <v>130.35030759378199</v>
      </c>
      <c r="C338">
        <v>187.62514312328901</v>
      </c>
      <c r="D338">
        <v>34.274700596285001</v>
      </c>
      <c r="E338">
        <v>12.7651814955739</v>
      </c>
      <c r="F338">
        <v>8.8219518661499006</v>
      </c>
      <c r="G338">
        <v>5.9760751724243102</v>
      </c>
      <c r="H338">
        <v>10.6994857788085</v>
      </c>
      <c r="I338">
        <v>5.0227684974670401</v>
      </c>
      <c r="J338">
        <v>1341</v>
      </c>
      <c r="K338">
        <v>468</v>
      </c>
      <c r="L338">
        <v>2553</v>
      </c>
      <c r="M338">
        <v>1213</v>
      </c>
      <c r="N338">
        <v>112.898178100585</v>
      </c>
      <c r="O338">
        <v>44.6878051757812</v>
      </c>
      <c r="P338">
        <v>99.493346007604501</v>
      </c>
      <c r="Q338">
        <v>156.82136930571099</v>
      </c>
      <c r="R338">
        <v>26.895993055033301</v>
      </c>
      <c r="S338">
        <v>7.3507959450895797</v>
      </c>
      <c r="T338">
        <v>0.53873445416340804</v>
      </c>
      <c r="U338">
        <v>0.93633230316161098</v>
      </c>
      <c r="V338">
        <v>11.628519527702</v>
      </c>
      <c r="W338">
        <v>3.0469097757233299</v>
      </c>
    </row>
    <row r="339" spans="1:23" x14ac:dyDescent="0.25">
      <c r="A339">
        <v>337</v>
      </c>
      <c r="B339">
        <v>140.05208717421201</v>
      </c>
      <c r="C339">
        <v>211.10892895262799</v>
      </c>
      <c r="D339">
        <v>38.557275252513598</v>
      </c>
      <c r="E339">
        <v>5.23345715184439</v>
      </c>
      <c r="F339">
        <v>7.9038486480712802</v>
      </c>
      <c r="G339">
        <v>2.6093676090240399</v>
      </c>
      <c r="H339">
        <v>10.546220779418899</v>
      </c>
      <c r="I339">
        <v>2.5592300891876198</v>
      </c>
      <c r="J339">
        <v>1292</v>
      </c>
      <c r="K339">
        <v>239</v>
      </c>
      <c r="L339">
        <v>2538</v>
      </c>
      <c r="M339">
        <v>560</v>
      </c>
      <c r="N339">
        <v>96.8968505859375</v>
      </c>
      <c r="O339">
        <v>61.204574584960902</v>
      </c>
      <c r="P339">
        <v>69.638630442873094</v>
      </c>
      <c r="Q339">
        <v>180.60768715457999</v>
      </c>
      <c r="R339">
        <v>20.200509384472099</v>
      </c>
      <c r="S339">
        <v>5.1444550126575601</v>
      </c>
      <c r="T339">
        <v>0.43468668308275499</v>
      </c>
      <c r="U339">
        <v>0.97382057755450002</v>
      </c>
      <c r="V339">
        <v>9.2398094229751102</v>
      </c>
      <c r="W339">
        <v>2.9226032190342899</v>
      </c>
    </row>
    <row r="340" spans="1:23" x14ac:dyDescent="0.25">
      <c r="A340">
        <v>338</v>
      </c>
      <c r="B340">
        <v>143.08205088396801</v>
      </c>
      <c r="C340">
        <v>220.03425255681199</v>
      </c>
      <c r="D340">
        <v>24.4684495258368</v>
      </c>
      <c r="E340">
        <v>5.11502223915772</v>
      </c>
      <c r="F340">
        <v>6.8804035186767498</v>
      </c>
      <c r="G340">
        <v>1.9680325984954801</v>
      </c>
      <c r="H340">
        <v>8.9132375717162997</v>
      </c>
      <c r="I340">
        <v>2.0202951431274401</v>
      </c>
      <c r="J340">
        <v>1089</v>
      </c>
      <c r="K340">
        <v>228</v>
      </c>
      <c r="L340">
        <v>2217</v>
      </c>
      <c r="M340">
        <v>380</v>
      </c>
      <c r="N340">
        <v>106.470657348632</v>
      </c>
      <c r="O340">
        <v>50.209560394287102</v>
      </c>
      <c r="P340">
        <v>59.141605839416002</v>
      </c>
      <c r="Q340">
        <v>164.37624587601999</v>
      </c>
      <c r="R340">
        <v>22.857871079373599</v>
      </c>
      <c r="S340">
        <v>5.2637197910337603</v>
      </c>
      <c r="T340">
        <v>0.38353129126559798</v>
      </c>
      <c r="U340">
        <v>0.97003163529277603</v>
      </c>
      <c r="V340">
        <v>13.3353036002149</v>
      </c>
      <c r="W340">
        <v>3.8700763543812799</v>
      </c>
    </row>
    <row r="341" spans="1:23" x14ac:dyDescent="0.25">
      <c r="A341">
        <v>339</v>
      </c>
      <c r="B341">
        <v>139.13229443614199</v>
      </c>
      <c r="C341">
        <v>206.18156766092801</v>
      </c>
      <c r="D341">
        <v>31.4979979503882</v>
      </c>
      <c r="E341">
        <v>4.7628200094520903</v>
      </c>
      <c r="F341">
        <v>6.16546201705932</v>
      </c>
      <c r="G341">
        <v>2.0665309429168701</v>
      </c>
      <c r="H341">
        <v>8.3137950897216797</v>
      </c>
      <c r="I341">
        <v>1.65427041053771</v>
      </c>
      <c r="J341">
        <v>1009</v>
      </c>
      <c r="K341">
        <v>105</v>
      </c>
      <c r="L341">
        <v>1722</v>
      </c>
      <c r="M341">
        <v>256</v>
      </c>
      <c r="N341">
        <v>97.580734252929602</v>
      </c>
      <c r="O341">
        <v>17.262676239013601</v>
      </c>
      <c r="P341">
        <v>73.658252240100197</v>
      </c>
      <c r="Q341">
        <v>177.527421652421</v>
      </c>
      <c r="R341">
        <v>24.354360399699001</v>
      </c>
      <c r="S341">
        <v>10.5121050468693</v>
      </c>
      <c r="T341">
        <v>0.45467686560453602</v>
      </c>
      <c r="U341">
        <v>0.93606923109320805</v>
      </c>
      <c r="V341">
        <v>9.3280926768721493</v>
      </c>
      <c r="W341">
        <v>4.8667880191957602</v>
      </c>
    </row>
    <row r="342" spans="1:23" x14ac:dyDescent="0.25">
      <c r="A342">
        <v>340</v>
      </c>
      <c r="B342">
        <v>131.89786333909001</v>
      </c>
      <c r="C342">
        <v>209.02883812998499</v>
      </c>
      <c r="D342">
        <v>30.3955096107556</v>
      </c>
      <c r="E342">
        <v>5.46240078391412</v>
      </c>
      <c r="F342">
        <v>7.6070399284362704</v>
      </c>
      <c r="G342">
        <v>2.3685510158538801</v>
      </c>
      <c r="H342">
        <v>8.7522439956665004</v>
      </c>
      <c r="I342">
        <v>2.0373656749725302</v>
      </c>
      <c r="J342">
        <v>1045</v>
      </c>
      <c r="K342">
        <v>207</v>
      </c>
      <c r="L342">
        <v>2082</v>
      </c>
      <c r="M342">
        <v>383</v>
      </c>
      <c r="N342">
        <v>91.4166259765625</v>
      </c>
      <c r="O342">
        <v>36.249137878417898</v>
      </c>
      <c r="P342">
        <v>69.596812901987093</v>
      </c>
      <c r="Q342">
        <v>195.36053253167199</v>
      </c>
      <c r="R342">
        <v>23.5234572217778</v>
      </c>
      <c r="S342">
        <v>11.4367364441843</v>
      </c>
      <c r="T342">
        <v>0.43556332248669999</v>
      </c>
      <c r="U342">
        <v>0.93989391911847997</v>
      </c>
      <c r="V342">
        <v>9.4511494252873494</v>
      </c>
      <c r="W342">
        <v>3.2357301704966601</v>
      </c>
    </row>
    <row r="343" spans="1:23" x14ac:dyDescent="0.25">
      <c r="A343">
        <v>341</v>
      </c>
      <c r="B343">
        <v>134.91133148324201</v>
      </c>
      <c r="C343">
        <v>129.98641541656099</v>
      </c>
      <c r="D343">
        <v>25.3552139959227</v>
      </c>
      <c r="E343">
        <v>4.2320531243931203</v>
      </c>
      <c r="F343">
        <v>7.1034274101257298</v>
      </c>
      <c r="G343">
        <v>2.5362508296966499</v>
      </c>
      <c r="H343">
        <v>8.7162885665893501</v>
      </c>
      <c r="I343">
        <v>2.7025606632232599</v>
      </c>
      <c r="J343">
        <v>1047</v>
      </c>
      <c r="K343">
        <v>296</v>
      </c>
      <c r="L343">
        <v>2135</v>
      </c>
      <c r="M343">
        <v>612</v>
      </c>
      <c r="N343">
        <v>82.764724731445298</v>
      </c>
      <c r="O343">
        <v>44.204074859619098</v>
      </c>
      <c r="P343">
        <v>74.130126182965299</v>
      </c>
      <c r="Q343">
        <v>155.52999220981499</v>
      </c>
      <c r="R343">
        <v>25.883325263435601</v>
      </c>
      <c r="S343">
        <v>7.4792355606647298</v>
      </c>
      <c r="T343">
        <v>0.44258019843218699</v>
      </c>
      <c r="U343">
        <v>0.94385589781253598</v>
      </c>
      <c r="V343">
        <v>11.7232570516232</v>
      </c>
      <c r="W343">
        <v>4.1135831381732997</v>
      </c>
    </row>
    <row r="344" spans="1:23" x14ac:dyDescent="0.25">
      <c r="A344">
        <v>342</v>
      </c>
      <c r="B344">
        <v>137.49451765025501</v>
      </c>
      <c r="C344">
        <v>183.93434764889599</v>
      </c>
      <c r="D344">
        <v>23.209916860367699</v>
      </c>
      <c r="E344">
        <v>14.2713158270262</v>
      </c>
      <c r="F344">
        <v>7.0533704757690403</v>
      </c>
      <c r="G344">
        <v>5.0457501411437899</v>
      </c>
      <c r="H344">
        <v>7.6216979026794398</v>
      </c>
      <c r="I344">
        <v>3.7747020721435498</v>
      </c>
      <c r="J344">
        <v>857</v>
      </c>
      <c r="K344">
        <v>303</v>
      </c>
      <c r="L344">
        <v>1895</v>
      </c>
      <c r="M344">
        <v>871</v>
      </c>
      <c r="N344">
        <v>74.706092834472599</v>
      </c>
      <c r="O344">
        <v>42.720016479492102</v>
      </c>
      <c r="P344">
        <v>113.242294087923</v>
      </c>
      <c r="Q344">
        <v>208.85252843975701</v>
      </c>
      <c r="R344">
        <v>27.0397805497809</v>
      </c>
      <c r="S344">
        <v>4.6073789462896402</v>
      </c>
      <c r="T344">
        <v>0.60964626768616603</v>
      </c>
      <c r="U344">
        <v>0.97799440627135104</v>
      </c>
      <c r="V344">
        <v>14.1314741035856</v>
      </c>
      <c r="W344">
        <v>2.92569483834373</v>
      </c>
    </row>
    <row r="345" spans="1:23" x14ac:dyDescent="0.25">
      <c r="A345">
        <v>343</v>
      </c>
      <c r="B345">
        <v>145.177356440062</v>
      </c>
      <c r="C345">
        <v>182.82217780279001</v>
      </c>
      <c r="D345">
        <v>22.2638622388465</v>
      </c>
      <c r="E345">
        <v>8.8982287311761699</v>
      </c>
      <c r="F345">
        <v>6.3274264335632298</v>
      </c>
      <c r="G345">
        <v>4.17464256286621</v>
      </c>
      <c r="H345">
        <v>7.6636042594909597</v>
      </c>
      <c r="I345">
        <v>3.1890563964843701</v>
      </c>
      <c r="J345">
        <v>868</v>
      </c>
      <c r="K345">
        <v>289</v>
      </c>
      <c r="L345">
        <v>1890</v>
      </c>
      <c r="M345">
        <v>607</v>
      </c>
      <c r="N345">
        <v>65.513359069824205</v>
      </c>
      <c r="O345">
        <v>59.203041076660099</v>
      </c>
      <c r="P345">
        <v>104.108307045215</v>
      </c>
      <c r="Q345">
        <v>185.78921717940901</v>
      </c>
      <c r="R345">
        <v>25.772633705790501</v>
      </c>
      <c r="S345">
        <v>4.4697107320577496</v>
      </c>
      <c r="T345">
        <v>0.55521347401311605</v>
      </c>
      <c r="U345">
        <v>0.97233766119921905</v>
      </c>
      <c r="V345">
        <v>13.5437100213219</v>
      </c>
      <c r="W345">
        <v>2.8056973489214498</v>
      </c>
    </row>
    <row r="346" spans="1:23" x14ac:dyDescent="0.25">
      <c r="A346">
        <v>344</v>
      </c>
      <c r="B346">
        <v>215.97655689029401</v>
      </c>
      <c r="C346">
        <v>167.874381416289</v>
      </c>
      <c r="D346">
        <v>18.7720326956353</v>
      </c>
      <c r="E346">
        <v>6.6023880889657196</v>
      </c>
      <c r="F346">
        <v>4.8514752388000399</v>
      </c>
      <c r="G346">
        <v>4.4358568191528303</v>
      </c>
      <c r="H346">
        <v>7.8774423599243102</v>
      </c>
      <c r="I346">
        <v>3.7621889114379798</v>
      </c>
      <c r="J346">
        <v>921</v>
      </c>
      <c r="K346">
        <v>396</v>
      </c>
      <c r="L346">
        <v>1749</v>
      </c>
      <c r="M346">
        <v>840</v>
      </c>
      <c r="N346">
        <v>90.354850769042898</v>
      </c>
      <c r="O346">
        <v>17.0293865203857</v>
      </c>
      <c r="P346">
        <v>135.967597471022</v>
      </c>
      <c r="Q346">
        <v>160.644337512135</v>
      </c>
      <c r="R346">
        <v>22.9685152079076</v>
      </c>
      <c r="S346">
        <v>8.3659826948443303</v>
      </c>
      <c r="T346">
        <v>0.69167282906155003</v>
      </c>
      <c r="U346">
        <v>0.94751450889674704</v>
      </c>
      <c r="V346">
        <v>6.4374337221633002</v>
      </c>
      <c r="W346">
        <v>4.3534000780132596</v>
      </c>
    </row>
    <row r="347" spans="1:23" x14ac:dyDescent="0.25">
      <c r="A347">
        <v>345</v>
      </c>
      <c r="B347">
        <v>195.41760950144501</v>
      </c>
      <c r="C347">
        <v>184.21958508800799</v>
      </c>
      <c r="D347">
        <v>19.174859085939499</v>
      </c>
      <c r="E347">
        <v>5.3352408080051497</v>
      </c>
      <c r="F347">
        <v>5.7723841667175204</v>
      </c>
      <c r="G347">
        <v>2.9218084812164302</v>
      </c>
      <c r="H347">
        <v>8.4084386825561506</v>
      </c>
      <c r="I347">
        <v>2.0463197231292698</v>
      </c>
      <c r="J347">
        <v>1031</v>
      </c>
      <c r="K347">
        <v>141</v>
      </c>
      <c r="L347">
        <v>1785</v>
      </c>
      <c r="M347">
        <v>327</v>
      </c>
      <c r="N347">
        <v>96.426139831542898</v>
      </c>
      <c r="O347">
        <v>28.284273147583001</v>
      </c>
      <c r="P347">
        <v>67.867756064689999</v>
      </c>
      <c r="Q347">
        <v>166.29855402385999</v>
      </c>
      <c r="R347">
        <v>23.910072665801099</v>
      </c>
      <c r="S347">
        <v>6.9615396615292999</v>
      </c>
      <c r="T347">
        <v>0.407958673823965</v>
      </c>
      <c r="U347">
        <v>0.95798846419135697</v>
      </c>
      <c r="V347">
        <v>11.688207861425701</v>
      </c>
      <c r="W347">
        <v>3.3399537477894099</v>
      </c>
    </row>
    <row r="348" spans="1:23" x14ac:dyDescent="0.25">
      <c r="A348">
        <v>346</v>
      </c>
      <c r="B348">
        <v>169.50864561703099</v>
      </c>
      <c r="C348">
        <v>185.862698674532</v>
      </c>
      <c r="D348">
        <v>36.119038208137503</v>
      </c>
      <c r="E348">
        <v>6.41442910913368</v>
      </c>
      <c r="F348">
        <v>9.8644704818725497</v>
      </c>
      <c r="G348">
        <v>2.90596103668212</v>
      </c>
      <c r="H348">
        <v>13.951778411865201</v>
      </c>
      <c r="I348">
        <v>2.25546669960021</v>
      </c>
      <c r="J348">
        <v>1775</v>
      </c>
      <c r="K348">
        <v>241</v>
      </c>
      <c r="L348">
        <v>3213</v>
      </c>
      <c r="M348">
        <v>392</v>
      </c>
      <c r="N348">
        <v>118.19052124023401</v>
      </c>
      <c r="O348">
        <v>20.6155281066894</v>
      </c>
      <c r="P348">
        <v>64.055280644705206</v>
      </c>
      <c r="Q348">
        <v>212.55404456922199</v>
      </c>
      <c r="R348">
        <v>23.710980016541299</v>
      </c>
      <c r="S348">
        <v>5.2201424017575402</v>
      </c>
      <c r="T348">
        <v>0.38266061345732</v>
      </c>
      <c r="U348">
        <v>0.966014060343235</v>
      </c>
      <c r="V348">
        <v>9.4008264462809894</v>
      </c>
      <c r="W348">
        <v>2.6716135143669</v>
      </c>
    </row>
    <row r="349" spans="1:23" x14ac:dyDescent="0.25">
      <c r="A349">
        <v>347</v>
      </c>
      <c r="B349">
        <v>162.62622988996401</v>
      </c>
      <c r="C349">
        <v>131.77189543751999</v>
      </c>
      <c r="D349">
        <v>32.568424407489502</v>
      </c>
      <c r="E349">
        <v>4.5582833987774301</v>
      </c>
      <c r="F349">
        <v>6.5654778480529696</v>
      </c>
      <c r="G349">
        <v>2.4291076660156201</v>
      </c>
      <c r="H349">
        <v>10.593599319458001</v>
      </c>
      <c r="I349">
        <v>1.4912128448486299</v>
      </c>
      <c r="J349">
        <v>1337</v>
      </c>
      <c r="K349">
        <v>94</v>
      </c>
      <c r="L349">
        <v>2135</v>
      </c>
      <c r="M349">
        <v>206</v>
      </c>
      <c r="N349">
        <v>111.25196075439401</v>
      </c>
      <c r="O349">
        <v>46</v>
      </c>
      <c r="P349">
        <v>75.446818321549301</v>
      </c>
      <c r="Q349">
        <v>202.38670988654701</v>
      </c>
      <c r="R349">
        <v>17.778075258716498</v>
      </c>
      <c r="S349">
        <v>4.5124590752836404</v>
      </c>
      <c r="T349">
        <v>0.44801955550336497</v>
      </c>
      <c r="U349">
        <v>0.96822611389559099</v>
      </c>
      <c r="V349">
        <v>11.4826935179358</v>
      </c>
      <c r="W349">
        <v>2.6164921465968498</v>
      </c>
    </row>
    <row r="350" spans="1:23" x14ac:dyDescent="0.25">
      <c r="A350">
        <v>348</v>
      </c>
      <c r="B350">
        <v>173.858468047119</v>
      </c>
      <c r="C350">
        <v>188.380116051155</v>
      </c>
      <c r="D350">
        <v>27.371648502684302</v>
      </c>
      <c r="E350">
        <v>8.9306766118043601</v>
      </c>
      <c r="F350">
        <v>6.8965630531311</v>
      </c>
      <c r="G350">
        <v>4.9226756095886204</v>
      </c>
      <c r="H350">
        <v>9.3280744552612305</v>
      </c>
      <c r="I350">
        <v>4.0593571662902797</v>
      </c>
      <c r="J350">
        <v>1036</v>
      </c>
      <c r="K350">
        <v>398</v>
      </c>
      <c r="L350">
        <v>2217</v>
      </c>
      <c r="M350">
        <v>958</v>
      </c>
      <c r="N350">
        <v>86.214851379394503</v>
      </c>
      <c r="O350">
        <v>26.172506332397401</v>
      </c>
      <c r="P350">
        <v>95.639192050822601</v>
      </c>
      <c r="Q350">
        <v>117.35415904936001</v>
      </c>
      <c r="R350">
        <v>25.248482704344202</v>
      </c>
      <c r="S350">
        <v>5.2341107230002804</v>
      </c>
      <c r="T350">
        <v>0.53416790137819603</v>
      </c>
      <c r="U350">
        <v>0.95674701364229897</v>
      </c>
      <c r="V350">
        <v>9.0806349206349193</v>
      </c>
      <c r="W350">
        <v>3.3120601407549501</v>
      </c>
    </row>
    <row r="351" spans="1:23" x14ac:dyDescent="0.25">
      <c r="A351">
        <v>349</v>
      </c>
      <c r="B351">
        <v>161.54644957208501</v>
      </c>
      <c r="C351">
        <v>162.822837625414</v>
      </c>
      <c r="D351">
        <v>25.152260460467701</v>
      </c>
      <c r="E351">
        <v>11.360236468956201</v>
      </c>
      <c r="F351">
        <v>6.2545094490051198</v>
      </c>
      <c r="G351">
        <v>8.6225261688232404</v>
      </c>
      <c r="H351">
        <v>9.1071548461913991</v>
      </c>
      <c r="I351">
        <v>6.15722560882568</v>
      </c>
      <c r="J351">
        <v>1146</v>
      </c>
      <c r="K351">
        <v>621</v>
      </c>
      <c r="L351">
        <v>1969</v>
      </c>
      <c r="M351">
        <v>1645</v>
      </c>
      <c r="N351">
        <v>95.015785217285099</v>
      </c>
      <c r="O351">
        <v>15.2970581054687</v>
      </c>
      <c r="P351">
        <v>83.387279387279307</v>
      </c>
      <c r="Q351">
        <v>127.353814252973</v>
      </c>
      <c r="R351">
        <v>24.952786547152002</v>
      </c>
      <c r="S351">
        <v>3.9439154597995798</v>
      </c>
      <c r="T351">
        <v>0.47021215807413602</v>
      </c>
      <c r="U351">
        <v>0.97976246436663805</v>
      </c>
      <c r="V351">
        <v>8.4355263157894704</v>
      </c>
      <c r="W351">
        <v>2.9334301941619301</v>
      </c>
    </row>
    <row r="352" spans="1:23" x14ac:dyDescent="0.25">
      <c r="A352">
        <v>350</v>
      </c>
      <c r="B352">
        <v>164.889421490811</v>
      </c>
      <c r="C352">
        <v>216.938849967979</v>
      </c>
      <c r="D352">
        <v>26.2346004945238</v>
      </c>
      <c r="E352">
        <v>10.196560614347799</v>
      </c>
      <c r="F352">
        <v>5.8799958229064897</v>
      </c>
      <c r="G352">
        <v>3.8856382369995099</v>
      </c>
      <c r="H352">
        <v>10.288022041320801</v>
      </c>
      <c r="I352">
        <v>3.5517776012420601</v>
      </c>
      <c r="J352">
        <v>1273</v>
      </c>
      <c r="K352">
        <v>275</v>
      </c>
      <c r="L352">
        <v>2187</v>
      </c>
      <c r="M352">
        <v>742</v>
      </c>
      <c r="N352">
        <v>91.934761047363196</v>
      </c>
      <c r="O352">
        <v>26.907247543334901</v>
      </c>
      <c r="P352">
        <v>92.008671586715806</v>
      </c>
      <c r="Q352">
        <v>195.644873246798</v>
      </c>
      <c r="R352">
        <v>26.246498949220001</v>
      </c>
      <c r="S352">
        <v>2.51603145917549</v>
      </c>
      <c r="T352">
        <v>0.57276463666833199</v>
      </c>
      <c r="U352">
        <v>0.98470745200374399</v>
      </c>
      <c r="V352">
        <v>15.4444444444444</v>
      </c>
      <c r="W352">
        <v>2.20702141057934</v>
      </c>
    </row>
    <row r="353" spans="1:23" x14ac:dyDescent="0.25">
      <c r="A353">
        <v>351</v>
      </c>
      <c r="B353">
        <v>162.65357371577099</v>
      </c>
      <c r="C353">
        <v>197.08236138873201</v>
      </c>
      <c r="D353">
        <v>28.770822564245702</v>
      </c>
      <c r="E353">
        <v>7.7967650267792497</v>
      </c>
      <c r="F353">
        <v>5.6630921363830504</v>
      </c>
      <c r="G353">
        <v>3.9311602115631099</v>
      </c>
      <c r="H353">
        <v>9.5240135192871094</v>
      </c>
      <c r="I353">
        <v>3.5383880138397199</v>
      </c>
      <c r="J353">
        <v>1201</v>
      </c>
      <c r="K353">
        <v>329</v>
      </c>
      <c r="L353">
        <v>2045</v>
      </c>
      <c r="M353">
        <v>832</v>
      </c>
      <c r="N353">
        <v>102.95630645751901</v>
      </c>
      <c r="O353">
        <v>35.227828979492102</v>
      </c>
      <c r="P353">
        <v>80.497768963807601</v>
      </c>
      <c r="Q353">
        <v>179.11198267564899</v>
      </c>
      <c r="R353">
        <v>27.990314919294399</v>
      </c>
      <c r="S353">
        <v>3.9925484992004598</v>
      </c>
      <c r="T353">
        <v>0.51368934407977795</v>
      </c>
      <c r="U353">
        <v>0.97227714436951795</v>
      </c>
      <c r="V353">
        <v>16.7637096774193</v>
      </c>
      <c r="W353">
        <v>2.6777458830639</v>
      </c>
    </row>
    <row r="354" spans="1:23" x14ac:dyDescent="0.25">
      <c r="A354">
        <v>352</v>
      </c>
      <c r="B354">
        <v>164.62019445360801</v>
      </c>
      <c r="C354">
        <v>183.17741465970599</v>
      </c>
      <c r="D354">
        <v>33.6997413839117</v>
      </c>
      <c r="E354">
        <v>9.3051224032638302</v>
      </c>
      <c r="F354">
        <v>5.9280591011047301</v>
      </c>
      <c r="G354">
        <v>3.6050024032592698</v>
      </c>
      <c r="H354">
        <v>9.8876161575317294</v>
      </c>
      <c r="I354">
        <v>2.7037441730499201</v>
      </c>
      <c r="J354">
        <v>1225</v>
      </c>
      <c r="K354">
        <v>192</v>
      </c>
      <c r="L354">
        <v>2060</v>
      </c>
      <c r="M354">
        <v>523</v>
      </c>
      <c r="N354">
        <v>99.764717102050696</v>
      </c>
      <c r="O354">
        <v>71.175842285156193</v>
      </c>
      <c r="P354">
        <v>65.140903686087995</v>
      </c>
      <c r="Q354">
        <v>166.289822774063</v>
      </c>
      <c r="R354">
        <v>23.639303084333001</v>
      </c>
      <c r="S354">
        <v>4.8922323738676301</v>
      </c>
      <c r="T354">
        <v>0.438935337494191</v>
      </c>
      <c r="U354">
        <v>0.96499531539794503</v>
      </c>
      <c r="V354">
        <v>12.0718732314657</v>
      </c>
      <c r="W354">
        <v>3.0934844192634499</v>
      </c>
    </row>
    <row r="355" spans="1:23" x14ac:dyDescent="0.25">
      <c r="A355">
        <v>353</v>
      </c>
      <c r="B355">
        <v>164.97250092181099</v>
      </c>
      <c r="C355">
        <v>193.66341283548999</v>
      </c>
      <c r="D355">
        <v>32.6918807713093</v>
      </c>
      <c r="E355">
        <v>16.914515687088802</v>
      </c>
      <c r="F355">
        <v>5.8367652893066397</v>
      </c>
      <c r="G355">
        <v>2.4064671993255602</v>
      </c>
      <c r="H355">
        <v>9.0202245712280202</v>
      </c>
      <c r="I355">
        <v>1.90703225135803</v>
      </c>
      <c r="J355">
        <v>1085</v>
      </c>
      <c r="K355">
        <v>153</v>
      </c>
      <c r="L355">
        <v>1930</v>
      </c>
      <c r="M355">
        <v>348</v>
      </c>
      <c r="N355">
        <v>99.045448303222599</v>
      </c>
      <c r="O355">
        <v>59.665737152099602</v>
      </c>
      <c r="P355">
        <v>86.837053571428498</v>
      </c>
      <c r="Q355">
        <v>181.72089151450001</v>
      </c>
      <c r="R355">
        <v>20.754029465282901</v>
      </c>
      <c r="S355">
        <v>5.7254424601222498</v>
      </c>
      <c r="T355">
        <v>0.58572488731965899</v>
      </c>
      <c r="U355">
        <v>0.96297580304588104</v>
      </c>
      <c r="V355">
        <v>14.8364361702127</v>
      </c>
      <c r="W355">
        <v>2.9173484721990302</v>
      </c>
    </row>
    <row r="356" spans="1:23" x14ac:dyDescent="0.25">
      <c r="A356">
        <v>354</v>
      </c>
      <c r="B356">
        <v>165.30441110830699</v>
      </c>
      <c r="C356">
        <v>176.283762541481</v>
      </c>
      <c r="D356">
        <v>32.269985994824502</v>
      </c>
      <c r="E356">
        <v>14.6587905963528</v>
      </c>
      <c r="F356">
        <v>7.2417140007018999</v>
      </c>
      <c r="G356">
        <v>7.2476201057434002</v>
      </c>
      <c r="H356">
        <v>8.5805673599243093</v>
      </c>
      <c r="I356">
        <v>5.3790755271911603</v>
      </c>
      <c r="J356">
        <v>1014</v>
      </c>
      <c r="K356">
        <v>489</v>
      </c>
      <c r="L356">
        <v>2123</v>
      </c>
      <c r="M356">
        <v>1376</v>
      </c>
      <c r="N356">
        <v>82.462112426757798</v>
      </c>
      <c r="O356">
        <v>40.1621704101562</v>
      </c>
      <c r="P356">
        <v>78.445729390384898</v>
      </c>
      <c r="Q356">
        <v>179.86000843605001</v>
      </c>
      <c r="R356">
        <v>23.113420420888399</v>
      </c>
      <c r="S356">
        <v>5.7909191484990803</v>
      </c>
      <c r="T356">
        <v>0.53570122106385898</v>
      </c>
      <c r="U356">
        <v>0.96792566974094096</v>
      </c>
      <c r="V356">
        <v>10.873063170441</v>
      </c>
      <c r="W356">
        <v>3.1015228426395902</v>
      </c>
    </row>
    <row r="357" spans="1:23" x14ac:dyDescent="0.25">
      <c r="A357">
        <v>355</v>
      </c>
      <c r="B357">
        <v>164.973451842651</v>
      </c>
      <c r="C357">
        <v>165.688272623183</v>
      </c>
      <c r="D357">
        <v>23.148758106749</v>
      </c>
      <c r="E357">
        <v>7.5349840641054504</v>
      </c>
      <c r="F357">
        <v>7.4925174713134703</v>
      </c>
      <c r="G357">
        <v>3.1878671646118102</v>
      </c>
      <c r="H357">
        <v>8.4352960586547798</v>
      </c>
      <c r="I357">
        <v>2.4157791137695299</v>
      </c>
      <c r="J357">
        <v>968</v>
      </c>
      <c r="K357">
        <v>240</v>
      </c>
      <c r="L357">
        <v>2070</v>
      </c>
      <c r="M357">
        <v>471</v>
      </c>
      <c r="N357">
        <v>79.511009216308594</v>
      </c>
      <c r="O357">
        <v>26.907247543334901</v>
      </c>
      <c r="P357">
        <v>84.104458123484406</v>
      </c>
      <c r="Q357">
        <v>207.34391185610599</v>
      </c>
      <c r="R357">
        <v>25.775599946324299</v>
      </c>
      <c r="S357">
        <v>5.1450569179096197</v>
      </c>
      <c r="T357">
        <v>0.56010254191025999</v>
      </c>
      <c r="U357">
        <v>0.97114728170217801</v>
      </c>
      <c r="V357">
        <v>12.0983388704318</v>
      </c>
      <c r="W357">
        <v>2.3215366001209898</v>
      </c>
    </row>
    <row r="358" spans="1:23" x14ac:dyDescent="0.25">
      <c r="A358">
        <v>356</v>
      </c>
      <c r="B358">
        <v>161.659647965223</v>
      </c>
      <c r="C358">
        <v>193.74674455161099</v>
      </c>
      <c r="D358">
        <v>32.3651842357569</v>
      </c>
      <c r="E358">
        <v>6.0312971709744998</v>
      </c>
      <c r="F358">
        <v>8.5759124755859304</v>
      </c>
      <c r="G358">
        <v>3.1718862056732098</v>
      </c>
      <c r="H358">
        <v>10.136538505554199</v>
      </c>
      <c r="I358">
        <v>2.6830470561981201</v>
      </c>
      <c r="J358">
        <v>1228</v>
      </c>
      <c r="K358">
        <v>248</v>
      </c>
      <c r="L358">
        <v>2553</v>
      </c>
      <c r="M358">
        <v>559</v>
      </c>
      <c r="N358">
        <v>98.061210632324205</v>
      </c>
      <c r="O358">
        <v>27.2029418945312</v>
      </c>
      <c r="P358">
        <v>91.447390501762001</v>
      </c>
      <c r="Q358">
        <v>156.04088586030599</v>
      </c>
      <c r="R358">
        <v>25.241412872493498</v>
      </c>
      <c r="S358">
        <v>24.874986195517302</v>
      </c>
      <c r="T358">
        <v>0.58606073032038797</v>
      </c>
      <c r="U358">
        <v>0.74799488049726004</v>
      </c>
      <c r="V358">
        <v>9.8663171690694593</v>
      </c>
      <c r="W358">
        <v>14.198757763975101</v>
      </c>
    </row>
    <row r="359" spans="1:23" x14ac:dyDescent="0.25">
      <c r="A359">
        <v>357</v>
      </c>
      <c r="B359">
        <v>191.246618409051</v>
      </c>
      <c r="C359">
        <v>129.292049137378</v>
      </c>
      <c r="D359">
        <v>15.4922465367328</v>
      </c>
      <c r="E359">
        <v>8.4176272693053402</v>
      </c>
      <c r="F359">
        <v>4.6951217651367099</v>
      </c>
      <c r="G359">
        <v>4.5311207771301198</v>
      </c>
      <c r="H359">
        <v>10.052015304565399</v>
      </c>
      <c r="I359">
        <v>2.9004161357879599</v>
      </c>
      <c r="J359">
        <v>1307</v>
      </c>
      <c r="K359">
        <v>182</v>
      </c>
      <c r="L359">
        <v>1788</v>
      </c>
      <c r="M359">
        <v>552</v>
      </c>
      <c r="N359">
        <v>117.345649719238</v>
      </c>
      <c r="O359">
        <v>40.521598815917898</v>
      </c>
      <c r="P359">
        <v>99.095313426932904</v>
      </c>
      <c r="Q359">
        <v>157.59609219966401</v>
      </c>
      <c r="R359">
        <v>23.3633339768997</v>
      </c>
      <c r="S359">
        <v>11.5896106467961</v>
      </c>
      <c r="T359">
        <v>0.54931660935447801</v>
      </c>
      <c r="U359">
        <v>0.93576889468693703</v>
      </c>
      <c r="V359">
        <v>10.5808429118773</v>
      </c>
      <c r="W359">
        <v>3.6560364464692401</v>
      </c>
    </row>
    <row r="360" spans="1:23" x14ac:dyDescent="0.25">
      <c r="A360">
        <v>358</v>
      </c>
      <c r="B360">
        <v>193.297463564206</v>
      </c>
      <c r="C360">
        <v>205.26726697587699</v>
      </c>
      <c r="D360">
        <v>11.1758914959156</v>
      </c>
      <c r="E360">
        <v>9.9795782074742903</v>
      </c>
      <c r="F360">
        <v>4.17313480377197</v>
      </c>
      <c r="G360">
        <v>3.4562518596649099</v>
      </c>
      <c r="H360">
        <v>8.1092443466186506</v>
      </c>
      <c r="I360">
        <v>2.6856007575988698</v>
      </c>
      <c r="J360">
        <v>1033</v>
      </c>
      <c r="K360">
        <v>226</v>
      </c>
      <c r="L360">
        <v>1597</v>
      </c>
      <c r="M360">
        <v>546</v>
      </c>
      <c r="N360">
        <v>96.602279663085895</v>
      </c>
      <c r="O360">
        <v>49.517673492431598</v>
      </c>
      <c r="P360">
        <v>103.008447160316</v>
      </c>
      <c r="Q360">
        <v>152.24530374601699</v>
      </c>
      <c r="R360">
        <v>23.249771390168199</v>
      </c>
      <c r="S360">
        <v>4.9567011296863397</v>
      </c>
      <c r="T360">
        <v>0.58591622155374701</v>
      </c>
      <c r="U360">
        <v>0.96926614423339597</v>
      </c>
      <c r="V360">
        <v>11.3361227336122</v>
      </c>
      <c r="W360">
        <v>3.12645311289072</v>
      </c>
    </row>
    <row r="361" spans="1:23" x14ac:dyDescent="0.25">
      <c r="A361">
        <v>359</v>
      </c>
      <c r="B361">
        <v>191.39585476139601</v>
      </c>
      <c r="C361">
        <v>202.51132372062301</v>
      </c>
      <c r="D361">
        <v>14.1772335819867</v>
      </c>
      <c r="E361">
        <v>9.4700804809979999</v>
      </c>
      <c r="F361">
        <v>4.5508437156677202</v>
      </c>
      <c r="G361">
        <v>6.3696594238281197</v>
      </c>
      <c r="H361">
        <v>9.7656049728393501</v>
      </c>
      <c r="I361">
        <v>5.3072795867919904</v>
      </c>
      <c r="J361">
        <v>1221</v>
      </c>
      <c r="K361">
        <v>560</v>
      </c>
      <c r="L361">
        <v>1804</v>
      </c>
      <c r="M361">
        <v>1334</v>
      </c>
      <c r="N361">
        <v>94.826156616210895</v>
      </c>
      <c r="O361">
        <v>32.015621185302699</v>
      </c>
      <c r="P361">
        <v>87.218551200492499</v>
      </c>
      <c r="Q361">
        <v>168.972518789747</v>
      </c>
      <c r="R361">
        <v>27.033054088151999</v>
      </c>
      <c r="S361">
        <v>7.1828831404908398</v>
      </c>
      <c r="T361">
        <v>0.474978918445154</v>
      </c>
      <c r="U361">
        <v>0.95847232002847305</v>
      </c>
      <c r="V361">
        <v>15.618194348725</v>
      </c>
      <c r="W361">
        <v>3.1405435854105002</v>
      </c>
    </row>
    <row r="362" spans="1:23" x14ac:dyDescent="0.25">
      <c r="A362">
        <v>360</v>
      </c>
      <c r="B362">
        <v>173.63236235905899</v>
      </c>
      <c r="C362">
        <v>172.584505812261</v>
      </c>
      <c r="D362">
        <v>14.818974332995399</v>
      </c>
      <c r="E362">
        <v>7.6904468833953903</v>
      </c>
      <c r="F362">
        <v>4.8382611274719203</v>
      </c>
      <c r="G362">
        <v>4.4697532653808496</v>
      </c>
      <c r="H362">
        <v>9.1694459915161097</v>
      </c>
      <c r="I362">
        <v>3.6457228660583398</v>
      </c>
      <c r="J362">
        <v>1083</v>
      </c>
      <c r="K362">
        <v>381</v>
      </c>
      <c r="L362">
        <v>1586</v>
      </c>
      <c r="M362">
        <v>789</v>
      </c>
      <c r="N362">
        <v>95.859275817871094</v>
      </c>
      <c r="O362">
        <v>43.139308929443303</v>
      </c>
      <c r="P362">
        <v>122.603176864449</v>
      </c>
      <c r="Q362">
        <v>165.736007081574</v>
      </c>
      <c r="R362">
        <v>20.481695319807699</v>
      </c>
      <c r="S362">
        <v>9.9848158568619603</v>
      </c>
      <c r="T362">
        <v>0.80663476032299897</v>
      </c>
      <c r="U362">
        <v>0.94275162859708395</v>
      </c>
      <c r="V362">
        <v>6.7144779332615698</v>
      </c>
      <c r="W362">
        <v>3.3755077173029999</v>
      </c>
    </row>
    <row r="363" spans="1:23" x14ac:dyDescent="0.25">
      <c r="A363">
        <v>361</v>
      </c>
      <c r="B363">
        <v>172.28785732306</v>
      </c>
      <c r="C363">
        <v>194.5058704807</v>
      </c>
      <c r="D363">
        <v>16.057474308629299</v>
      </c>
      <c r="E363">
        <v>6.9842539404471404</v>
      </c>
      <c r="F363">
        <v>5.6349010467529297</v>
      </c>
      <c r="G363">
        <v>3.2894434928893999</v>
      </c>
      <c r="H363">
        <v>8.0280380249023402</v>
      </c>
      <c r="I363">
        <v>2.6569414138793901</v>
      </c>
      <c r="J363">
        <v>968</v>
      </c>
      <c r="K363">
        <v>239</v>
      </c>
      <c r="L363">
        <v>1729</v>
      </c>
      <c r="M363">
        <v>533</v>
      </c>
      <c r="N363">
        <v>76.902534484863196</v>
      </c>
      <c r="O363">
        <v>30.000001907348601</v>
      </c>
      <c r="P363">
        <v>107.710716586727</v>
      </c>
      <c r="Q363">
        <v>167.35968285619299</v>
      </c>
      <c r="R363">
        <v>27.4073661644994</v>
      </c>
      <c r="S363">
        <v>6.7074538375903803</v>
      </c>
      <c r="T363">
        <v>0.75653400938793203</v>
      </c>
      <c r="U363">
        <v>0.94198651204390005</v>
      </c>
      <c r="V363">
        <v>7.1113470158056096</v>
      </c>
      <c r="W363">
        <v>3.0451828410689101</v>
      </c>
    </row>
    <row r="364" spans="1:23" x14ac:dyDescent="0.25">
      <c r="A364">
        <v>362</v>
      </c>
      <c r="B364">
        <v>155.35424712297899</v>
      </c>
      <c r="C364">
        <v>194.339575772865</v>
      </c>
      <c r="D364">
        <v>36.800995261104298</v>
      </c>
      <c r="E364">
        <v>12.9381633254009</v>
      </c>
      <c r="F364">
        <v>7.4106287956237704</v>
      </c>
      <c r="G364">
        <v>7.9376335144042898</v>
      </c>
      <c r="H364">
        <v>9.8717470169067294</v>
      </c>
      <c r="I364">
        <v>6.2272062301635698</v>
      </c>
      <c r="J364">
        <v>1186</v>
      </c>
      <c r="K364">
        <v>643</v>
      </c>
      <c r="L364">
        <v>2213</v>
      </c>
      <c r="M364">
        <v>1662</v>
      </c>
      <c r="N364">
        <v>114.54693603515599</v>
      </c>
      <c r="O364">
        <v>79.2022705078125</v>
      </c>
      <c r="P364">
        <v>62.543330501274397</v>
      </c>
      <c r="Q364">
        <v>179.908222688096</v>
      </c>
      <c r="R364">
        <v>21.508543022462199</v>
      </c>
      <c r="S364">
        <v>8.0186327930813395</v>
      </c>
      <c r="T364">
        <v>0.46075687267607801</v>
      </c>
      <c r="U364">
        <v>0.95798322108316902</v>
      </c>
      <c r="V364">
        <v>11.540704070406999</v>
      </c>
      <c r="W364">
        <v>3.45330112721417</v>
      </c>
    </row>
    <row r="365" spans="1:23" x14ac:dyDescent="0.25">
      <c r="A365">
        <v>363</v>
      </c>
      <c r="B365">
        <v>172.61446952201601</v>
      </c>
      <c r="C365">
        <v>175.797550893671</v>
      </c>
      <c r="D365">
        <v>25.853454603509999</v>
      </c>
      <c r="E365">
        <v>9.1614960342367695</v>
      </c>
      <c r="F365">
        <v>5.4957990646362296</v>
      </c>
      <c r="G365">
        <v>4.0960116386413503</v>
      </c>
      <c r="H365">
        <v>7.6814260482787997</v>
      </c>
      <c r="I365">
        <v>2.75530505180358</v>
      </c>
      <c r="J365">
        <v>948</v>
      </c>
      <c r="K365">
        <v>233</v>
      </c>
      <c r="L365">
        <v>1791</v>
      </c>
      <c r="M365">
        <v>537</v>
      </c>
      <c r="N365">
        <v>78.549346923828097</v>
      </c>
      <c r="O365">
        <v>20.6155281066894</v>
      </c>
      <c r="P365">
        <v>50.409879398645302</v>
      </c>
      <c r="Q365">
        <v>184.75279973649501</v>
      </c>
      <c r="R365">
        <v>17.305259665637799</v>
      </c>
      <c r="S365">
        <v>3.3460877300090202</v>
      </c>
      <c r="T365">
        <v>0.34660224628609199</v>
      </c>
      <c r="U365">
        <v>0.98117650538468704</v>
      </c>
      <c r="V365">
        <v>11.1633858267716</v>
      </c>
      <c r="W365">
        <v>2.4964454976303299</v>
      </c>
    </row>
    <row r="366" spans="1:23" x14ac:dyDescent="0.25">
      <c r="A366">
        <v>364</v>
      </c>
      <c r="B366">
        <v>153.32717498884099</v>
      </c>
      <c r="C366">
        <v>177.66966174387201</v>
      </c>
      <c r="D366">
        <v>39.230683653815099</v>
      </c>
      <c r="E366">
        <v>10.2837604716306</v>
      </c>
      <c r="F366">
        <v>7.9372630119323704</v>
      </c>
      <c r="G366">
        <v>3.98493456840515</v>
      </c>
      <c r="H366">
        <v>10.993389129638601</v>
      </c>
      <c r="I366">
        <v>2.77058506011962</v>
      </c>
      <c r="J366">
        <v>1347</v>
      </c>
      <c r="K366">
        <v>177</v>
      </c>
      <c r="L366">
        <v>2217</v>
      </c>
      <c r="M366">
        <v>431</v>
      </c>
      <c r="N366">
        <v>120.282997131347</v>
      </c>
      <c r="O366">
        <v>53.600376129150298</v>
      </c>
      <c r="P366">
        <v>67.380161210725404</v>
      </c>
      <c r="Q366">
        <v>179.19811712584701</v>
      </c>
      <c r="R366">
        <v>21.155416436142499</v>
      </c>
      <c r="S366">
        <v>7.6590387260028701</v>
      </c>
      <c r="T366">
        <v>0.47709797511823498</v>
      </c>
      <c r="U366">
        <v>0.94821851050422801</v>
      </c>
      <c r="V366">
        <v>9.6275733000623802</v>
      </c>
      <c r="W366">
        <v>3.4354076408034602</v>
      </c>
    </row>
    <row r="367" spans="1:23" x14ac:dyDescent="0.25">
      <c r="A367">
        <v>365</v>
      </c>
      <c r="B367">
        <v>154.530012226125</v>
      </c>
      <c r="C367">
        <v>162.43750121290901</v>
      </c>
      <c r="D367">
        <v>40.923360744677098</v>
      </c>
      <c r="E367">
        <v>5.6270682836211998</v>
      </c>
      <c r="F367">
        <v>8.1001796722412092</v>
      </c>
      <c r="G367">
        <v>3.5220630168914702</v>
      </c>
      <c r="H367">
        <v>11.329602241516101</v>
      </c>
      <c r="I367">
        <v>2.5243153572082502</v>
      </c>
      <c r="J367">
        <v>1369</v>
      </c>
      <c r="K367">
        <v>189</v>
      </c>
      <c r="L367">
        <v>2328</v>
      </c>
      <c r="M367">
        <v>460</v>
      </c>
      <c r="N367">
        <v>117.153747558593</v>
      </c>
      <c r="O367">
        <v>36.221542358398402</v>
      </c>
      <c r="P367">
        <v>79.430793868679899</v>
      </c>
      <c r="Q367">
        <v>178.70178717439501</v>
      </c>
      <c r="R367">
        <v>28.850079964637398</v>
      </c>
      <c r="S367">
        <v>6.9475538133754497</v>
      </c>
      <c r="T367">
        <v>0.44846126626366101</v>
      </c>
      <c r="U367">
        <v>0.96289526711083195</v>
      </c>
      <c r="V367">
        <v>15.6882494004796</v>
      </c>
      <c r="W367">
        <v>3.5407326407873101</v>
      </c>
    </row>
    <row r="368" spans="1:23" x14ac:dyDescent="0.25">
      <c r="A368">
        <v>366</v>
      </c>
      <c r="B368">
        <v>152.40959459721699</v>
      </c>
      <c r="C368">
        <v>183.01123639115801</v>
      </c>
      <c r="D368">
        <v>44.725534998289397</v>
      </c>
      <c r="E368">
        <v>15.0580436192869</v>
      </c>
      <c r="F368">
        <v>9.0662307739257795</v>
      </c>
      <c r="G368">
        <v>5.5778107643127397</v>
      </c>
      <c r="H368">
        <v>12.268211364746</v>
      </c>
      <c r="I368">
        <v>5.6945285797119096</v>
      </c>
      <c r="J368">
        <v>1539</v>
      </c>
      <c r="K368">
        <v>568</v>
      </c>
      <c r="L368">
        <v>2670</v>
      </c>
      <c r="M368">
        <v>1448</v>
      </c>
      <c r="N368">
        <v>120.602653503417</v>
      </c>
      <c r="O368">
        <v>39.051246643066399</v>
      </c>
      <c r="P368">
        <v>81.905777537796894</v>
      </c>
      <c r="Q368">
        <v>175.84693765749901</v>
      </c>
      <c r="R368">
        <v>28.3865448362981</v>
      </c>
      <c r="S368">
        <v>5.9454550389700902</v>
      </c>
      <c r="T368">
        <v>0.481777077254473</v>
      </c>
      <c r="U368">
        <v>0.95700375648024705</v>
      </c>
      <c r="V368">
        <v>14.9552511415525</v>
      </c>
      <c r="W368">
        <v>3.3940938653541899</v>
      </c>
    </row>
    <row r="369" spans="1:23" x14ac:dyDescent="0.25">
      <c r="A369">
        <v>367</v>
      </c>
      <c r="B369">
        <v>168.15827980360501</v>
      </c>
      <c r="C369">
        <v>180.56529332996899</v>
      </c>
      <c r="D369">
        <v>41.995278183864599</v>
      </c>
      <c r="E369">
        <v>5.8998981650565403</v>
      </c>
      <c r="F369">
        <v>7.3380556106567303</v>
      </c>
      <c r="G369">
        <v>2.5525979995727499</v>
      </c>
      <c r="H369">
        <v>11.0165405273437</v>
      </c>
      <c r="I369">
        <v>1.7947125434875399</v>
      </c>
      <c r="J369">
        <v>1397</v>
      </c>
      <c r="K369">
        <v>120</v>
      </c>
      <c r="L369">
        <v>2242</v>
      </c>
      <c r="M369">
        <v>287</v>
      </c>
      <c r="N369">
        <v>113.454833984375</v>
      </c>
      <c r="O369">
        <v>27.2946872711181</v>
      </c>
      <c r="P369">
        <v>101.543671607753</v>
      </c>
      <c r="Q369">
        <v>101.832176102548</v>
      </c>
      <c r="R369">
        <v>28.291220063819299</v>
      </c>
      <c r="S369">
        <v>6.2661807719149998</v>
      </c>
      <c r="T369">
        <v>0.58314108000513298</v>
      </c>
      <c r="U369">
        <v>0.93441832512491396</v>
      </c>
      <c r="V369">
        <v>16.427672955974799</v>
      </c>
      <c r="W369">
        <v>3.4129698338441599</v>
      </c>
    </row>
    <row r="370" spans="1:23" x14ac:dyDescent="0.25">
      <c r="A370">
        <v>368</v>
      </c>
      <c r="B370">
        <v>185.64557821809001</v>
      </c>
      <c r="C370">
        <v>183.45814977973501</v>
      </c>
      <c r="D370">
        <v>39.703403231006597</v>
      </c>
      <c r="E370">
        <v>8.8630704682810393</v>
      </c>
      <c r="F370">
        <v>6.1446976661682102</v>
      </c>
      <c r="G370">
        <v>5.19813776016235</v>
      </c>
      <c r="H370">
        <v>10.403428077697701</v>
      </c>
      <c r="I370">
        <v>4.0223054885864196</v>
      </c>
      <c r="J370">
        <v>1208</v>
      </c>
      <c r="K370">
        <v>381</v>
      </c>
      <c r="L370">
        <v>1934</v>
      </c>
      <c r="M370">
        <v>930</v>
      </c>
      <c r="N370">
        <v>125.099960327148</v>
      </c>
      <c r="O370">
        <v>40.012496948242102</v>
      </c>
      <c r="P370">
        <v>114.070805043646</v>
      </c>
      <c r="Q370">
        <v>127.344307937069</v>
      </c>
      <c r="R370">
        <v>29.600513071225301</v>
      </c>
      <c r="S370">
        <v>5.5305349722193897</v>
      </c>
      <c r="T370">
        <v>0.63472361482691297</v>
      </c>
      <c r="U370">
        <v>0.962099113132867</v>
      </c>
      <c r="V370">
        <v>8.5716192170818495</v>
      </c>
      <c r="W370">
        <v>4.0805008944543797</v>
      </c>
    </row>
    <row r="371" spans="1:23" x14ac:dyDescent="0.25">
      <c r="A371">
        <v>369</v>
      </c>
      <c r="B371">
        <v>163.97356828193799</v>
      </c>
      <c r="C371">
        <v>198.450639445749</v>
      </c>
      <c r="D371">
        <v>34.563786255343402</v>
      </c>
      <c r="E371">
        <v>4.8116107653222704</v>
      </c>
      <c r="F371">
        <v>7.0746145248412997</v>
      </c>
      <c r="G371">
        <v>2.25412392616271</v>
      </c>
      <c r="H371">
        <v>9.5025539398193306</v>
      </c>
      <c r="I371">
        <v>1.8729168176651001</v>
      </c>
      <c r="J371">
        <v>1093</v>
      </c>
      <c r="K371">
        <v>202</v>
      </c>
      <c r="L371">
        <v>2402</v>
      </c>
      <c r="M371">
        <v>369</v>
      </c>
      <c r="N371">
        <v>76.157730102539006</v>
      </c>
      <c r="O371">
        <v>37.483329772949197</v>
      </c>
      <c r="P371">
        <v>91.601445783132505</v>
      </c>
      <c r="Q371">
        <v>195.290933015853</v>
      </c>
      <c r="R371">
        <v>30.4350152048615</v>
      </c>
      <c r="S371">
        <v>5.1396452460923596</v>
      </c>
      <c r="T371">
        <v>0.50476032460311404</v>
      </c>
      <c r="U371">
        <v>0.97272903867330796</v>
      </c>
      <c r="V371">
        <v>13.5626930203829</v>
      </c>
      <c r="W371">
        <v>2.6063084112149499</v>
      </c>
    </row>
    <row r="372" spans="1:23" x14ac:dyDescent="0.25">
      <c r="A372">
        <v>370</v>
      </c>
      <c r="B372">
        <v>191.87018960197099</v>
      </c>
      <c r="C372">
        <v>188.986900580255</v>
      </c>
      <c r="D372">
        <v>20.1231477623407</v>
      </c>
      <c r="E372">
        <v>8.1722682438100094</v>
      </c>
      <c r="F372">
        <v>5.8324279785156197</v>
      </c>
      <c r="G372">
        <v>4.0053625106811497</v>
      </c>
      <c r="H372">
        <v>8.7338733673095703</v>
      </c>
      <c r="I372">
        <v>3.82259798049926</v>
      </c>
      <c r="J372">
        <v>1102</v>
      </c>
      <c r="K372">
        <v>358</v>
      </c>
      <c r="L372">
        <v>1819</v>
      </c>
      <c r="M372">
        <v>805</v>
      </c>
      <c r="N372">
        <v>103.870109558105</v>
      </c>
      <c r="O372">
        <v>27.658632278442301</v>
      </c>
      <c r="P372">
        <v>90.240986717267504</v>
      </c>
      <c r="Q372">
        <v>148.778057673185</v>
      </c>
      <c r="R372">
        <v>26.2360614366848</v>
      </c>
      <c r="S372">
        <v>10.6779813876843</v>
      </c>
      <c r="T372">
        <v>0.47840978408560098</v>
      </c>
      <c r="U372">
        <v>0.939774408311568</v>
      </c>
      <c r="V372">
        <v>15.9827814569536</v>
      </c>
      <c r="W372">
        <v>4.9870174831227203</v>
      </c>
    </row>
    <row r="373" spans="1:23" x14ac:dyDescent="0.25">
      <c r="A373">
        <v>371</v>
      </c>
      <c r="B373">
        <v>167.50072774554101</v>
      </c>
      <c r="C373">
        <v>174.08715480603101</v>
      </c>
      <c r="D373">
        <v>42.293072215621798</v>
      </c>
      <c r="E373">
        <v>6.5672220250690598</v>
      </c>
      <c r="F373">
        <v>7.48333263397216</v>
      </c>
      <c r="G373">
        <v>3.8370349407196001</v>
      </c>
      <c r="H373">
        <v>11.6893091201782</v>
      </c>
      <c r="I373">
        <v>3.28126716613769</v>
      </c>
      <c r="J373">
        <v>1442</v>
      </c>
      <c r="K373">
        <v>368</v>
      </c>
      <c r="L373">
        <v>2453</v>
      </c>
      <c r="M373">
        <v>713</v>
      </c>
      <c r="N373">
        <v>123.146263122558</v>
      </c>
      <c r="O373">
        <v>28.2311897277832</v>
      </c>
      <c r="P373">
        <v>108.694087403598</v>
      </c>
      <c r="Q373">
        <v>186.19104766717101</v>
      </c>
      <c r="R373">
        <v>28.514185759598799</v>
      </c>
      <c r="S373">
        <v>3.9436628535701801</v>
      </c>
      <c r="T373">
        <v>0.58293686585931503</v>
      </c>
      <c r="U373">
        <v>0.97729943808631903</v>
      </c>
      <c r="V373">
        <v>12.422723475354999</v>
      </c>
      <c r="W373">
        <v>2.5323235477826298</v>
      </c>
    </row>
    <row r="374" spans="1:23" x14ac:dyDescent="0.25">
      <c r="A374">
        <v>372</v>
      </c>
      <c r="B374">
        <v>163.92751654408099</v>
      </c>
      <c r="C374">
        <v>152.776960546488</v>
      </c>
      <c r="D374">
        <v>50.6857349584198</v>
      </c>
      <c r="E374">
        <v>2.8665439168894999</v>
      </c>
      <c r="F374">
        <v>7.4657692909240696</v>
      </c>
      <c r="G374">
        <v>1.9877337217330899</v>
      </c>
      <c r="H374">
        <v>11.703447341918899</v>
      </c>
      <c r="I374">
        <v>2.0758929252624498</v>
      </c>
      <c r="J374">
        <v>1415</v>
      </c>
      <c r="K374">
        <v>217</v>
      </c>
      <c r="L374">
        <v>2294</v>
      </c>
      <c r="M374">
        <v>460</v>
      </c>
      <c r="N374">
        <v>127.624458312988</v>
      </c>
      <c r="O374">
        <v>37.483329772949197</v>
      </c>
      <c r="P374">
        <v>91.009729729729699</v>
      </c>
      <c r="Q374">
        <v>76.422250316055596</v>
      </c>
      <c r="R374">
        <v>26.5978278412523</v>
      </c>
      <c r="S374">
        <v>5.39801214730306</v>
      </c>
      <c r="T374">
        <v>0.48986071045520602</v>
      </c>
      <c r="U374">
        <v>0.95490009014072597</v>
      </c>
      <c r="V374">
        <v>13.1574367088607</v>
      </c>
      <c r="W374">
        <v>4.3693693693693696</v>
      </c>
    </row>
    <row r="375" spans="1:23" x14ac:dyDescent="0.25">
      <c r="A375">
        <v>373</v>
      </c>
      <c r="B375">
        <v>177.09113314832399</v>
      </c>
      <c r="C375">
        <v>190.51922218556501</v>
      </c>
      <c r="D375">
        <v>45.451064020642001</v>
      </c>
      <c r="E375">
        <v>5.0098840968782996</v>
      </c>
      <c r="F375">
        <v>6.8887238502502397</v>
      </c>
      <c r="G375">
        <v>2.41853547096252</v>
      </c>
      <c r="H375">
        <v>12.197070121765099</v>
      </c>
      <c r="I375">
        <v>1.6977951526641799</v>
      </c>
      <c r="J375">
        <v>1490</v>
      </c>
      <c r="K375">
        <v>149</v>
      </c>
      <c r="L375">
        <v>2269</v>
      </c>
      <c r="M375">
        <v>298</v>
      </c>
      <c r="N375">
        <v>130.249755859375</v>
      </c>
      <c r="O375">
        <v>20.518285751342699</v>
      </c>
      <c r="P375">
        <v>55.092379653088997</v>
      </c>
      <c r="Q375">
        <v>170.66463737427199</v>
      </c>
      <c r="R375">
        <v>19.9804436254352</v>
      </c>
      <c r="S375">
        <v>5.9081425559334901</v>
      </c>
      <c r="T375">
        <v>0.35371652182663399</v>
      </c>
      <c r="U375">
        <v>0.94570542391606205</v>
      </c>
      <c r="V375">
        <v>14.303490136570501</v>
      </c>
      <c r="W375">
        <v>2.9060016442860999</v>
      </c>
    </row>
    <row r="376" spans="1:23" x14ac:dyDescent="0.25">
      <c r="A376">
        <v>374</v>
      </c>
      <c r="B376">
        <v>186.37596304993301</v>
      </c>
      <c r="C376">
        <v>171.97463564206501</v>
      </c>
      <c r="D376">
        <v>31.711277868474099</v>
      </c>
      <c r="E376">
        <v>13.8742574318743</v>
      </c>
      <c r="F376">
        <v>7.0726065635681099</v>
      </c>
      <c r="G376">
        <v>7.5636081695556596</v>
      </c>
      <c r="H376">
        <v>10.3511552810668</v>
      </c>
      <c r="I376">
        <v>5.8882036209106401</v>
      </c>
      <c r="J376">
        <v>1245</v>
      </c>
      <c r="K376">
        <v>612</v>
      </c>
      <c r="L376">
        <v>2473</v>
      </c>
      <c r="M376">
        <v>1537</v>
      </c>
      <c r="N376">
        <v>104.54663848876901</v>
      </c>
      <c r="O376">
        <v>75.504966735839801</v>
      </c>
      <c r="P376">
        <v>54.3776132404181</v>
      </c>
      <c r="Q376">
        <v>185.53498203339601</v>
      </c>
      <c r="R376">
        <v>21.243349126450301</v>
      </c>
      <c r="S376">
        <v>6.7985003455560102</v>
      </c>
      <c r="T376">
        <v>0.34773155908184</v>
      </c>
      <c r="U376">
        <v>0.96570869756116995</v>
      </c>
      <c r="V376">
        <v>15.6345840130505</v>
      </c>
      <c r="W376">
        <v>3.4873230673510598</v>
      </c>
    </row>
    <row r="377" spans="1:23" x14ac:dyDescent="0.25">
      <c r="A377">
        <v>375</v>
      </c>
      <c r="B377">
        <v>190.945991577558</v>
      </c>
      <c r="C377">
        <v>166.97434454384901</v>
      </c>
      <c r="D377">
        <v>25.185416431920199</v>
      </c>
      <c r="E377">
        <v>10.8929077093561</v>
      </c>
      <c r="F377">
        <v>5.9958815574645996</v>
      </c>
      <c r="G377">
        <v>8.9183540344238192</v>
      </c>
      <c r="H377">
        <v>10.0439186096191</v>
      </c>
      <c r="I377">
        <v>6.6050219535827601</v>
      </c>
      <c r="J377">
        <v>1265</v>
      </c>
      <c r="K377">
        <v>695</v>
      </c>
      <c r="L377">
        <v>1967</v>
      </c>
      <c r="M377">
        <v>1801</v>
      </c>
      <c r="N377">
        <v>107.377838134765</v>
      </c>
      <c r="O377">
        <v>19.697715759277301</v>
      </c>
      <c r="P377">
        <v>52.751482096276902</v>
      </c>
      <c r="Q377">
        <v>195.411820517888</v>
      </c>
      <c r="R377">
        <v>18.658530287426501</v>
      </c>
      <c r="S377">
        <v>3.5230529631090901</v>
      </c>
      <c r="T377">
        <v>0.33119505936746102</v>
      </c>
      <c r="U377">
        <v>0.97974179911268</v>
      </c>
      <c r="V377">
        <v>17.0739773716275</v>
      </c>
      <c r="W377">
        <v>2.3042565947242202</v>
      </c>
    </row>
    <row r="378" spans="1:23" x14ac:dyDescent="0.25">
      <c r="A378">
        <v>376</v>
      </c>
      <c r="B378">
        <v>167.883211395524</v>
      </c>
      <c r="C378">
        <v>147.86630829241699</v>
      </c>
      <c r="D378">
        <v>34.481089722511697</v>
      </c>
      <c r="E378">
        <v>10.171240464278</v>
      </c>
      <c r="F378">
        <v>6.1596326828002903</v>
      </c>
      <c r="G378">
        <v>4.92537069320678</v>
      </c>
      <c r="H378">
        <v>9.5470724105834908</v>
      </c>
      <c r="I378">
        <v>3.14383673667907</v>
      </c>
      <c r="J378">
        <v>1143</v>
      </c>
      <c r="K378">
        <v>212</v>
      </c>
      <c r="L378">
        <v>2011</v>
      </c>
      <c r="M378">
        <v>636</v>
      </c>
      <c r="N378">
        <v>92.195442199707003</v>
      </c>
      <c r="O378">
        <v>62.361846923828097</v>
      </c>
      <c r="P378">
        <v>65.091250783044401</v>
      </c>
      <c r="Q378">
        <v>169.423061769469</v>
      </c>
      <c r="R378">
        <v>25.2151449293528</v>
      </c>
      <c r="S378">
        <v>6.7409575208851198</v>
      </c>
      <c r="T378">
        <v>0.40650279255557997</v>
      </c>
      <c r="U378">
        <v>0.95841307024885403</v>
      </c>
      <c r="V378">
        <v>14.743132887899</v>
      </c>
      <c r="W378">
        <v>3.0237329658551499</v>
      </c>
    </row>
    <row r="379" spans="1:23" x14ac:dyDescent="0.25">
      <c r="A379">
        <v>377</v>
      </c>
      <c r="B379">
        <v>166.20759184148699</v>
      </c>
      <c r="C379">
        <v>205.58790195812</v>
      </c>
      <c r="D379">
        <v>34.3920652340326</v>
      </c>
      <c r="E379">
        <v>3.9115621214722198</v>
      </c>
      <c r="F379">
        <v>6.52296638488769</v>
      </c>
      <c r="G379">
        <v>2.0997290611267001</v>
      </c>
      <c r="H379">
        <v>9.9145698547363192</v>
      </c>
      <c r="I379">
        <v>1.38548696041107</v>
      </c>
      <c r="J379">
        <v>1248</v>
      </c>
      <c r="K379">
        <v>108</v>
      </c>
      <c r="L379">
        <v>2083</v>
      </c>
      <c r="M379">
        <v>228</v>
      </c>
      <c r="N379">
        <v>104.995231628417</v>
      </c>
      <c r="O379">
        <v>32.0624389648437</v>
      </c>
      <c r="P379">
        <v>86.370572991649794</v>
      </c>
      <c r="Q379">
        <v>170.17537058152701</v>
      </c>
      <c r="R379">
        <v>25.3217138937638</v>
      </c>
      <c r="S379">
        <v>5.09666289244052</v>
      </c>
      <c r="T379">
        <v>0.46350918685702802</v>
      </c>
      <c r="U379">
        <v>0.96214914264774398</v>
      </c>
      <c r="V379">
        <v>14.922330097087301</v>
      </c>
      <c r="W379">
        <v>2.5676007363469</v>
      </c>
    </row>
    <row r="380" spans="1:23" x14ac:dyDescent="0.25">
      <c r="A380">
        <v>378</v>
      </c>
      <c r="B380">
        <v>196.58277862950899</v>
      </c>
      <c r="C380">
        <v>167.034368996099</v>
      </c>
      <c r="D380">
        <v>27.544697851720699</v>
      </c>
      <c r="E380">
        <v>5.1471696910933504</v>
      </c>
      <c r="F380">
        <v>4.3762350082397399</v>
      </c>
      <c r="G380">
        <v>3.0849418640136701</v>
      </c>
      <c r="H380">
        <v>6.5708928108215297</v>
      </c>
      <c r="I380">
        <v>2.23595690727233</v>
      </c>
      <c r="J380">
        <v>701</v>
      </c>
      <c r="K380">
        <v>188</v>
      </c>
      <c r="L380">
        <v>1436</v>
      </c>
      <c r="M380">
        <v>408</v>
      </c>
      <c r="N380">
        <v>70.007141113281193</v>
      </c>
      <c r="O380">
        <v>35.468296051025298</v>
      </c>
      <c r="P380">
        <v>76.031561461793999</v>
      </c>
      <c r="Q380">
        <v>184.48864570489101</v>
      </c>
      <c r="R380">
        <v>28.8198206162449</v>
      </c>
      <c r="S380">
        <v>4.4863100130197502</v>
      </c>
      <c r="T380">
        <v>0.43700335346723101</v>
      </c>
      <c r="U380">
        <v>0.96830105629616003</v>
      </c>
      <c r="V380">
        <v>16.9087452471482</v>
      </c>
      <c r="W380">
        <v>2.3840388900141698</v>
      </c>
    </row>
    <row r="381" spans="1:23" x14ac:dyDescent="0.25">
      <c r="A381">
        <v>379</v>
      </c>
      <c r="B381">
        <v>159.53368006365301</v>
      </c>
      <c r="C381">
        <v>200.41729899668101</v>
      </c>
      <c r="D381">
        <v>46.8298443972187</v>
      </c>
      <c r="E381">
        <v>5.0705856603296304</v>
      </c>
      <c r="F381">
        <v>6.7233400344848597</v>
      </c>
      <c r="G381">
        <v>2.4182772636413499</v>
      </c>
      <c r="H381">
        <v>10.004458427429199</v>
      </c>
      <c r="I381">
        <v>1.6840127706527701</v>
      </c>
      <c r="J381">
        <v>1223</v>
      </c>
      <c r="K381">
        <v>129</v>
      </c>
      <c r="L381">
        <v>2022</v>
      </c>
      <c r="M381">
        <v>303</v>
      </c>
      <c r="N381">
        <v>105.929222106933</v>
      </c>
      <c r="O381">
        <v>41.048751831054602</v>
      </c>
      <c r="P381">
        <v>73.390404797601093</v>
      </c>
      <c r="Q381">
        <v>199.22637886003901</v>
      </c>
      <c r="R381">
        <v>22.570613451793001</v>
      </c>
      <c r="S381">
        <v>2.8803248830335502</v>
      </c>
      <c r="T381">
        <v>0.43557301040641</v>
      </c>
      <c r="U381">
        <v>0.98476464604598501</v>
      </c>
      <c r="V381">
        <v>16.714285714285701</v>
      </c>
      <c r="W381">
        <v>2.1459820043437698</v>
      </c>
    </row>
    <row r="382" spans="1:23" x14ac:dyDescent="0.25">
      <c r="A382">
        <v>380</v>
      </c>
      <c r="B382">
        <v>164.32410875429301</v>
      </c>
      <c r="C382">
        <v>183.73510062295</v>
      </c>
      <c r="D382">
        <v>43.1629169261765</v>
      </c>
      <c r="E382">
        <v>9.4870417587632101</v>
      </c>
      <c r="F382">
        <v>7.05104303359985</v>
      </c>
      <c r="G382">
        <v>3.49438023567199</v>
      </c>
      <c r="H382">
        <v>9.0859422683715803</v>
      </c>
      <c r="I382">
        <v>2.6562902927398602</v>
      </c>
      <c r="J382">
        <v>1050</v>
      </c>
      <c r="K382">
        <v>198</v>
      </c>
      <c r="L382">
        <v>2078</v>
      </c>
      <c r="M382">
        <v>552</v>
      </c>
      <c r="N382">
        <v>95.671310424804602</v>
      </c>
      <c r="O382">
        <v>42.201896667480398</v>
      </c>
      <c r="P382">
        <v>66.049135328026296</v>
      </c>
      <c r="Q382">
        <v>160.697395932332</v>
      </c>
      <c r="R382">
        <v>24.074218465468501</v>
      </c>
      <c r="S382">
        <v>13.8637086661416</v>
      </c>
      <c r="T382">
        <v>0.38931758860594701</v>
      </c>
      <c r="U382">
        <v>0.91191292971701399</v>
      </c>
      <c r="V382">
        <v>17.163245356793698</v>
      </c>
      <c r="W382">
        <v>7.7443923669233303</v>
      </c>
    </row>
    <row r="383" spans="1:23" x14ac:dyDescent="0.25">
      <c r="A383">
        <v>381</v>
      </c>
      <c r="B383">
        <v>169.60587242135401</v>
      </c>
      <c r="C383">
        <v>179.39989132333201</v>
      </c>
      <c r="D383">
        <v>40.397059614390997</v>
      </c>
      <c r="E383">
        <v>8.7316329708360207</v>
      </c>
      <c r="F383">
        <v>7.50408935546875</v>
      </c>
      <c r="G383">
        <v>5.8117728233337402</v>
      </c>
      <c r="H383">
        <v>12.315299987792899</v>
      </c>
      <c r="I383">
        <v>4.5541615486145002</v>
      </c>
      <c r="J383">
        <v>1520</v>
      </c>
      <c r="K383">
        <v>459</v>
      </c>
      <c r="L383">
        <v>2694</v>
      </c>
      <c r="M383">
        <v>1089</v>
      </c>
      <c r="N383">
        <v>119.503135681152</v>
      </c>
      <c r="O383">
        <v>24.3515911102294</v>
      </c>
      <c r="P383">
        <v>55.625903614457798</v>
      </c>
      <c r="Q383">
        <v>193.089805825242</v>
      </c>
      <c r="R383">
        <v>21.656361737409899</v>
      </c>
      <c r="S383">
        <v>11.912764650272401</v>
      </c>
      <c r="T383">
        <v>0.32639364219262101</v>
      </c>
      <c r="U383">
        <v>0.93330708785860705</v>
      </c>
      <c r="V383">
        <v>18.189563365282201</v>
      </c>
      <c r="W383">
        <v>5.1829814459373003</v>
      </c>
    </row>
    <row r="384" spans="1:23" x14ac:dyDescent="0.25">
      <c r="A384">
        <v>382</v>
      </c>
      <c r="B384">
        <v>169.74263036348401</v>
      </c>
      <c r="C384">
        <v>198.069339595179</v>
      </c>
      <c r="D384">
        <v>39.094388641722098</v>
      </c>
      <c r="E384">
        <v>9.0795454992732196</v>
      </c>
      <c r="F384">
        <v>7.8541541099548304</v>
      </c>
      <c r="G384">
        <v>4.1328797340393004</v>
      </c>
      <c r="H384">
        <v>13.3288230895996</v>
      </c>
      <c r="I384">
        <v>3.4099564552307098</v>
      </c>
      <c r="J384">
        <v>1660</v>
      </c>
      <c r="K384">
        <v>307</v>
      </c>
      <c r="L384">
        <v>2857</v>
      </c>
      <c r="M384">
        <v>736</v>
      </c>
      <c r="N384">
        <v>118.983192443847</v>
      </c>
      <c r="O384">
        <v>30.0166625976562</v>
      </c>
      <c r="P384">
        <v>62.0468568777545</v>
      </c>
      <c r="Q384">
        <v>162.419314677004</v>
      </c>
      <c r="R384">
        <v>26.980738057823899</v>
      </c>
      <c r="S384">
        <v>6.9281647898442902</v>
      </c>
      <c r="T384">
        <v>0.37737595467042401</v>
      </c>
      <c r="U384">
        <v>0.96229733202939105</v>
      </c>
      <c r="V384">
        <v>15.1033274956217</v>
      </c>
      <c r="W384">
        <v>4.0238013893633902</v>
      </c>
    </row>
    <row r="385" spans="1:23" x14ac:dyDescent="0.25">
      <c r="A385">
        <v>383</v>
      </c>
      <c r="B385">
        <v>168.717304818645</v>
      </c>
      <c r="C385">
        <v>206.893438646199</v>
      </c>
      <c r="D385">
        <v>35.936561505762903</v>
      </c>
      <c r="E385">
        <v>10.5596412458664</v>
      </c>
      <c r="F385">
        <v>7.4290089607238698</v>
      </c>
      <c r="G385">
        <v>5.5140023231506303</v>
      </c>
      <c r="H385">
        <v>11.0880918502807</v>
      </c>
      <c r="I385">
        <v>5.0093259811401296</v>
      </c>
      <c r="J385">
        <v>1344</v>
      </c>
      <c r="K385">
        <v>515</v>
      </c>
      <c r="L385">
        <v>2430</v>
      </c>
      <c r="M385">
        <v>1184</v>
      </c>
      <c r="N385">
        <v>116.107711791992</v>
      </c>
      <c r="O385">
        <v>42.2965698242187</v>
      </c>
      <c r="P385">
        <v>64.330879426979706</v>
      </c>
      <c r="Q385">
        <v>177.281311975591</v>
      </c>
      <c r="R385">
        <v>27.031295872167</v>
      </c>
      <c r="S385">
        <v>6.9850910285327901</v>
      </c>
      <c r="T385">
        <v>0.40353822205784701</v>
      </c>
      <c r="U385">
        <v>0.954932796026849</v>
      </c>
      <c r="V385">
        <v>13.4631738800303</v>
      </c>
      <c r="W385">
        <v>3.54685494223363</v>
      </c>
    </row>
    <row r="386" spans="1:23" x14ac:dyDescent="0.25">
      <c r="A386">
        <v>384</v>
      </c>
      <c r="B386">
        <v>189.32523433406399</v>
      </c>
      <c r="C386">
        <v>172.233616022045</v>
      </c>
      <c r="D386">
        <v>34.116289615605801</v>
      </c>
      <c r="E386">
        <v>11.5605808018344</v>
      </c>
      <c r="F386">
        <v>4.5367369651794398</v>
      </c>
      <c r="G386">
        <v>6.2622346878051696</v>
      </c>
      <c r="H386">
        <v>7.6017785072326598</v>
      </c>
      <c r="I386">
        <v>4.6131014823913503</v>
      </c>
      <c r="J386">
        <v>879</v>
      </c>
      <c r="K386">
        <v>444</v>
      </c>
      <c r="L386">
        <v>1483</v>
      </c>
      <c r="M386">
        <v>1102</v>
      </c>
      <c r="N386">
        <v>104.69480133056599</v>
      </c>
      <c r="O386">
        <v>31.400636672973601</v>
      </c>
      <c r="P386">
        <v>66.202172601086303</v>
      </c>
      <c r="Q386">
        <v>168.99310839122199</v>
      </c>
      <c r="R386">
        <v>25.390111823740099</v>
      </c>
      <c r="S386">
        <v>4.8612921254034198</v>
      </c>
      <c r="T386">
        <v>0.426454689996762</v>
      </c>
      <c r="U386">
        <v>0.96318916604730898</v>
      </c>
      <c r="V386">
        <v>13.116578349735001</v>
      </c>
      <c r="W386">
        <v>2.9890871297418999</v>
      </c>
    </row>
    <row r="387" spans="1:23" x14ac:dyDescent="0.25">
      <c r="A387">
        <v>385</v>
      </c>
      <c r="B387">
        <v>166.61637136369799</v>
      </c>
      <c r="C387">
        <v>175.45401618506</v>
      </c>
      <c r="D387">
        <v>41.620251165646401</v>
      </c>
      <c r="E387">
        <v>5.8466951246943903</v>
      </c>
      <c r="F387">
        <v>6.9312572479248002</v>
      </c>
      <c r="G387">
        <v>3.3369758129119802</v>
      </c>
      <c r="H387">
        <v>11.1078701019287</v>
      </c>
      <c r="I387">
        <v>2.0635581016540501</v>
      </c>
      <c r="J387">
        <v>1414</v>
      </c>
      <c r="K387">
        <v>125</v>
      </c>
      <c r="L387">
        <v>2066</v>
      </c>
      <c r="M387">
        <v>320</v>
      </c>
      <c r="N387">
        <v>111.400177001953</v>
      </c>
      <c r="O387">
        <v>36.687873840332003</v>
      </c>
      <c r="P387">
        <v>66.212412412412405</v>
      </c>
      <c r="Q387">
        <v>220.751719745222</v>
      </c>
      <c r="R387">
        <v>22.340246478022198</v>
      </c>
      <c r="S387">
        <v>2.9456168116860302</v>
      </c>
      <c r="T387">
        <v>0.43862408793402302</v>
      </c>
      <c r="U387">
        <v>0.98773745004392399</v>
      </c>
      <c r="V387">
        <v>13.7</v>
      </c>
      <c r="W387">
        <v>2.3124269005847902</v>
      </c>
    </row>
    <row r="388" spans="1:23" x14ac:dyDescent="0.25">
      <c r="A388">
        <v>386</v>
      </c>
      <c r="B388">
        <v>179.84317568747599</v>
      </c>
      <c r="C388">
        <v>182.751964912961</v>
      </c>
      <c r="D388">
        <v>33.070662594822601</v>
      </c>
      <c r="E388">
        <v>5.4642225385072001</v>
      </c>
      <c r="F388">
        <v>5.0072784423828098</v>
      </c>
      <c r="G388">
        <v>3.0936510562896702</v>
      </c>
      <c r="H388">
        <v>8.7485971450805593</v>
      </c>
      <c r="I388">
        <v>2.1971676349639799</v>
      </c>
      <c r="J388">
        <v>1021</v>
      </c>
      <c r="K388">
        <v>186</v>
      </c>
      <c r="L388">
        <v>1699</v>
      </c>
      <c r="M388">
        <v>415</v>
      </c>
      <c r="N388">
        <v>96.020828247070298</v>
      </c>
      <c r="O388">
        <v>48.600410461425703</v>
      </c>
      <c r="P388">
        <v>60.3887309382269</v>
      </c>
      <c r="Q388">
        <v>184.775439960028</v>
      </c>
      <c r="R388">
        <v>20.658989212262899</v>
      </c>
      <c r="S388">
        <v>5.9139007138399702</v>
      </c>
      <c r="T388">
        <v>0.39143185628410598</v>
      </c>
      <c r="U388">
        <v>0.970228195372143</v>
      </c>
      <c r="V388">
        <v>15.5014058106841</v>
      </c>
      <c r="W388">
        <v>2.6210037813681599</v>
      </c>
    </row>
    <row r="389" spans="1:23" x14ac:dyDescent="0.25">
      <c r="A389">
        <v>387</v>
      </c>
      <c r="B389">
        <v>148.40586854004499</v>
      </c>
      <c r="C389">
        <v>171.20518542956299</v>
      </c>
      <c r="D389">
        <v>35.322867595461098</v>
      </c>
      <c r="E389">
        <v>8.39433014365523</v>
      </c>
      <c r="F389">
        <v>8.0959758758544904</v>
      </c>
      <c r="G389">
        <v>4.0634903907775799</v>
      </c>
      <c r="H389">
        <v>12.332007408141999</v>
      </c>
      <c r="I389">
        <v>3.8504836559295601</v>
      </c>
      <c r="J389">
        <v>1454</v>
      </c>
      <c r="K389">
        <v>417</v>
      </c>
      <c r="L389">
        <v>2633</v>
      </c>
      <c r="M389">
        <v>889</v>
      </c>
      <c r="N389">
        <v>132.24598693847599</v>
      </c>
      <c r="O389">
        <v>56.364879608154297</v>
      </c>
      <c r="P389">
        <v>63.6130232558139</v>
      </c>
      <c r="Q389">
        <v>191.516935619431</v>
      </c>
      <c r="R389">
        <v>26.382088432963901</v>
      </c>
      <c r="S389">
        <v>6.6520078847187003</v>
      </c>
      <c r="T389">
        <v>0.42931186989508902</v>
      </c>
      <c r="U389">
        <v>0.96484125650853703</v>
      </c>
      <c r="V389">
        <v>12.478415138971</v>
      </c>
      <c r="W389">
        <v>4.61965363421674</v>
      </c>
    </row>
    <row r="390" spans="1:23" x14ac:dyDescent="0.25">
      <c r="A390">
        <v>388</v>
      </c>
      <c r="B390">
        <v>146.34349589551499</v>
      </c>
      <c r="C390">
        <v>166.844825244037</v>
      </c>
      <c r="D390">
        <v>26.764490430476201</v>
      </c>
      <c r="E390">
        <v>7.7070597548257904</v>
      </c>
      <c r="F390">
        <v>10.345120429992599</v>
      </c>
      <c r="G390">
        <v>4.3632321357726997</v>
      </c>
      <c r="H390">
        <v>15.160509109496999</v>
      </c>
      <c r="I390">
        <v>3.1160469055175701</v>
      </c>
      <c r="J390">
        <v>1885</v>
      </c>
      <c r="K390">
        <v>244</v>
      </c>
      <c r="L390">
        <v>3571</v>
      </c>
      <c r="M390">
        <v>696</v>
      </c>
      <c r="N390">
        <v>132.80059814453099</v>
      </c>
      <c r="O390">
        <v>49.819675445556598</v>
      </c>
      <c r="P390">
        <v>45.487490123781903</v>
      </c>
      <c r="Q390">
        <v>168.72234456433901</v>
      </c>
      <c r="R390">
        <v>18.913235321161601</v>
      </c>
      <c r="S390">
        <v>5.55870796672325</v>
      </c>
      <c r="T390">
        <v>0.32480182207860597</v>
      </c>
      <c r="U390">
        <v>0.96560839537759702</v>
      </c>
      <c r="V390">
        <v>13.464814814814799</v>
      </c>
      <c r="W390">
        <v>3.4529745741792102</v>
      </c>
    </row>
    <row r="391" spans="1:23" x14ac:dyDescent="0.25">
      <c r="A391">
        <v>389</v>
      </c>
      <c r="B391">
        <v>147.92516835180101</v>
      </c>
      <c r="C391">
        <v>166.506025733082</v>
      </c>
      <c r="D391">
        <v>23.377991502693298</v>
      </c>
      <c r="E391">
        <v>10.682208419796799</v>
      </c>
      <c r="F391">
        <v>6.5456943511962802</v>
      </c>
      <c r="G391">
        <v>4.0887193679809499</v>
      </c>
      <c r="H391">
        <v>8.4806289672851491</v>
      </c>
      <c r="I391">
        <v>3.1091825962066602</v>
      </c>
      <c r="J391">
        <v>1036</v>
      </c>
      <c r="K391">
        <v>255</v>
      </c>
      <c r="L391">
        <v>2041</v>
      </c>
      <c r="M391">
        <v>707</v>
      </c>
      <c r="N391">
        <v>106.381393432617</v>
      </c>
      <c r="O391">
        <v>37.0540161132812</v>
      </c>
      <c r="P391">
        <v>59.783320923306</v>
      </c>
      <c r="Q391">
        <v>159.69415840631299</v>
      </c>
      <c r="R391">
        <v>23.490242051163499</v>
      </c>
      <c r="S391">
        <v>6.8488174544484099</v>
      </c>
      <c r="T391">
        <v>0.391449435040162</v>
      </c>
      <c r="U391">
        <v>0.95909853083162699</v>
      </c>
      <c r="V391">
        <v>11.2609489051094</v>
      </c>
      <c r="W391">
        <v>3.0037462860095498</v>
      </c>
    </row>
    <row r="392" spans="1:23" x14ac:dyDescent="0.25">
      <c r="A392">
        <v>390</v>
      </c>
      <c r="B392">
        <v>148.58770789264199</v>
      </c>
      <c r="C392">
        <v>208.12538570513601</v>
      </c>
      <c r="D392">
        <v>26.995499769137499</v>
      </c>
      <c r="E392">
        <v>6.9722433461562598</v>
      </c>
      <c r="F392">
        <v>7.5765190124511701</v>
      </c>
      <c r="G392">
        <v>4.02327108383178</v>
      </c>
      <c r="H392">
        <v>11.8303508758544</v>
      </c>
      <c r="I392">
        <v>3.1236219406127899</v>
      </c>
      <c r="J392">
        <v>1426</v>
      </c>
      <c r="K392">
        <v>284</v>
      </c>
      <c r="L392">
        <v>2572</v>
      </c>
      <c r="M392">
        <v>690</v>
      </c>
      <c r="N392">
        <v>125.48306274414</v>
      </c>
      <c r="O392">
        <v>41.400482177734297</v>
      </c>
      <c r="P392">
        <v>63.408915228033997</v>
      </c>
      <c r="Q392">
        <v>198.91946442845699</v>
      </c>
      <c r="R392">
        <v>22.681010855396099</v>
      </c>
      <c r="S392">
        <v>6.0374537807266098</v>
      </c>
      <c r="T392">
        <v>0.39631571863111498</v>
      </c>
      <c r="U392">
        <v>0.96398664452570404</v>
      </c>
      <c r="V392">
        <v>13.5609532538955</v>
      </c>
      <c r="W392">
        <v>3.44347826086956</v>
      </c>
    </row>
    <row r="393" spans="1:23" x14ac:dyDescent="0.25">
      <c r="A393">
        <v>391</v>
      </c>
      <c r="B393">
        <v>152.27006151875599</v>
      </c>
      <c r="C393">
        <v>183.76160996720199</v>
      </c>
      <c r="D393">
        <v>28.114280603523401</v>
      </c>
      <c r="E393">
        <v>7.4854975245854298</v>
      </c>
      <c r="F393">
        <v>7.3304300308227504</v>
      </c>
      <c r="G393">
        <v>2.7308506965637198</v>
      </c>
      <c r="H393">
        <v>11.500382423400801</v>
      </c>
      <c r="I393">
        <v>2.1243221759796098</v>
      </c>
      <c r="J393">
        <v>1361</v>
      </c>
      <c r="K393">
        <v>137</v>
      </c>
      <c r="L393">
        <v>2576</v>
      </c>
      <c r="M393">
        <v>390</v>
      </c>
      <c r="N393">
        <v>114.214714050292</v>
      </c>
      <c r="O393">
        <v>25.495098114013601</v>
      </c>
      <c r="P393">
        <v>63.642914762032802</v>
      </c>
      <c r="Q393">
        <v>182.82051977226001</v>
      </c>
      <c r="R393">
        <v>22.861036591364801</v>
      </c>
      <c r="S393">
        <v>8.5349174215525192</v>
      </c>
      <c r="T393">
        <v>0.400626419194752</v>
      </c>
      <c r="U393">
        <v>0.94686917107874402</v>
      </c>
      <c r="V393">
        <v>11.6787762906309</v>
      </c>
      <c r="W393">
        <v>3.5625348189414998</v>
      </c>
    </row>
    <row r="394" spans="1:23" x14ac:dyDescent="0.25">
      <c r="A394">
        <v>392</v>
      </c>
      <c r="B394">
        <v>156.037512856837</v>
      </c>
      <c r="C394">
        <v>172.980884550447</v>
      </c>
      <c r="D394">
        <v>26.8405165769578</v>
      </c>
      <c r="E394">
        <v>13.6387083028175</v>
      </c>
      <c r="F394">
        <v>6.4188971519470197</v>
      </c>
      <c r="G394">
        <v>8.1491613388061506</v>
      </c>
      <c r="H394">
        <v>9.4960260391235298</v>
      </c>
      <c r="I394">
        <v>6.9041466712951598</v>
      </c>
      <c r="J394">
        <v>1149</v>
      </c>
      <c r="K394">
        <v>695</v>
      </c>
      <c r="L394">
        <v>2132</v>
      </c>
      <c r="M394">
        <v>1615</v>
      </c>
      <c r="N394">
        <v>123.9072265625</v>
      </c>
      <c r="O394">
        <v>34.655448913574197</v>
      </c>
      <c r="P394">
        <v>84.481308411214897</v>
      </c>
      <c r="Q394">
        <v>200.06112624886401</v>
      </c>
      <c r="R394">
        <v>30.0738712961377</v>
      </c>
      <c r="S394">
        <v>6.7034963292852296</v>
      </c>
      <c r="T394">
        <v>0.45652986595674599</v>
      </c>
      <c r="U394">
        <v>0.95568575765212804</v>
      </c>
      <c r="V394">
        <v>15.5685884691848</v>
      </c>
      <c r="W394">
        <v>2.6906684997422201</v>
      </c>
    </row>
    <row r="395" spans="1:23" x14ac:dyDescent="0.25">
      <c r="A395">
        <v>393</v>
      </c>
      <c r="B395">
        <v>154.52820741718199</v>
      </c>
      <c r="C395">
        <v>169.81854877835701</v>
      </c>
      <c r="D395">
        <v>27.860916899754798</v>
      </c>
      <c r="E395">
        <v>10.2527221107825</v>
      </c>
      <c r="F395">
        <v>6.3121409416198704</v>
      </c>
      <c r="G395">
        <v>6.2169895172119096</v>
      </c>
      <c r="H395">
        <v>9.2724370956420898</v>
      </c>
      <c r="I395">
        <v>4.9802207946777299</v>
      </c>
      <c r="J395">
        <v>1077</v>
      </c>
      <c r="K395">
        <v>522</v>
      </c>
      <c r="L395">
        <v>2039</v>
      </c>
      <c r="M395">
        <v>1194</v>
      </c>
      <c r="N395">
        <v>124.81185913085901</v>
      </c>
      <c r="O395">
        <v>60.1082344055175</v>
      </c>
      <c r="P395">
        <v>80.980330257406493</v>
      </c>
      <c r="Q395">
        <v>202.25930002201099</v>
      </c>
      <c r="R395">
        <v>25.1415970953481</v>
      </c>
      <c r="S395">
        <v>2.8854780951460501</v>
      </c>
      <c r="T395">
        <v>0.46708467201526299</v>
      </c>
      <c r="U395">
        <v>0.98277626759714298</v>
      </c>
      <c r="V395">
        <v>16.7599085365853</v>
      </c>
      <c r="W395">
        <v>2.1321295983800201</v>
      </c>
    </row>
    <row r="396" spans="1:23" x14ac:dyDescent="0.25">
      <c r="A396">
        <v>394</v>
      </c>
      <c r="B396">
        <v>181.89733936229999</v>
      </c>
      <c r="C396">
        <v>205.80634205981099</v>
      </c>
      <c r="D396">
        <v>24.671284919583599</v>
      </c>
      <c r="E396">
        <v>3.9268735499342302</v>
      </c>
      <c r="F396">
        <v>6.1750826835632298</v>
      </c>
      <c r="G396">
        <v>1.58526670932769</v>
      </c>
      <c r="H396">
        <v>8.9724760055541992</v>
      </c>
      <c r="I396">
        <v>1.1691699028015099</v>
      </c>
      <c r="J396">
        <v>1061</v>
      </c>
      <c r="K396">
        <v>90</v>
      </c>
      <c r="L396">
        <v>1748</v>
      </c>
      <c r="M396">
        <v>184</v>
      </c>
      <c r="N396">
        <v>98.488571166992102</v>
      </c>
      <c r="O396">
        <v>45</v>
      </c>
      <c r="P396">
        <v>60.081154896605497</v>
      </c>
      <c r="Q396">
        <v>191.03198031980301</v>
      </c>
      <c r="R396">
        <v>26.8656512092521</v>
      </c>
      <c r="S396">
        <v>3.5355110334653701</v>
      </c>
      <c r="T396">
        <v>0.363470421338974</v>
      </c>
      <c r="U396">
        <v>0.98056820514042997</v>
      </c>
      <c r="V396">
        <v>22.317796610169399</v>
      </c>
      <c r="W396">
        <v>2.7025611999433901</v>
      </c>
    </row>
    <row r="397" spans="1:23" x14ac:dyDescent="0.25">
      <c r="A397">
        <v>395</v>
      </c>
      <c r="B397">
        <v>175.811019037823</v>
      </c>
      <c r="C397">
        <v>172.117778338411</v>
      </c>
      <c r="D397">
        <v>27.571089726613302</v>
      </c>
      <c r="E397">
        <v>14.1190452711707</v>
      </c>
      <c r="F397">
        <v>6.20098829269409</v>
      </c>
      <c r="G397">
        <v>10.784121513366699</v>
      </c>
      <c r="H397">
        <v>9.7443017959594709</v>
      </c>
      <c r="I397">
        <v>7.6767215728759703</v>
      </c>
      <c r="J397">
        <v>1149</v>
      </c>
      <c r="K397">
        <v>841</v>
      </c>
      <c r="L397">
        <v>1930</v>
      </c>
      <c r="M397">
        <v>2194</v>
      </c>
      <c r="N397">
        <v>121.84005737304599</v>
      </c>
      <c r="O397">
        <v>24.186773300170898</v>
      </c>
      <c r="P397">
        <v>62.878608438193901</v>
      </c>
      <c r="Q397">
        <v>187.27555321390901</v>
      </c>
      <c r="R397">
        <v>24.468584748878001</v>
      </c>
      <c r="S397">
        <v>6.1518750587289599</v>
      </c>
      <c r="T397">
        <v>0.409225017519456</v>
      </c>
      <c r="U397">
        <v>0.96747024981967</v>
      </c>
      <c r="V397">
        <v>17.474683544303701</v>
      </c>
      <c r="W397">
        <v>3.6362641870641301</v>
      </c>
    </row>
    <row r="398" spans="1:23" x14ac:dyDescent="0.25">
      <c r="A398">
        <v>396</v>
      </c>
      <c r="B398">
        <v>176.39009101670899</v>
      </c>
      <c r="C398">
        <v>177.79025403170999</v>
      </c>
      <c r="D398">
        <v>28.2108717029198</v>
      </c>
      <c r="E398">
        <v>13.9255408050045</v>
      </c>
      <c r="F398">
        <v>7.3158845901489196</v>
      </c>
      <c r="G398">
        <v>6.6943330764770499</v>
      </c>
      <c r="H398">
        <v>8.8056039810180593</v>
      </c>
      <c r="I398">
        <v>6.0471634864807102</v>
      </c>
      <c r="J398">
        <v>1035</v>
      </c>
      <c r="K398">
        <v>684</v>
      </c>
      <c r="L398">
        <v>2089</v>
      </c>
      <c r="M398">
        <v>1556</v>
      </c>
      <c r="N398">
        <v>114.01754760742099</v>
      </c>
      <c r="O398">
        <v>44.643028259277301</v>
      </c>
      <c r="P398">
        <v>58.1453341740227</v>
      </c>
      <c r="Q398">
        <v>194.03001547609301</v>
      </c>
      <c r="R398">
        <v>26.169222082613199</v>
      </c>
      <c r="S398">
        <v>5.2458529938785299</v>
      </c>
      <c r="T398">
        <v>0.41110639140024502</v>
      </c>
      <c r="U398">
        <v>0.96708333337050401</v>
      </c>
      <c r="V398">
        <v>13.439928272564201</v>
      </c>
      <c r="W398">
        <v>2.8218826075196102</v>
      </c>
    </row>
    <row r="399" spans="1:23" x14ac:dyDescent="0.25">
      <c r="A399">
        <v>397</v>
      </c>
      <c r="B399">
        <v>137.092627452502</v>
      </c>
      <c r="C399">
        <v>206.05057346348599</v>
      </c>
      <c r="D399">
        <v>33.991949578824098</v>
      </c>
      <c r="E399">
        <v>7.128317154985</v>
      </c>
      <c r="F399">
        <v>8.8245038986206001</v>
      </c>
      <c r="G399">
        <v>3.7715170383453298</v>
      </c>
      <c r="H399">
        <v>10.967688560485801</v>
      </c>
      <c r="I399">
        <v>2.73277282714843</v>
      </c>
      <c r="J399">
        <v>1360</v>
      </c>
      <c r="K399">
        <v>183</v>
      </c>
      <c r="L399">
        <v>2486</v>
      </c>
      <c r="M399">
        <v>499</v>
      </c>
      <c r="N399">
        <v>120.70211791992099</v>
      </c>
      <c r="O399">
        <v>56.612720489501903</v>
      </c>
      <c r="P399">
        <v>48.934957532409399</v>
      </c>
      <c r="Q399">
        <v>209.39545716480899</v>
      </c>
      <c r="R399">
        <v>25.525492234851299</v>
      </c>
      <c r="S399">
        <v>4.5263475602582499</v>
      </c>
      <c r="T399">
        <v>0.33106460127179999</v>
      </c>
      <c r="U399">
        <v>0.979403855736664</v>
      </c>
      <c r="V399">
        <v>14.679539852095299</v>
      </c>
      <c r="W399">
        <v>2.5171096345514901</v>
      </c>
    </row>
    <row r="400" spans="1:23" x14ac:dyDescent="0.25">
      <c r="A400">
        <v>398</v>
      </c>
      <c r="B400">
        <v>135.74387238254101</v>
      </c>
      <c r="C400">
        <v>203.81342544974601</v>
      </c>
      <c r="D400">
        <v>33.159926624120097</v>
      </c>
      <c r="E400">
        <v>7.3408440039393099</v>
      </c>
      <c r="F400">
        <v>7.5275020599365199</v>
      </c>
      <c r="G400">
        <v>2.29929423332214</v>
      </c>
      <c r="H400">
        <v>12.424394607543899</v>
      </c>
      <c r="I400">
        <v>1.9967167377471899</v>
      </c>
      <c r="J400">
        <v>1514</v>
      </c>
      <c r="K400">
        <v>159</v>
      </c>
      <c r="L400">
        <v>2353</v>
      </c>
      <c r="M400">
        <v>367</v>
      </c>
      <c r="N400">
        <v>139.70326232910099</v>
      </c>
      <c r="O400">
        <v>74.330345153808594</v>
      </c>
      <c r="P400">
        <v>57.955047160345103</v>
      </c>
      <c r="Q400">
        <v>167.01227380599201</v>
      </c>
      <c r="R400">
        <v>24.999144799998</v>
      </c>
      <c r="S400">
        <v>5.5261471510445297</v>
      </c>
      <c r="T400">
        <v>0.39395775315453102</v>
      </c>
      <c r="U400">
        <v>0.960224484851258</v>
      </c>
      <c r="V400">
        <v>11.894099848713999</v>
      </c>
      <c r="W400">
        <v>3.00684675712685</v>
      </c>
    </row>
    <row r="401" spans="1:23" x14ac:dyDescent="0.25">
      <c r="A401">
        <v>399</v>
      </c>
      <c r="B401">
        <v>137.52659667371699</v>
      </c>
      <c r="C401">
        <v>204.44398299986401</v>
      </c>
      <c r="D401">
        <v>31.713192173703199</v>
      </c>
      <c r="E401">
        <v>9.1806722889416594</v>
      </c>
      <c r="F401">
        <v>6.9232993125915501</v>
      </c>
      <c r="G401">
        <v>3.7483334541320801</v>
      </c>
      <c r="H401">
        <v>10.323457717895501</v>
      </c>
      <c r="I401">
        <v>3.90892004966735</v>
      </c>
      <c r="J401">
        <v>1266</v>
      </c>
      <c r="K401">
        <v>454</v>
      </c>
      <c r="L401">
        <v>2113</v>
      </c>
      <c r="M401">
        <v>930</v>
      </c>
      <c r="N401">
        <v>123.16655731201099</v>
      </c>
      <c r="O401">
        <v>28.861738204956001</v>
      </c>
      <c r="P401">
        <v>53.678818643285602</v>
      </c>
      <c r="Q401">
        <v>143.37135029354201</v>
      </c>
      <c r="R401">
        <v>23.256901340883001</v>
      </c>
      <c r="S401">
        <v>3.1440847975029702</v>
      </c>
      <c r="T401">
        <v>0.36324795468932702</v>
      </c>
      <c r="U401">
        <v>0.98070267389745003</v>
      </c>
      <c r="V401">
        <v>14.382578992314199</v>
      </c>
      <c r="W401">
        <v>2.7189580885233</v>
      </c>
    </row>
    <row r="402" spans="1:23" x14ac:dyDescent="0.25">
      <c r="A402">
        <v>400</v>
      </c>
      <c r="B402">
        <v>168.36179627006101</v>
      </c>
      <c r="C402">
        <v>196.11610937530301</v>
      </c>
      <c r="D402">
        <v>25.873634714849601</v>
      </c>
      <c r="E402">
        <v>11.524884391106299</v>
      </c>
      <c r="F402">
        <v>7.09905910491943</v>
      </c>
      <c r="G402">
        <v>7.9400124549865696</v>
      </c>
      <c r="H402">
        <v>7.9708795547485298</v>
      </c>
      <c r="I402">
        <v>5.9498004913329998</v>
      </c>
      <c r="J402">
        <v>887</v>
      </c>
      <c r="K402">
        <v>617</v>
      </c>
      <c r="L402">
        <v>1957</v>
      </c>
      <c r="M402">
        <v>1525</v>
      </c>
      <c r="N402">
        <v>100.34440612792901</v>
      </c>
      <c r="O402">
        <v>54.5618896484375</v>
      </c>
      <c r="P402">
        <v>119.49234767542499</v>
      </c>
      <c r="Q402">
        <v>158.88417652634899</v>
      </c>
      <c r="R402">
        <v>28.114003852068201</v>
      </c>
      <c r="S402">
        <v>6.1928563070615796</v>
      </c>
      <c r="T402">
        <v>0.62419894001879905</v>
      </c>
      <c r="U402">
        <v>0.96595008415503003</v>
      </c>
      <c r="V402">
        <v>13.699432892249501</v>
      </c>
      <c r="W402">
        <v>3.6041389325910602</v>
      </c>
    </row>
    <row r="403" spans="1:23" x14ac:dyDescent="0.25">
      <c r="A403">
        <v>401</v>
      </c>
      <c r="B403">
        <v>176.458809602359</v>
      </c>
      <c r="C403">
        <v>184.352636379514</v>
      </c>
      <c r="D403">
        <v>26.059074649802302</v>
      </c>
      <c r="E403">
        <v>10.561597749168</v>
      </c>
      <c r="F403">
        <v>7.2476329803466797</v>
      </c>
      <c r="G403">
        <v>3.9945662021636901</v>
      </c>
      <c r="H403">
        <v>8.6223173141479492</v>
      </c>
      <c r="I403">
        <v>2.78044581413269</v>
      </c>
      <c r="J403">
        <v>1063</v>
      </c>
      <c r="K403">
        <v>226</v>
      </c>
      <c r="L403">
        <v>2020</v>
      </c>
      <c r="M403">
        <v>510</v>
      </c>
      <c r="N403">
        <v>94.148818969726506</v>
      </c>
      <c r="O403">
        <v>22.472204208373999</v>
      </c>
      <c r="P403">
        <v>104.07774431973699</v>
      </c>
      <c r="Q403">
        <v>180.49104972375599</v>
      </c>
      <c r="R403">
        <v>32.951523181677899</v>
      </c>
      <c r="S403">
        <v>6.3169138474051199</v>
      </c>
      <c r="T403">
        <v>0.562029797103335</v>
      </c>
      <c r="U403">
        <v>0.96208455039306295</v>
      </c>
      <c r="V403">
        <v>15.3666077738515</v>
      </c>
      <c r="W403">
        <v>2.9919035314384099</v>
      </c>
    </row>
    <row r="404" spans="1:23" x14ac:dyDescent="0.25">
      <c r="A404">
        <v>402</v>
      </c>
      <c r="B404">
        <v>190.530342137437</v>
      </c>
      <c r="C404">
        <v>158.94579751207999</v>
      </c>
      <c r="D404">
        <v>27.699529334696901</v>
      </c>
      <c r="E404">
        <v>6.4601862461767698</v>
      </c>
      <c r="F404">
        <v>6.0491056442260698</v>
      </c>
      <c r="G404">
        <v>4.1278524398803702</v>
      </c>
      <c r="H404">
        <v>10.5517053604125</v>
      </c>
      <c r="I404">
        <v>3.4703676700592001</v>
      </c>
      <c r="J404">
        <v>1260</v>
      </c>
      <c r="K404">
        <v>369</v>
      </c>
      <c r="L404">
        <v>2259</v>
      </c>
      <c r="M404">
        <v>765</v>
      </c>
      <c r="N404">
        <v>121.247680664062</v>
      </c>
      <c r="O404">
        <v>18.439088821411101</v>
      </c>
      <c r="P404">
        <v>70.918607501838693</v>
      </c>
      <c r="Q404">
        <v>173.06738792249999</v>
      </c>
      <c r="R404">
        <v>29.646280226697499</v>
      </c>
      <c r="S404">
        <v>11.5700041666211</v>
      </c>
      <c r="T404">
        <v>0.40925451397281398</v>
      </c>
      <c r="U404">
        <v>0.936433680010059</v>
      </c>
      <c r="V404">
        <v>14.008605851979301</v>
      </c>
      <c r="W404">
        <v>6.5974806201550296</v>
      </c>
    </row>
    <row r="405" spans="1:23" x14ac:dyDescent="0.25">
      <c r="A405">
        <v>403</v>
      </c>
      <c r="B405">
        <v>189.09839119718899</v>
      </c>
      <c r="C405">
        <v>179.36686137902899</v>
      </c>
      <c r="D405">
        <v>31.604241801370701</v>
      </c>
      <c r="E405">
        <v>7.5341716083995403</v>
      </c>
      <c r="F405">
        <v>6.0594272613525302</v>
      </c>
      <c r="G405">
        <v>4.12621593475341</v>
      </c>
      <c r="H405">
        <v>10.245509147644</v>
      </c>
      <c r="I405">
        <v>3.1613876819610498</v>
      </c>
      <c r="J405">
        <v>1207</v>
      </c>
      <c r="K405">
        <v>320</v>
      </c>
      <c r="L405">
        <v>2222</v>
      </c>
      <c r="M405">
        <v>672</v>
      </c>
      <c r="N405">
        <v>120.42009735107401</v>
      </c>
      <c r="O405">
        <v>11.180340766906699</v>
      </c>
      <c r="P405">
        <v>90.1224832214765</v>
      </c>
      <c r="Q405">
        <v>165.18458347735901</v>
      </c>
      <c r="R405">
        <v>25.877163973475099</v>
      </c>
      <c r="S405">
        <v>17.0904087532336</v>
      </c>
      <c r="T405">
        <v>0.50657720888901603</v>
      </c>
      <c r="U405">
        <v>0.86428285978105202</v>
      </c>
      <c r="V405">
        <v>20.679174484052499</v>
      </c>
      <c r="W405">
        <v>6.6413994169096204</v>
      </c>
    </row>
    <row r="406" spans="1:23" x14ac:dyDescent="0.25">
      <c r="A406">
        <v>404</v>
      </c>
      <c r="B406">
        <v>191.486677404956</v>
      </c>
      <c r="C406">
        <v>184.81948029265001</v>
      </c>
      <c r="D406">
        <v>31.794848042557099</v>
      </c>
      <c r="E406">
        <v>9.8372547573862903</v>
      </c>
      <c r="F406">
        <v>7.2198767662048304</v>
      </c>
      <c r="G406">
        <v>6.7575764656066797</v>
      </c>
      <c r="H406">
        <v>11.9817399978637</v>
      </c>
      <c r="I406">
        <v>5.3538708686828604</v>
      </c>
      <c r="J406">
        <v>1416</v>
      </c>
      <c r="K406">
        <v>549</v>
      </c>
      <c r="L406">
        <v>2546</v>
      </c>
      <c r="M406">
        <v>1329</v>
      </c>
      <c r="N406">
        <v>109.178749084472</v>
      </c>
      <c r="O406">
        <v>42.579338073730398</v>
      </c>
      <c r="P406">
        <v>80.125464684014801</v>
      </c>
      <c r="Q406">
        <v>153.230844361967</v>
      </c>
      <c r="R406">
        <v>26.433687499500301</v>
      </c>
      <c r="S406">
        <v>7.0522152711435604</v>
      </c>
      <c r="T406">
        <v>0.47663281728354301</v>
      </c>
      <c r="U406">
        <v>0.94190161274588402</v>
      </c>
      <c r="V406">
        <v>19.855691056910501</v>
      </c>
      <c r="W406">
        <v>3.8385693571773798</v>
      </c>
    </row>
    <row r="407" spans="1:23" x14ac:dyDescent="0.25">
      <c r="A407">
        <v>405</v>
      </c>
      <c r="B407">
        <v>175.35036581342499</v>
      </c>
      <c r="C407">
        <v>199.63057695666501</v>
      </c>
      <c r="D407">
        <v>23.758695782611799</v>
      </c>
      <c r="E407">
        <v>6.23463923930451</v>
      </c>
      <c r="F407">
        <v>6.8471665382385201</v>
      </c>
      <c r="G407">
        <v>2.5375511646270699</v>
      </c>
      <c r="H407">
        <v>10.2391300201416</v>
      </c>
      <c r="I407">
        <v>1.69005358219146</v>
      </c>
      <c r="J407">
        <v>1265</v>
      </c>
      <c r="K407">
        <v>138</v>
      </c>
      <c r="L407">
        <v>2248</v>
      </c>
      <c r="M407">
        <v>285</v>
      </c>
      <c r="N407">
        <v>107.61505126953099</v>
      </c>
      <c r="O407">
        <v>17.720045089721602</v>
      </c>
      <c r="P407">
        <v>115.691154422788</v>
      </c>
      <c r="Q407">
        <v>190.92486263151099</v>
      </c>
      <c r="R407">
        <v>25.414417569687402</v>
      </c>
      <c r="S407">
        <v>3.1355041643428798</v>
      </c>
      <c r="T407">
        <v>0.629409758911465</v>
      </c>
      <c r="U407">
        <v>0.98054406079660195</v>
      </c>
      <c r="V407">
        <v>12.788679245282999</v>
      </c>
      <c r="W407">
        <v>2.5213825424721699</v>
      </c>
    </row>
    <row r="408" spans="1:23" x14ac:dyDescent="0.25">
      <c r="A408">
        <v>406</v>
      </c>
      <c r="B408">
        <v>168.806439092549</v>
      </c>
      <c r="C408">
        <v>191.12546333132701</v>
      </c>
      <c r="D408">
        <v>25.5395674776946</v>
      </c>
      <c r="E408">
        <v>8.4780395266449293</v>
      </c>
      <c r="F408">
        <v>8.0921897888183594</v>
      </c>
      <c r="G408">
        <v>3.78255891799926</v>
      </c>
      <c r="H408">
        <v>10.3358707427978</v>
      </c>
      <c r="I408">
        <v>4.2114329338073704</v>
      </c>
      <c r="J408">
        <v>1274</v>
      </c>
      <c r="K408">
        <v>475</v>
      </c>
      <c r="L408">
        <v>2470</v>
      </c>
      <c r="M408">
        <v>1059</v>
      </c>
      <c r="N408">
        <v>110.02272033691401</v>
      </c>
      <c r="O408">
        <v>50.249374389648402</v>
      </c>
      <c r="P408">
        <v>61.104152712659001</v>
      </c>
      <c r="Q408">
        <v>154.46021939605799</v>
      </c>
      <c r="R408">
        <v>24.688213916738601</v>
      </c>
      <c r="S408">
        <v>6.6956467604285601</v>
      </c>
      <c r="T408">
        <v>0.40244576836415602</v>
      </c>
      <c r="U408">
        <v>0.96853644009903905</v>
      </c>
      <c r="V408">
        <v>14.1139784946236</v>
      </c>
      <c r="W408">
        <v>4.3000532765050599</v>
      </c>
    </row>
    <row r="409" spans="1:23" x14ac:dyDescent="0.25">
      <c r="A409">
        <v>407</v>
      </c>
      <c r="B409">
        <v>174.37813658328301</v>
      </c>
      <c r="C409">
        <v>178.36167983077399</v>
      </c>
      <c r="D409">
        <v>25.347746216337899</v>
      </c>
      <c r="E409">
        <v>7.2347334722008503</v>
      </c>
      <c r="F409">
        <v>7.4557828903198198</v>
      </c>
      <c r="G409">
        <v>4.0053853988647399</v>
      </c>
      <c r="H409">
        <v>11.890157699584901</v>
      </c>
      <c r="I409">
        <v>3.09647011756896</v>
      </c>
      <c r="J409">
        <v>1489</v>
      </c>
      <c r="K409">
        <v>252</v>
      </c>
      <c r="L409">
        <v>2398</v>
      </c>
      <c r="M409">
        <v>621</v>
      </c>
      <c r="N409">
        <v>132.30645751953099</v>
      </c>
      <c r="O409">
        <v>17.492856979370099</v>
      </c>
      <c r="P409">
        <v>56.967088607594903</v>
      </c>
      <c r="Q409">
        <v>190.19029920963399</v>
      </c>
      <c r="R409">
        <v>25.9739924526218</v>
      </c>
      <c r="S409">
        <v>6.5260012350391197</v>
      </c>
      <c r="T409">
        <v>0.37610361326896502</v>
      </c>
      <c r="U409">
        <v>0.958912316163675</v>
      </c>
      <c r="V409">
        <v>14.618110236220399</v>
      </c>
      <c r="W409">
        <v>3.63172393794403</v>
      </c>
    </row>
    <row r="410" spans="1:23" x14ac:dyDescent="0.25">
      <c r="A410">
        <v>408</v>
      </c>
      <c r="B410">
        <v>170.56018940790599</v>
      </c>
      <c r="C410">
        <v>154.23252925537</v>
      </c>
      <c r="D410">
        <v>26.602595073310098</v>
      </c>
      <c r="E410">
        <v>10.2212515041063</v>
      </c>
      <c r="F410">
        <v>7.9357657432556099</v>
      </c>
      <c r="G410">
        <v>6.0165948867797798</v>
      </c>
      <c r="H410">
        <v>13.2187585830688</v>
      </c>
      <c r="I410">
        <v>4.7646813392639098</v>
      </c>
      <c r="J410">
        <v>1647</v>
      </c>
      <c r="K410">
        <v>458</v>
      </c>
      <c r="L410">
        <v>2513</v>
      </c>
      <c r="M410">
        <v>1153</v>
      </c>
      <c r="N410">
        <v>128.160064697265</v>
      </c>
      <c r="O410">
        <v>59.481086730957003</v>
      </c>
      <c r="P410">
        <v>49.833734939758997</v>
      </c>
      <c r="Q410">
        <v>172.42657057937299</v>
      </c>
      <c r="R410">
        <v>22.9742405625021</v>
      </c>
      <c r="S410">
        <v>5.6310349872723799</v>
      </c>
      <c r="T410">
        <v>0.29681054249356797</v>
      </c>
      <c r="U410">
        <v>0.96674723343220104</v>
      </c>
      <c r="V410">
        <v>22.212454212454201</v>
      </c>
      <c r="W410">
        <v>3.2746781115879799</v>
      </c>
    </row>
    <row r="411" spans="1:23" x14ac:dyDescent="0.25">
      <c r="A411">
        <v>409</v>
      </c>
      <c r="B411">
        <v>161.507500630712</v>
      </c>
      <c r="C411">
        <v>193.706087834035</v>
      </c>
      <c r="D411">
        <v>29.582526560127501</v>
      </c>
      <c r="E411">
        <v>3.8904033742302699</v>
      </c>
      <c r="F411">
        <v>9.85658454895019</v>
      </c>
      <c r="G411">
        <v>2.7931089401245099</v>
      </c>
      <c r="H411">
        <v>16.343303680419901</v>
      </c>
      <c r="I411">
        <v>1.74988973140716</v>
      </c>
      <c r="J411">
        <v>2091</v>
      </c>
      <c r="K411">
        <v>119</v>
      </c>
      <c r="L411">
        <v>3313</v>
      </c>
      <c r="M411">
        <v>282</v>
      </c>
      <c r="N411">
        <v>140.66271972656199</v>
      </c>
      <c r="O411">
        <v>45.354160308837798</v>
      </c>
      <c r="P411">
        <v>78.306501547987594</v>
      </c>
      <c r="Q411">
        <v>191.69545537506801</v>
      </c>
      <c r="R411">
        <v>23.620770531951901</v>
      </c>
      <c r="S411">
        <v>8.7804520482140997</v>
      </c>
      <c r="T411">
        <v>0.46799245124870498</v>
      </c>
      <c r="U411">
        <v>0.95139741705741898</v>
      </c>
      <c r="V411">
        <v>13.8053475935828</v>
      </c>
      <c r="W411">
        <v>4.7537088409118304</v>
      </c>
    </row>
    <row r="412" spans="1:23" x14ac:dyDescent="0.25">
      <c r="A412">
        <v>410</v>
      </c>
      <c r="B412">
        <v>159.46950261018</v>
      </c>
      <c r="C412">
        <v>185.62304721613</v>
      </c>
      <c r="D412">
        <v>33.202665769085598</v>
      </c>
      <c r="E412">
        <v>7.5530816020821696</v>
      </c>
      <c r="F412">
        <v>8.7610797882080007</v>
      </c>
      <c r="G412">
        <v>4.09120368957519</v>
      </c>
      <c r="H412">
        <v>13.1573486328125</v>
      </c>
      <c r="I412">
        <v>2.9008409976959202</v>
      </c>
      <c r="J412">
        <v>1679</v>
      </c>
      <c r="K412">
        <v>249</v>
      </c>
      <c r="L412">
        <v>2725</v>
      </c>
      <c r="M412">
        <v>596</v>
      </c>
      <c r="N412">
        <v>135.18136596679599</v>
      </c>
      <c r="O412">
        <v>48.764743804931598</v>
      </c>
      <c r="P412">
        <v>85.238693467336603</v>
      </c>
      <c r="Q412">
        <v>170.480785541854</v>
      </c>
      <c r="R412">
        <v>25.840111592970899</v>
      </c>
      <c r="S412">
        <v>6.2976769837198896</v>
      </c>
      <c r="T412">
        <v>0.51350945798652403</v>
      </c>
      <c r="U412">
        <v>0.95440904536286697</v>
      </c>
      <c r="V412">
        <v>13.0771428571428</v>
      </c>
      <c r="W412">
        <v>3.1808206106870198</v>
      </c>
    </row>
    <row r="413" spans="1:23" x14ac:dyDescent="0.25">
      <c r="A413">
        <v>411</v>
      </c>
      <c r="B413">
        <v>159.27421451997901</v>
      </c>
      <c r="C413">
        <v>202.17970463234201</v>
      </c>
      <c r="D413">
        <v>32.946858058609799</v>
      </c>
      <c r="E413">
        <v>4.6925790339182401</v>
      </c>
      <c r="F413">
        <v>8.3717308044433594</v>
      </c>
      <c r="G413">
        <v>1.88494360446929</v>
      </c>
      <c r="H413">
        <v>13.116826057434</v>
      </c>
      <c r="I413">
        <v>1.3720741271972601</v>
      </c>
      <c r="J413">
        <v>1635</v>
      </c>
      <c r="K413">
        <v>115</v>
      </c>
      <c r="L413">
        <v>2481</v>
      </c>
      <c r="M413">
        <v>225</v>
      </c>
      <c r="N413">
        <v>135.55810546875</v>
      </c>
      <c r="O413">
        <v>37.107952117919901</v>
      </c>
      <c r="P413">
        <v>87.915303738317704</v>
      </c>
      <c r="Q413">
        <v>164.71233396584401</v>
      </c>
      <c r="R413">
        <v>26.443829543690899</v>
      </c>
      <c r="S413">
        <v>8.9642694370256208</v>
      </c>
      <c r="T413">
        <v>0.52867890556234398</v>
      </c>
      <c r="U413">
        <v>0.95307501920767701</v>
      </c>
      <c r="V413">
        <v>18.806406685236698</v>
      </c>
      <c r="W413">
        <v>3.7878837361201798</v>
      </c>
    </row>
    <row r="414" spans="1:23" x14ac:dyDescent="0.25">
      <c r="A414">
        <v>412</v>
      </c>
      <c r="B414">
        <v>195.82229424207699</v>
      </c>
      <c r="C414">
        <v>209.41760950144501</v>
      </c>
      <c r="D414">
        <v>24.838041926365801</v>
      </c>
      <c r="E414">
        <v>7.0309811699781104</v>
      </c>
      <c r="F414">
        <v>5.5134325027465803</v>
      </c>
      <c r="G414">
        <v>5.4571380615234304</v>
      </c>
      <c r="H414">
        <v>9.1562032699584908</v>
      </c>
      <c r="I414">
        <v>3.7387127876281698</v>
      </c>
      <c r="J414">
        <v>1080</v>
      </c>
      <c r="K414">
        <v>274</v>
      </c>
      <c r="L414">
        <v>1967</v>
      </c>
      <c r="M414">
        <v>779</v>
      </c>
      <c r="N414">
        <v>106.51290893554599</v>
      </c>
      <c r="O414">
        <v>42.941822052001903</v>
      </c>
      <c r="P414">
        <v>76.8955752212389</v>
      </c>
      <c r="Q414">
        <v>156.13118057349499</v>
      </c>
      <c r="R414">
        <v>26.925008024464798</v>
      </c>
      <c r="S414">
        <v>5.9277834833316403</v>
      </c>
      <c r="T414">
        <v>0.46507992050624403</v>
      </c>
      <c r="U414">
        <v>0.96210741138270295</v>
      </c>
      <c r="V414">
        <v>19.050075872534102</v>
      </c>
      <c r="W414">
        <v>3.6529109589041</v>
      </c>
    </row>
    <row r="415" spans="1:23" x14ac:dyDescent="0.25">
      <c r="A415">
        <v>413</v>
      </c>
      <c r="B415">
        <v>162.626909119136</v>
      </c>
      <c r="C415">
        <v>179.80430437229501</v>
      </c>
      <c r="D415">
        <v>28.359827396644999</v>
      </c>
      <c r="E415">
        <v>14.5202879703254</v>
      </c>
      <c r="F415">
        <v>7.2747888565063397</v>
      </c>
      <c r="G415">
        <v>3.50287461280822</v>
      </c>
      <c r="H415">
        <v>12.1944131851196</v>
      </c>
      <c r="I415">
        <v>2.59224200248718</v>
      </c>
      <c r="J415">
        <v>1550</v>
      </c>
      <c r="K415">
        <v>221</v>
      </c>
      <c r="L415">
        <v>2376</v>
      </c>
      <c r="M415">
        <v>529</v>
      </c>
      <c r="N415">
        <v>124.03628540039</v>
      </c>
      <c r="O415">
        <v>17.088006973266602</v>
      </c>
      <c r="P415">
        <v>64.5</v>
      </c>
      <c r="Q415">
        <v>207.71049438883799</v>
      </c>
      <c r="R415">
        <v>27.060294334722801</v>
      </c>
      <c r="S415">
        <v>8.6545288460030196</v>
      </c>
      <c r="T415">
        <v>0.39315330045168101</v>
      </c>
      <c r="U415">
        <v>0.93892508438107303</v>
      </c>
      <c r="V415">
        <v>18.398794142980101</v>
      </c>
      <c r="W415">
        <v>3.8051142967841902</v>
      </c>
    </row>
    <row r="416" spans="1:23" x14ac:dyDescent="0.25">
      <c r="A416">
        <v>414</v>
      </c>
      <c r="B416">
        <v>181.256690407343</v>
      </c>
      <c r="C416">
        <v>190.06629276717899</v>
      </c>
      <c r="D416">
        <v>22.888289037797499</v>
      </c>
      <c r="E416">
        <v>8.5361327304827004</v>
      </c>
      <c r="F416">
        <v>6.9822764396667401</v>
      </c>
      <c r="G416">
        <v>4.3730373382568297</v>
      </c>
      <c r="H416">
        <v>10.0981941223144</v>
      </c>
      <c r="I416">
        <v>3.6007509231567298</v>
      </c>
      <c r="J416">
        <v>1248</v>
      </c>
      <c r="K416">
        <v>335</v>
      </c>
      <c r="L416">
        <v>2157</v>
      </c>
      <c r="M416">
        <v>777</v>
      </c>
      <c r="N416">
        <v>121.75796508789</v>
      </c>
      <c r="O416">
        <v>16.155494689941399</v>
      </c>
      <c r="P416">
        <v>69.959028831562904</v>
      </c>
      <c r="Q416">
        <v>215.35734368723999</v>
      </c>
      <c r="R416">
        <v>28.462082269743799</v>
      </c>
      <c r="S416">
        <v>7.9180199201727897</v>
      </c>
      <c r="T416">
        <v>0.41915184506096698</v>
      </c>
      <c r="U416">
        <v>0.95156919461467404</v>
      </c>
      <c r="V416">
        <v>18.138947368421</v>
      </c>
      <c r="W416">
        <v>3.4251738016831301</v>
      </c>
    </row>
    <row r="417" spans="1:23" x14ac:dyDescent="0.25">
      <c r="A417">
        <v>415</v>
      </c>
      <c r="B417">
        <v>192.84663005297901</v>
      </c>
      <c r="C417">
        <v>159.894738884899</v>
      </c>
      <c r="D417">
        <v>26.466484080557802</v>
      </c>
      <c r="E417">
        <v>5.52210166321973</v>
      </c>
      <c r="F417">
        <v>5.0590314865112296</v>
      </c>
      <c r="G417">
        <v>3.03198218345642</v>
      </c>
      <c r="H417">
        <v>8.2313566207885707</v>
      </c>
      <c r="I417">
        <v>2.0149126052856401</v>
      </c>
      <c r="J417">
        <v>969</v>
      </c>
      <c r="K417">
        <v>168</v>
      </c>
      <c r="L417">
        <v>1743</v>
      </c>
      <c r="M417">
        <v>386</v>
      </c>
      <c r="N417">
        <v>93.338096618652301</v>
      </c>
      <c r="O417">
        <v>25</v>
      </c>
      <c r="P417">
        <v>67.712898212898196</v>
      </c>
      <c r="Q417">
        <v>181.07604126862799</v>
      </c>
      <c r="R417">
        <v>25.392006889969998</v>
      </c>
      <c r="S417">
        <v>5.7089187304848901</v>
      </c>
      <c r="T417">
        <v>0.40062865661358099</v>
      </c>
      <c r="U417">
        <v>0.96721864300648697</v>
      </c>
      <c r="V417">
        <v>14.423769507803099</v>
      </c>
      <c r="W417">
        <v>2.92680412371134</v>
      </c>
    </row>
    <row r="418" spans="1:23" x14ac:dyDescent="0.25">
      <c r="A418">
        <v>416</v>
      </c>
      <c r="B418">
        <v>165.02718857342401</v>
      </c>
      <c r="C418">
        <v>196.59461662364799</v>
      </c>
      <c r="D418">
        <v>27.9362764050951</v>
      </c>
      <c r="E418">
        <v>5.3804706405942602</v>
      </c>
      <c r="F418">
        <v>7.5562458038329998</v>
      </c>
      <c r="G418">
        <v>2.6207208633422798</v>
      </c>
      <c r="H418">
        <v>11.6039991378784</v>
      </c>
      <c r="I418">
        <v>2.1855714321136399</v>
      </c>
      <c r="J418">
        <v>1424</v>
      </c>
      <c r="K418">
        <v>197</v>
      </c>
      <c r="L418">
        <v>2251</v>
      </c>
      <c r="M418">
        <v>340</v>
      </c>
      <c r="N418">
        <v>127.035423278808</v>
      </c>
      <c r="O418">
        <v>46</v>
      </c>
      <c r="P418">
        <v>70.565681194757701</v>
      </c>
      <c r="Q418">
        <v>164.547054409005</v>
      </c>
      <c r="R418">
        <v>24.949984077888701</v>
      </c>
      <c r="S418">
        <v>6.5811245632292499</v>
      </c>
      <c r="T418">
        <v>0.40134939766167699</v>
      </c>
      <c r="U418">
        <v>0.96749211922328204</v>
      </c>
      <c r="V418">
        <v>14.0764462809917</v>
      </c>
      <c r="W418">
        <v>3.4150943396226401</v>
      </c>
    </row>
    <row r="419" spans="1:23" x14ac:dyDescent="0.25">
      <c r="A419">
        <v>417</v>
      </c>
      <c r="B419">
        <v>173.98794853383501</v>
      </c>
      <c r="C419">
        <v>198.05497874983001</v>
      </c>
      <c r="D419">
        <v>30.779520845087699</v>
      </c>
      <c r="E419">
        <v>9.5349176588699507</v>
      </c>
      <c r="F419">
        <v>8.2509946823120099</v>
      </c>
      <c r="G419">
        <v>3.5639851093292201</v>
      </c>
      <c r="H419">
        <v>12.1874952316284</v>
      </c>
      <c r="I419">
        <v>3.2108588218688898</v>
      </c>
      <c r="J419">
        <v>1466</v>
      </c>
      <c r="K419">
        <v>315</v>
      </c>
      <c r="L419">
        <v>2476</v>
      </c>
      <c r="M419">
        <v>717</v>
      </c>
      <c r="N419">
        <v>131.09538269042901</v>
      </c>
      <c r="O419">
        <v>41.725292205810497</v>
      </c>
      <c r="P419">
        <v>57.507457949857098</v>
      </c>
      <c r="Q419">
        <v>167.47955426736101</v>
      </c>
      <c r="R419">
        <v>24.7955113536153</v>
      </c>
      <c r="S419">
        <v>8.3802685655626199</v>
      </c>
      <c r="T419">
        <v>0.37445955631986699</v>
      </c>
      <c r="U419">
        <v>0.99598101113978199</v>
      </c>
      <c r="V419">
        <v>13.3357363542739</v>
      </c>
      <c r="W419">
        <v>2.9709381704700601</v>
      </c>
    </row>
    <row r="420" spans="1:23" x14ac:dyDescent="0.25">
      <c r="A420">
        <v>418</v>
      </c>
      <c r="B420">
        <v>169.65543674435699</v>
      </c>
      <c r="C420">
        <v>182.62524015602801</v>
      </c>
      <c r="D420">
        <v>29.607179761517401</v>
      </c>
      <c r="E420">
        <v>6.2415306005401598</v>
      </c>
      <c r="F420">
        <v>6.76466608047485</v>
      </c>
      <c r="G420">
        <v>3.2432231903076101</v>
      </c>
      <c r="H420">
        <v>11.6100406646728</v>
      </c>
      <c r="I420">
        <v>2.7413537502288801</v>
      </c>
      <c r="J420">
        <v>1377</v>
      </c>
      <c r="K420">
        <v>266</v>
      </c>
      <c r="L420">
        <v>1979</v>
      </c>
      <c r="M420">
        <v>577</v>
      </c>
      <c r="N420">
        <v>125.175888061523</v>
      </c>
      <c r="O420">
        <v>56.7274169921875</v>
      </c>
      <c r="P420">
        <v>103.615926088869</v>
      </c>
      <c r="Q420">
        <v>198.49221399938301</v>
      </c>
      <c r="R420">
        <v>23.251619147794699</v>
      </c>
      <c r="S420">
        <v>3.56060923786485</v>
      </c>
      <c r="T420">
        <v>0.67334251794432598</v>
      </c>
      <c r="U420">
        <v>0.98178026328816204</v>
      </c>
      <c r="V420">
        <v>10.9370860927152</v>
      </c>
      <c r="W420">
        <v>2.2889369592088999</v>
      </c>
    </row>
    <row r="421" spans="1:23" x14ac:dyDescent="0.25">
      <c r="A421">
        <v>419</v>
      </c>
      <c r="B421">
        <v>170.43024316404299</v>
      </c>
      <c r="C421">
        <v>177.469036853034</v>
      </c>
      <c r="D421">
        <v>30.912158108616701</v>
      </c>
      <c r="E421">
        <v>5.6079950030937802</v>
      </c>
      <c r="F421">
        <v>6.71563243865966</v>
      </c>
      <c r="G421">
        <v>3.2088439464568999</v>
      </c>
      <c r="H421">
        <v>12.1626939773559</v>
      </c>
      <c r="I421">
        <v>1.9778039455413801</v>
      </c>
      <c r="J421">
        <v>1408</v>
      </c>
      <c r="K421">
        <v>126</v>
      </c>
      <c r="L421">
        <v>1938</v>
      </c>
      <c r="M421">
        <v>318</v>
      </c>
      <c r="N421">
        <v>125.15990447998</v>
      </c>
      <c r="O421">
        <v>51.039199829101499</v>
      </c>
      <c r="P421">
        <v>111.658277206664</v>
      </c>
      <c r="Q421">
        <v>158.842884415714</v>
      </c>
      <c r="R421">
        <v>23.689505910029698</v>
      </c>
      <c r="S421">
        <v>3.64298307419527</v>
      </c>
      <c r="T421">
        <v>0.61198349925488404</v>
      </c>
      <c r="U421">
        <v>0.97582637392851501</v>
      </c>
      <c r="V421">
        <v>9.6927374301675897</v>
      </c>
      <c r="W421">
        <v>2.7932484076433099</v>
      </c>
    </row>
    <row r="422" spans="1:23" x14ac:dyDescent="0.25">
      <c r="A422">
        <v>420</v>
      </c>
      <c r="B422">
        <v>174.729919074695</v>
      </c>
      <c r="C422">
        <v>189.47357798521199</v>
      </c>
      <c r="D422">
        <v>28.726555168284399</v>
      </c>
      <c r="E422">
        <v>9.3053228263388199</v>
      </c>
      <c r="F422">
        <v>7.2494935989379803</v>
      </c>
      <c r="G422">
        <v>5.2870779037475497</v>
      </c>
      <c r="H422">
        <v>12.089117050170801</v>
      </c>
      <c r="I422">
        <v>4.3934097290039</v>
      </c>
      <c r="J422">
        <v>1420</v>
      </c>
      <c r="K422">
        <v>441</v>
      </c>
      <c r="L422">
        <v>2122</v>
      </c>
      <c r="M422">
        <v>1043</v>
      </c>
      <c r="N422">
        <v>126.194297790527</v>
      </c>
      <c r="O422">
        <v>57.801387786865199</v>
      </c>
      <c r="P422">
        <v>81.011081014528401</v>
      </c>
      <c r="Q422">
        <v>177.00872364246999</v>
      </c>
      <c r="R422">
        <v>24.948074621539899</v>
      </c>
      <c r="S422">
        <v>6.6180108196029002</v>
      </c>
      <c r="T422">
        <v>0.485396770610384</v>
      </c>
      <c r="U422">
        <v>0.96145137900488598</v>
      </c>
      <c r="V422">
        <v>11.4395229982964</v>
      </c>
      <c r="W422">
        <v>3.55010814708002</v>
      </c>
    </row>
    <row r="423" spans="1:23" x14ac:dyDescent="0.25">
      <c r="A423">
        <v>421</v>
      </c>
      <c r="B423">
        <v>169.48308719361901</v>
      </c>
      <c r="C423">
        <v>207.235168545867</v>
      </c>
      <c r="D423">
        <v>23.680875401424199</v>
      </c>
      <c r="E423">
        <v>10.707267748322501</v>
      </c>
      <c r="F423">
        <v>7.6041293144226003</v>
      </c>
      <c r="G423">
        <v>4.5102128982543901</v>
      </c>
      <c r="H423">
        <v>11.3241262435913</v>
      </c>
      <c r="I423">
        <v>4.0602550506591797</v>
      </c>
      <c r="J423">
        <v>1397</v>
      </c>
      <c r="K423">
        <v>401</v>
      </c>
      <c r="L423">
        <v>2338</v>
      </c>
      <c r="M423">
        <v>867</v>
      </c>
      <c r="N423">
        <v>120.30793762207</v>
      </c>
      <c r="O423">
        <v>49.7393188476562</v>
      </c>
      <c r="P423">
        <v>128.293464858199</v>
      </c>
      <c r="Q423">
        <v>212.43648979591799</v>
      </c>
      <c r="R423">
        <v>23.116126594001901</v>
      </c>
      <c r="S423">
        <v>6.7997424264616297</v>
      </c>
      <c r="T423">
        <v>0.67844291753157304</v>
      </c>
      <c r="U423">
        <v>0.96162161801202595</v>
      </c>
      <c r="V423">
        <v>8.6441326530612201</v>
      </c>
      <c r="W423">
        <v>3.4318801089918201</v>
      </c>
    </row>
    <row r="424" spans="1:23" x14ac:dyDescent="0.25">
      <c r="A424">
        <v>422</v>
      </c>
      <c r="B424">
        <v>153.54375206194501</v>
      </c>
      <c r="C424">
        <v>190.959983698499</v>
      </c>
      <c r="D424">
        <v>37.196929843783302</v>
      </c>
      <c r="E424">
        <v>6.4432120553868897</v>
      </c>
      <c r="F424">
        <v>9.5418443679809499</v>
      </c>
      <c r="G424">
        <v>3.30486536026</v>
      </c>
      <c r="H424">
        <v>11.052238464355399</v>
      </c>
      <c r="I424">
        <v>3.0064439773559499</v>
      </c>
      <c r="J424">
        <v>1332</v>
      </c>
      <c r="K424">
        <v>325</v>
      </c>
      <c r="L424">
        <v>2458</v>
      </c>
      <c r="M424">
        <v>641</v>
      </c>
      <c r="N424">
        <v>129.80754089355401</v>
      </c>
      <c r="O424">
        <v>13.152946472167899</v>
      </c>
      <c r="P424">
        <v>62.658993830090097</v>
      </c>
      <c r="Q424">
        <v>203.24800124194601</v>
      </c>
      <c r="R424">
        <v>23.197573714294901</v>
      </c>
      <c r="S424">
        <v>3.71089678526147</v>
      </c>
      <c r="T424">
        <v>0.41060832030928202</v>
      </c>
      <c r="U424">
        <v>0.97782047956569396</v>
      </c>
      <c r="V424">
        <v>12.2537067545304</v>
      </c>
      <c r="W424">
        <v>2.2328904487340102</v>
      </c>
    </row>
    <row r="425" spans="1:23" x14ac:dyDescent="0.25">
      <c r="A425">
        <v>423</v>
      </c>
      <c r="B425">
        <v>148.17314521919599</v>
      </c>
      <c r="C425">
        <v>201.22032253682301</v>
      </c>
      <c r="D425">
        <v>35.138917002391501</v>
      </c>
      <c r="E425">
        <v>5.9790004251173601</v>
      </c>
      <c r="F425">
        <v>9.3464479446411097</v>
      </c>
      <c r="G425">
        <v>2.5548105239868102</v>
      </c>
      <c r="H425">
        <v>11.6723270416259</v>
      </c>
      <c r="I425">
        <v>1.47327268123626</v>
      </c>
      <c r="J425">
        <v>1494</v>
      </c>
      <c r="K425">
        <v>66</v>
      </c>
      <c r="L425">
        <v>2740</v>
      </c>
      <c r="M425">
        <v>187</v>
      </c>
      <c r="N425">
        <v>120.216468811035</v>
      </c>
      <c r="O425">
        <v>17.464248657226499</v>
      </c>
      <c r="P425">
        <v>84.623264852859506</v>
      </c>
      <c r="Q425">
        <v>208.57030476400001</v>
      </c>
      <c r="R425">
        <v>29.419790779461799</v>
      </c>
      <c r="S425">
        <v>5.0505130819987496</v>
      </c>
      <c r="T425">
        <v>0.51368057527329902</v>
      </c>
      <c r="U425">
        <v>0.96698089553353395</v>
      </c>
      <c r="V425">
        <v>9.1222329162656397</v>
      </c>
      <c r="W425">
        <v>2.50420168067226</v>
      </c>
    </row>
    <row r="426" spans="1:23" x14ac:dyDescent="0.25">
      <c r="A426">
        <v>424</v>
      </c>
      <c r="B426">
        <v>147.580624502707</v>
      </c>
      <c r="C426">
        <v>135.411147121038</v>
      </c>
      <c r="D426">
        <v>14.1376759964553</v>
      </c>
      <c r="E426">
        <v>6.3507110261781499</v>
      </c>
      <c r="F426">
        <v>7.7130403518676696</v>
      </c>
      <c r="G426">
        <v>3.6565971374511701</v>
      </c>
      <c r="H426">
        <v>8.5795488357543892</v>
      </c>
      <c r="I426">
        <v>2.14025783538818</v>
      </c>
      <c r="J426">
        <v>1046</v>
      </c>
      <c r="K426">
        <v>117</v>
      </c>
      <c r="L426">
        <v>1831</v>
      </c>
      <c r="M426">
        <v>352</v>
      </c>
      <c r="N426">
        <v>103.730415344238</v>
      </c>
      <c r="O426">
        <v>55.461696624755803</v>
      </c>
      <c r="P426">
        <v>84.976579352850493</v>
      </c>
      <c r="Q426">
        <v>204.09694529954999</v>
      </c>
      <c r="R426">
        <v>27.256620010009499</v>
      </c>
      <c r="S426">
        <v>4.1837192934397303</v>
      </c>
      <c r="T426">
        <v>0.52912539495948896</v>
      </c>
      <c r="U426">
        <v>0.97155182292356101</v>
      </c>
      <c r="V426">
        <v>10.605235602094201</v>
      </c>
      <c r="W426">
        <v>2.4468122891138302</v>
      </c>
    </row>
    <row r="427" spans="1:23" x14ac:dyDescent="0.25">
      <c r="A427">
        <v>425</v>
      </c>
      <c r="B427">
        <v>139.24514351142</v>
      </c>
      <c r="C427">
        <v>181.29154456713599</v>
      </c>
      <c r="D427">
        <v>30.7092107665299</v>
      </c>
      <c r="E427">
        <v>6.9042195439084404</v>
      </c>
      <c r="F427">
        <v>10.3757734298706</v>
      </c>
      <c r="G427">
        <v>4.2640957832336399</v>
      </c>
      <c r="H427">
        <v>14.3748512268066</v>
      </c>
      <c r="I427">
        <v>2.87234258651733</v>
      </c>
      <c r="J427">
        <v>1825</v>
      </c>
      <c r="K427">
        <v>185</v>
      </c>
      <c r="L427">
        <v>3272</v>
      </c>
      <c r="M427">
        <v>485</v>
      </c>
      <c r="N427">
        <v>117.277442932128</v>
      </c>
      <c r="O427">
        <v>17.117242813110298</v>
      </c>
      <c r="P427">
        <v>78.510593852581295</v>
      </c>
      <c r="Q427">
        <v>182.43224039037699</v>
      </c>
      <c r="R427">
        <v>27.7965354146137</v>
      </c>
      <c r="S427">
        <v>7.4104107169117901</v>
      </c>
      <c r="T427">
        <v>0.50396969666309099</v>
      </c>
      <c r="U427">
        <v>0.95534859847656795</v>
      </c>
      <c r="V427">
        <v>9.9180497925311197</v>
      </c>
      <c r="W427">
        <v>3.1947725559185698</v>
      </c>
    </row>
    <row r="428" spans="1:23" x14ac:dyDescent="0.25">
      <c r="A428">
        <v>426</v>
      </c>
      <c r="B428">
        <v>135.67571658677599</v>
      </c>
      <c r="C428">
        <v>173.76285198625999</v>
      </c>
      <c r="D428">
        <v>29.722244385206299</v>
      </c>
      <c r="E428">
        <v>9.1361391105898004</v>
      </c>
      <c r="F428">
        <v>10.038525581359799</v>
      </c>
      <c r="G428">
        <v>4.9269380569457999</v>
      </c>
      <c r="H428">
        <v>13.147122383117599</v>
      </c>
      <c r="I428">
        <v>3.76337242126464</v>
      </c>
      <c r="J428">
        <v>1685</v>
      </c>
      <c r="K428">
        <v>297</v>
      </c>
      <c r="L428">
        <v>2890</v>
      </c>
      <c r="M428">
        <v>808</v>
      </c>
      <c r="N428">
        <v>123.842643737792</v>
      </c>
      <c r="O428">
        <v>36.055511474609297</v>
      </c>
      <c r="P428">
        <v>76.863941967445101</v>
      </c>
      <c r="Q428">
        <v>113.6837956018</v>
      </c>
      <c r="R428">
        <v>26.394706529866198</v>
      </c>
      <c r="S428">
        <v>4.0662712688749503</v>
      </c>
      <c r="T428">
        <v>0.50267410238778398</v>
      </c>
      <c r="U428">
        <v>0.96922787438667002</v>
      </c>
      <c r="V428">
        <v>8.2975609756097501</v>
      </c>
      <c r="W428">
        <v>2.7952409280190298</v>
      </c>
    </row>
    <row r="429" spans="1:23" x14ac:dyDescent="0.25">
      <c r="A429">
        <v>427</v>
      </c>
      <c r="B429">
        <v>128.508897902152</v>
      </c>
      <c r="C429">
        <v>208.88524908304001</v>
      </c>
      <c r="D429">
        <v>33.908329503601998</v>
      </c>
      <c r="E429">
        <v>4.6140710872772397</v>
      </c>
      <c r="F429">
        <v>9.5847244262695295</v>
      </c>
      <c r="G429">
        <v>2.6233558654785099</v>
      </c>
      <c r="H429">
        <v>13.8081197738647</v>
      </c>
      <c r="I429">
        <v>1.7958805561065601</v>
      </c>
      <c r="J429">
        <v>1694</v>
      </c>
      <c r="K429">
        <v>133</v>
      </c>
      <c r="L429">
        <v>2792</v>
      </c>
      <c r="M429">
        <v>333</v>
      </c>
      <c r="N429">
        <v>139.46325683593699</v>
      </c>
      <c r="O429">
        <v>34.132095336913999</v>
      </c>
      <c r="P429">
        <v>70.306572379367694</v>
      </c>
      <c r="Q429">
        <v>160.728948365105</v>
      </c>
      <c r="R429">
        <v>30.624076312304702</v>
      </c>
      <c r="S429">
        <v>13.2402539333333</v>
      </c>
      <c r="T429">
        <v>0.45169927291235401</v>
      </c>
      <c r="U429">
        <v>0.90916607181946096</v>
      </c>
      <c r="V429">
        <v>11.116187989556099</v>
      </c>
      <c r="W429">
        <v>7.2533079165732204</v>
      </c>
    </row>
    <row r="430" spans="1:23" x14ac:dyDescent="0.25">
      <c r="A430">
        <v>428</v>
      </c>
      <c r="B430">
        <v>137.47666362630699</v>
      </c>
      <c r="C430">
        <v>176.79370839721301</v>
      </c>
      <c r="D430">
        <v>32.104230257387997</v>
      </c>
      <c r="E430">
        <v>23.667072427787598</v>
      </c>
      <c r="F430">
        <v>9.1161108016967702</v>
      </c>
      <c r="G430">
        <v>13.0269212722778</v>
      </c>
      <c r="H430">
        <v>12.949292182922299</v>
      </c>
      <c r="I430">
        <v>9.2697267532348597</v>
      </c>
      <c r="J430">
        <v>1599</v>
      </c>
      <c r="K430">
        <v>870</v>
      </c>
      <c r="L430">
        <v>2591</v>
      </c>
      <c r="M430">
        <v>2383</v>
      </c>
      <c r="N430">
        <v>135.47325134277301</v>
      </c>
      <c r="O430">
        <v>47.518417358398402</v>
      </c>
      <c r="P430">
        <v>87.456556717618597</v>
      </c>
      <c r="Q430">
        <v>113.75421023665299</v>
      </c>
      <c r="R430">
        <v>28.807366483016899</v>
      </c>
      <c r="S430">
        <v>7.3624248794468397</v>
      </c>
      <c r="T430">
        <v>0.55301199115560595</v>
      </c>
      <c r="U430">
        <v>0.93470932605663304</v>
      </c>
      <c r="V430">
        <v>9.8706030150753694</v>
      </c>
      <c r="W430">
        <v>3.8159722222222201</v>
      </c>
    </row>
    <row r="431" spans="1:23" x14ac:dyDescent="0.25">
      <c r="A431">
        <v>429</v>
      </c>
      <c r="B431">
        <v>148.443730714743</v>
      </c>
      <c r="C431">
        <v>205.51215820217701</v>
      </c>
      <c r="D431">
        <v>31.675262085823601</v>
      </c>
      <c r="E431">
        <v>6.2842897911697699</v>
      </c>
      <c r="F431">
        <v>7.4435133934020996</v>
      </c>
      <c r="G431">
        <v>2.9633729457855198</v>
      </c>
      <c r="H431">
        <v>10.7851257324218</v>
      </c>
      <c r="I431">
        <v>2.8926370143890301</v>
      </c>
      <c r="J431">
        <v>1318</v>
      </c>
      <c r="K431">
        <v>347</v>
      </c>
      <c r="L431">
        <v>2103</v>
      </c>
      <c r="M431">
        <v>625</v>
      </c>
      <c r="N431">
        <v>125.399360656738</v>
      </c>
      <c r="O431">
        <v>69.354164123535099</v>
      </c>
      <c r="P431">
        <v>64.291374580920404</v>
      </c>
      <c r="Q431">
        <v>180.430224794124</v>
      </c>
      <c r="R431">
        <v>27.3944370283042</v>
      </c>
      <c r="S431">
        <v>5.8345141603832102</v>
      </c>
      <c r="T431">
        <v>0.404906322271398</v>
      </c>
      <c r="U431">
        <v>0.94823334329255404</v>
      </c>
      <c r="V431">
        <v>10.766773162939201</v>
      </c>
      <c r="W431">
        <v>2.6898646782656699</v>
      </c>
    </row>
    <row r="432" spans="1:23" x14ac:dyDescent="0.25">
      <c r="A432">
        <v>430</v>
      </c>
      <c r="B432">
        <v>152.724640493702</v>
      </c>
      <c r="C432">
        <v>198.76259970113901</v>
      </c>
      <c r="D432">
        <v>29.6036258140055</v>
      </c>
      <c r="E432">
        <v>6.6106028104136803</v>
      </c>
      <c r="F432">
        <v>8.4921140670776296</v>
      </c>
      <c r="G432">
        <v>3.9638965129852202</v>
      </c>
      <c r="H432">
        <v>9.7521553039550692</v>
      </c>
      <c r="I432">
        <v>2.8698778152465798</v>
      </c>
      <c r="J432">
        <v>1183</v>
      </c>
      <c r="K432">
        <v>244</v>
      </c>
      <c r="L432">
        <v>2123</v>
      </c>
      <c r="M432">
        <v>565</v>
      </c>
      <c r="N432">
        <v>106.66770172119099</v>
      </c>
      <c r="O432">
        <v>49.030605316162102</v>
      </c>
      <c r="P432">
        <v>70.962270930650305</v>
      </c>
      <c r="Q432">
        <v>161.28611972230701</v>
      </c>
      <c r="R432">
        <v>28.640516910984498</v>
      </c>
      <c r="S432">
        <v>8.7641180629875599</v>
      </c>
      <c r="T432">
        <v>0.430099055386229</v>
      </c>
      <c r="U432">
        <v>0.94985536733031795</v>
      </c>
      <c r="V432">
        <v>11.2775175644028</v>
      </c>
      <c r="W432">
        <v>4.7916721054692601</v>
      </c>
    </row>
    <row r="433" spans="1:23" x14ac:dyDescent="0.25">
      <c r="A433">
        <v>431</v>
      </c>
      <c r="B433">
        <v>159.999922373808</v>
      </c>
      <c r="C433">
        <v>169.80234431097</v>
      </c>
      <c r="D433">
        <v>29.991487727286401</v>
      </c>
      <c r="E433">
        <v>9.9349178287840108</v>
      </c>
      <c r="F433">
        <v>7.3092150688171298</v>
      </c>
      <c r="G433">
        <v>6.4748258590698198</v>
      </c>
      <c r="H433">
        <v>11.1392354965209</v>
      </c>
      <c r="I433">
        <v>5.0864000320434499</v>
      </c>
      <c r="J433">
        <v>1358</v>
      </c>
      <c r="K433">
        <v>513</v>
      </c>
      <c r="L433">
        <v>2207</v>
      </c>
      <c r="M433">
        <v>1286</v>
      </c>
      <c r="N433">
        <v>119.09660339355401</v>
      </c>
      <c r="O433">
        <v>49.040798187255803</v>
      </c>
      <c r="P433">
        <v>78.294749999999993</v>
      </c>
      <c r="Q433">
        <v>175.101041028781</v>
      </c>
      <c r="R433">
        <v>23.717353824520501</v>
      </c>
      <c r="S433">
        <v>20.902718836658298</v>
      </c>
      <c r="T433">
        <v>0.47657035358543098</v>
      </c>
      <c r="U433">
        <v>0.82363125321063002</v>
      </c>
      <c r="V433">
        <v>10.7968892955169</v>
      </c>
      <c r="W433">
        <v>4.6954022988505697</v>
      </c>
    </row>
    <row r="434" spans="1:23" x14ac:dyDescent="0.25">
      <c r="A434">
        <v>432</v>
      </c>
      <c r="B434">
        <v>158.85854567331</v>
      </c>
      <c r="C434">
        <v>180.80253837644801</v>
      </c>
      <c r="D434">
        <v>28.193677016163701</v>
      </c>
      <c r="E434">
        <v>4.0371026336612301</v>
      </c>
      <c r="F434">
        <v>6.4498510360717702</v>
      </c>
      <c r="G434">
        <v>2.8037688732147199</v>
      </c>
      <c r="H434">
        <v>9.4885005950927699</v>
      </c>
      <c r="I434">
        <v>1.70813488960266</v>
      </c>
      <c r="J434">
        <v>1124</v>
      </c>
      <c r="K434">
        <v>127</v>
      </c>
      <c r="L434">
        <v>1877</v>
      </c>
      <c r="M434">
        <v>284</v>
      </c>
      <c r="N434">
        <v>100.18482971191401</v>
      </c>
      <c r="O434">
        <v>26.019224166870099</v>
      </c>
      <c r="P434">
        <v>79.393991171863803</v>
      </c>
      <c r="Q434">
        <v>182.787117121422</v>
      </c>
      <c r="R434">
        <v>25.932542712315101</v>
      </c>
      <c r="S434">
        <v>2.5386636730563201</v>
      </c>
      <c r="T434">
        <v>0.50786893072184303</v>
      </c>
      <c r="U434">
        <v>0.98335958122396505</v>
      </c>
      <c r="V434">
        <v>8.2373453318335201</v>
      </c>
      <c r="W434">
        <v>2.3910090556274199</v>
      </c>
    </row>
    <row r="435" spans="1:23" x14ac:dyDescent="0.25">
      <c r="A435">
        <v>433</v>
      </c>
      <c r="B435">
        <v>186.18504143297901</v>
      </c>
      <c r="C435">
        <v>171.02233693648199</v>
      </c>
      <c r="D435">
        <v>32.8276649308945</v>
      </c>
      <c r="E435">
        <v>7.2506266407088802</v>
      </c>
      <c r="F435">
        <v>6.6997914314270002</v>
      </c>
      <c r="G435">
        <v>2.8748281002044598</v>
      </c>
      <c r="H435">
        <v>11.7088212966918</v>
      </c>
      <c r="I435">
        <v>1.8240785598754801</v>
      </c>
      <c r="J435">
        <v>1451</v>
      </c>
      <c r="K435">
        <v>101</v>
      </c>
      <c r="L435">
        <v>2274</v>
      </c>
      <c r="M435">
        <v>267</v>
      </c>
      <c r="N435">
        <v>118.08895111083901</v>
      </c>
      <c r="O435">
        <v>29.2745647430419</v>
      </c>
      <c r="P435">
        <v>43.265810746552503</v>
      </c>
      <c r="Q435">
        <v>200.855717983858</v>
      </c>
      <c r="R435">
        <v>17.547400811014299</v>
      </c>
      <c r="S435">
        <v>4.5947264345144498</v>
      </c>
      <c r="T435">
        <v>0.34023370605985298</v>
      </c>
      <c r="U435">
        <v>0.97932211595824503</v>
      </c>
      <c r="V435">
        <v>9.9381625441696109</v>
      </c>
      <c r="W435">
        <v>3.2195730870053598</v>
      </c>
    </row>
    <row r="436" spans="1:23" x14ac:dyDescent="0.25">
      <c r="A436">
        <v>434</v>
      </c>
      <c r="B436">
        <v>185.04970016883601</v>
      </c>
      <c r="C436">
        <v>145.67294145044499</v>
      </c>
      <c r="D436">
        <v>29.0454809609097</v>
      </c>
      <c r="E436">
        <v>5.6981337247152197</v>
      </c>
      <c r="F436">
        <v>6.7347512245178196</v>
      </c>
      <c r="G436">
        <v>3.0153665542602499</v>
      </c>
      <c r="H436">
        <v>11.2366619110107</v>
      </c>
      <c r="I436">
        <v>2.1954898834228498</v>
      </c>
      <c r="J436">
        <v>1365</v>
      </c>
      <c r="K436">
        <v>196</v>
      </c>
      <c r="L436">
        <v>2221</v>
      </c>
      <c r="M436">
        <v>455</v>
      </c>
      <c r="N436">
        <v>129.69194030761699</v>
      </c>
      <c r="O436">
        <v>51.312767028808501</v>
      </c>
      <c r="P436">
        <v>58.949854416046499</v>
      </c>
      <c r="Q436">
        <v>213.13842771246499</v>
      </c>
      <c r="R436">
        <v>18.0459102804498</v>
      </c>
      <c r="S436">
        <v>3.0529588552765201</v>
      </c>
      <c r="T436">
        <v>0.433865402399502</v>
      </c>
      <c r="U436">
        <v>0.98289405793846896</v>
      </c>
      <c r="V436">
        <v>8.1546961325966798</v>
      </c>
      <c r="W436">
        <v>2.3430223221454902</v>
      </c>
    </row>
    <row r="437" spans="1:23" x14ac:dyDescent="0.25">
      <c r="A437">
        <v>435</v>
      </c>
      <c r="B437">
        <v>168.88738380329499</v>
      </c>
      <c r="C437">
        <v>179.680160686215</v>
      </c>
      <c r="D437">
        <v>30.112284287450802</v>
      </c>
      <c r="E437">
        <v>6.90693792229726</v>
      </c>
      <c r="F437">
        <v>10.1740627288818</v>
      </c>
      <c r="G437">
        <v>3.7382717132568302</v>
      </c>
      <c r="H437">
        <v>10.0142345428466</v>
      </c>
      <c r="I437">
        <v>2.5252127647399898</v>
      </c>
      <c r="J437">
        <v>1230</v>
      </c>
      <c r="K437">
        <v>178</v>
      </c>
      <c r="L437">
        <v>2564</v>
      </c>
      <c r="M437">
        <v>444</v>
      </c>
      <c r="N437">
        <v>105.11898040771401</v>
      </c>
      <c r="O437">
        <v>53.263496398925703</v>
      </c>
      <c r="P437">
        <v>81.312653061224495</v>
      </c>
      <c r="Q437">
        <v>161.33054321094099</v>
      </c>
      <c r="R437">
        <v>20.5696015169645</v>
      </c>
      <c r="S437">
        <v>9.4480334826811294</v>
      </c>
      <c r="T437">
        <v>0.47236792421745799</v>
      </c>
      <c r="U437">
        <v>0.94600941879772005</v>
      </c>
      <c r="V437">
        <v>9.8608695652173903</v>
      </c>
      <c r="W437">
        <v>4.6255279831045399</v>
      </c>
    </row>
    <row r="438" spans="1:23" x14ac:dyDescent="0.25">
      <c r="A438">
        <v>436</v>
      </c>
      <c r="B438">
        <v>165.70137204292701</v>
      </c>
      <c r="C438">
        <v>218.739894040249</v>
      </c>
      <c r="D438">
        <v>35.449892590616201</v>
      </c>
      <c r="E438">
        <v>4.2748277644322998</v>
      </c>
      <c r="F438">
        <v>11.140473365783601</v>
      </c>
      <c r="G438">
        <v>2.50894570350646</v>
      </c>
      <c r="H438">
        <v>13.2625122070312</v>
      </c>
      <c r="I438">
        <v>2.3810269832611</v>
      </c>
      <c r="J438">
        <v>1640</v>
      </c>
      <c r="K438">
        <v>251</v>
      </c>
      <c r="L438">
        <v>2810</v>
      </c>
      <c r="M438">
        <v>464</v>
      </c>
      <c r="N438">
        <v>132.09844970703099</v>
      </c>
      <c r="O438">
        <v>35.171012878417898</v>
      </c>
      <c r="P438">
        <v>91.745730945439405</v>
      </c>
      <c r="Q438">
        <v>142.98806725727701</v>
      </c>
      <c r="R438">
        <v>22.070079484958399</v>
      </c>
      <c r="S438">
        <v>5.3938988085683102</v>
      </c>
      <c r="T438">
        <v>0.52480331609888198</v>
      </c>
      <c r="U438">
        <v>0.96170455354943296</v>
      </c>
      <c r="V438">
        <v>11.665065202470799</v>
      </c>
      <c r="W438">
        <v>2.9954112848402401</v>
      </c>
    </row>
    <row r="439" spans="1:23" x14ac:dyDescent="0.25">
      <c r="A439">
        <v>437</v>
      </c>
      <c r="B439">
        <v>223.955112655009</v>
      </c>
      <c r="C439">
        <v>165.43825806827201</v>
      </c>
      <c r="D439">
        <v>22.1683678761596</v>
      </c>
      <c r="E439">
        <v>7.2402295882092398</v>
      </c>
      <c r="F439">
        <v>4.4437217712402299</v>
      </c>
      <c r="G439">
        <v>3.8138763904571502</v>
      </c>
      <c r="H439">
        <v>9.3867578506469709</v>
      </c>
      <c r="I439">
        <v>3.2592184543609601</v>
      </c>
      <c r="J439">
        <v>1176</v>
      </c>
      <c r="K439">
        <v>342</v>
      </c>
      <c r="L439">
        <v>1843</v>
      </c>
      <c r="M439">
        <v>753</v>
      </c>
      <c r="N439">
        <v>86.371292114257798</v>
      </c>
      <c r="O439">
        <v>14.8660678863525</v>
      </c>
      <c r="P439">
        <v>56.099296176526501</v>
      </c>
      <c r="Q439">
        <v>132.46977851714101</v>
      </c>
      <c r="R439">
        <v>23.081531960267299</v>
      </c>
      <c r="S439">
        <v>5.6767999492410004</v>
      </c>
      <c r="T439">
        <v>0.37947453652041302</v>
      </c>
      <c r="U439">
        <v>0.93924162027146596</v>
      </c>
      <c r="V439">
        <v>12.793272599859799</v>
      </c>
      <c r="W439">
        <v>2.3852193995381001</v>
      </c>
    </row>
    <row r="440" spans="1:23" x14ac:dyDescent="0.25">
      <c r="A440">
        <v>438</v>
      </c>
      <c r="B440">
        <v>147.707232820353</v>
      </c>
      <c r="C440">
        <v>197.084826020299</v>
      </c>
      <c r="D440">
        <v>30.362418932349001</v>
      </c>
      <c r="E440">
        <v>9.8127041093301006</v>
      </c>
      <c r="F440">
        <v>11.208757400512599</v>
      </c>
      <c r="G440">
        <v>5.7621226310729901</v>
      </c>
      <c r="H440">
        <v>13.302441596984799</v>
      </c>
      <c r="I440">
        <v>4.5541973114013601</v>
      </c>
      <c r="J440">
        <v>1707</v>
      </c>
      <c r="K440">
        <v>432</v>
      </c>
      <c r="L440">
        <v>3180</v>
      </c>
      <c r="M440">
        <v>1077</v>
      </c>
      <c r="N440">
        <v>136.400146484375</v>
      </c>
      <c r="O440">
        <v>57.008773803710902</v>
      </c>
      <c r="P440">
        <v>66.394310023929805</v>
      </c>
      <c r="Q440">
        <v>196.021454889301</v>
      </c>
      <c r="R440">
        <v>21.8408850332588</v>
      </c>
      <c r="S440">
        <v>3.3648056902151402</v>
      </c>
      <c r="T440">
        <v>0.44445338820698499</v>
      </c>
      <c r="U440">
        <v>0.98649819528801597</v>
      </c>
      <c r="V440">
        <v>13.3401360544217</v>
      </c>
      <c r="W440">
        <v>2.44614420062695</v>
      </c>
    </row>
    <row r="441" spans="1:23" x14ac:dyDescent="0.25">
      <c r="A441">
        <v>439</v>
      </c>
      <c r="B441">
        <v>160.94377923111199</v>
      </c>
      <c r="C441">
        <v>197.329523181121</v>
      </c>
      <c r="D441">
        <v>29.982365950885502</v>
      </c>
      <c r="E441">
        <v>8.0893085689908393</v>
      </c>
      <c r="F441">
        <v>8.8839788436889595</v>
      </c>
      <c r="G441">
        <v>2.3369250297546298</v>
      </c>
      <c r="H441">
        <v>10.294659614562899</v>
      </c>
      <c r="I441">
        <v>2.3072593212127601</v>
      </c>
      <c r="J441">
        <v>1240</v>
      </c>
      <c r="K441">
        <v>228</v>
      </c>
      <c r="L441">
        <v>2283</v>
      </c>
      <c r="M441">
        <v>498</v>
      </c>
      <c r="N441">
        <v>126.210151672363</v>
      </c>
      <c r="O441">
        <v>75.802375793457003</v>
      </c>
      <c r="P441">
        <v>112.76786688488799</v>
      </c>
      <c r="Q441">
        <v>182.15560501821099</v>
      </c>
      <c r="R441">
        <v>23.3370863713799</v>
      </c>
      <c r="S441">
        <v>5.1014662063639404</v>
      </c>
      <c r="T441">
        <v>0.56254435467804698</v>
      </c>
      <c r="U441">
        <v>0.97288227241620695</v>
      </c>
      <c r="V441">
        <v>8.0266159695817496</v>
      </c>
      <c r="W441">
        <v>2.8300978661960499</v>
      </c>
    </row>
    <row r="442" spans="1:23" x14ac:dyDescent="0.25">
      <c r="A442">
        <v>440</v>
      </c>
      <c r="B442">
        <v>191.43519183372399</v>
      </c>
      <c r="C442">
        <v>213.05596848376601</v>
      </c>
      <c r="D442">
        <v>22.1584571085445</v>
      </c>
      <c r="E442">
        <v>10.279913456714301</v>
      </c>
      <c r="F442">
        <v>7.3121185302734304</v>
      </c>
      <c r="G442">
        <v>6.2601981163024902</v>
      </c>
      <c r="H442">
        <v>9.0229330062866193</v>
      </c>
      <c r="I442">
        <v>5.3202033042907697</v>
      </c>
      <c r="J442">
        <v>1108</v>
      </c>
      <c r="K442">
        <v>564</v>
      </c>
      <c r="L442">
        <v>2036</v>
      </c>
      <c r="M442">
        <v>1245</v>
      </c>
      <c r="N442">
        <v>127.062980651855</v>
      </c>
      <c r="O442">
        <v>44.598209381103501</v>
      </c>
      <c r="P442">
        <v>106.246357615894</v>
      </c>
      <c r="Q442">
        <v>190.67137065335999</v>
      </c>
      <c r="R442">
        <v>19.8627134952727</v>
      </c>
      <c r="S442">
        <v>5.3631844687380301</v>
      </c>
      <c r="T442">
        <v>0.54001722028311505</v>
      </c>
      <c r="U442">
        <v>0.96627572094186698</v>
      </c>
      <c r="V442">
        <v>9.2350674373795698</v>
      </c>
      <c r="W442">
        <v>2.54994259471871</v>
      </c>
    </row>
    <row r="443" spans="1:23" x14ac:dyDescent="0.25">
      <c r="A443">
        <v>441</v>
      </c>
      <c r="B443">
        <v>176.59106522540699</v>
      </c>
      <c r="C443">
        <v>141.423373246133</v>
      </c>
      <c r="D443">
        <v>15.9729188513069</v>
      </c>
      <c r="E443">
        <v>6.7530003426986402</v>
      </c>
      <c r="F443">
        <v>5.2328796386718697</v>
      </c>
      <c r="G443">
        <v>3.6969685554504301</v>
      </c>
      <c r="H443">
        <v>9.3043098449706996</v>
      </c>
      <c r="I443">
        <v>2.9247369766235298</v>
      </c>
      <c r="J443">
        <v>1174</v>
      </c>
      <c r="K443">
        <v>219</v>
      </c>
      <c r="L443">
        <v>1780</v>
      </c>
      <c r="M443">
        <v>607</v>
      </c>
      <c r="N443">
        <v>107.01869201660099</v>
      </c>
      <c r="O443">
        <v>29.068881988525298</v>
      </c>
      <c r="P443">
        <v>58.424340333871797</v>
      </c>
      <c r="Q443">
        <v>165.37151861624099</v>
      </c>
      <c r="R443">
        <v>20.406499273762599</v>
      </c>
      <c r="S443">
        <v>5.84526216004069</v>
      </c>
      <c r="T443">
        <v>0.37039252286069602</v>
      </c>
      <c r="U443">
        <v>0.96781784165751505</v>
      </c>
      <c r="V443">
        <v>15.976923076923001</v>
      </c>
      <c r="W443">
        <v>3.8544215970732898</v>
      </c>
    </row>
    <row r="444" spans="1:23" x14ac:dyDescent="0.25">
      <c r="A444">
        <v>442</v>
      </c>
      <c r="B444">
        <v>175.42220885326699</v>
      </c>
      <c r="C444">
        <v>187.90830406179001</v>
      </c>
      <c r="D444">
        <v>15.827723886024099</v>
      </c>
      <c r="E444">
        <v>6.7145057920762801</v>
      </c>
      <c r="F444">
        <v>5.4514737129211399</v>
      </c>
      <c r="G444">
        <v>3.55921459197998</v>
      </c>
      <c r="H444">
        <v>10.0495643615722</v>
      </c>
      <c r="I444">
        <v>2.59534692764282</v>
      </c>
      <c r="J444">
        <v>1223</v>
      </c>
      <c r="K444">
        <v>204</v>
      </c>
      <c r="L444">
        <v>1701</v>
      </c>
      <c r="M444">
        <v>477</v>
      </c>
      <c r="N444">
        <v>95.603347778320298</v>
      </c>
      <c r="O444">
        <v>43.104522705078097</v>
      </c>
      <c r="P444">
        <v>63.737304964539</v>
      </c>
      <c r="Q444">
        <v>181.768895870736</v>
      </c>
      <c r="R444">
        <v>22.3411635118456</v>
      </c>
      <c r="S444">
        <v>5.1380451823781002</v>
      </c>
      <c r="T444">
        <v>0.42935857371623298</v>
      </c>
      <c r="U444">
        <v>0.96734202385078005</v>
      </c>
      <c r="V444">
        <v>11.108135942327401</v>
      </c>
      <c r="W444">
        <v>3.0290955091714098</v>
      </c>
    </row>
    <row r="445" spans="1:23" x14ac:dyDescent="0.25">
      <c r="A445">
        <v>443</v>
      </c>
      <c r="B445">
        <v>177.52457839274899</v>
      </c>
      <c r="C445">
        <v>207.815579576549</v>
      </c>
      <c r="D445">
        <v>15.4268316843108</v>
      </c>
      <c r="E445">
        <v>10.3562898886257</v>
      </c>
      <c r="F445">
        <v>5.4189200401306099</v>
      </c>
      <c r="G445">
        <v>5.6665482521057102</v>
      </c>
      <c r="H445">
        <v>9.9414825439453107</v>
      </c>
      <c r="I445">
        <v>4.0732936859130797</v>
      </c>
      <c r="J445">
        <v>1259</v>
      </c>
      <c r="K445">
        <v>363</v>
      </c>
      <c r="L445">
        <v>1849</v>
      </c>
      <c r="M445">
        <v>932</v>
      </c>
      <c r="N445">
        <v>110.344917297363</v>
      </c>
      <c r="O445">
        <v>59.548301696777301</v>
      </c>
      <c r="P445">
        <v>57.651086819952198</v>
      </c>
      <c r="Q445">
        <v>197.254062186559</v>
      </c>
      <c r="R445">
        <v>22.0452198006091</v>
      </c>
      <c r="S445">
        <v>8.7808859417435805</v>
      </c>
      <c r="T445">
        <v>0.38915212192242199</v>
      </c>
      <c r="U445">
        <v>0.94919339379804502</v>
      </c>
      <c r="V445">
        <v>11.4977005620848</v>
      </c>
      <c r="W445">
        <v>4.3440214815984799</v>
      </c>
    </row>
    <row r="446" spans="1:23" x14ac:dyDescent="0.25">
      <c r="A446">
        <v>444</v>
      </c>
      <c r="B446">
        <v>175.838110578509</v>
      </c>
      <c r="C446">
        <v>161.62568650662701</v>
      </c>
      <c r="D446">
        <v>15.617695998807299</v>
      </c>
      <c r="E446">
        <v>7.8839196203423798</v>
      </c>
      <c r="F446">
        <v>5.1735687255859304</v>
      </c>
      <c r="G446">
        <v>3.7464859485626198</v>
      </c>
      <c r="H446">
        <v>9.4145841598510707</v>
      </c>
      <c r="I446">
        <v>2.5171034336089999</v>
      </c>
      <c r="J446">
        <v>1198</v>
      </c>
      <c r="K446">
        <v>192</v>
      </c>
      <c r="L446">
        <v>1784</v>
      </c>
      <c r="M446">
        <v>457</v>
      </c>
      <c r="N446">
        <v>96.540145874023395</v>
      </c>
      <c r="O446">
        <v>31.144823074340799</v>
      </c>
      <c r="P446">
        <v>53.126768534238799</v>
      </c>
      <c r="Q446">
        <v>189.84817708333301</v>
      </c>
      <c r="R446">
        <v>25.404098032761102</v>
      </c>
      <c r="S446">
        <v>5.1683363821816197</v>
      </c>
      <c r="T446">
        <v>0.31777262934275802</v>
      </c>
      <c r="U446">
        <v>0.97802739233501901</v>
      </c>
      <c r="V446">
        <v>16.2103004291845</v>
      </c>
      <c r="W446">
        <v>2.63109863109863</v>
      </c>
    </row>
    <row r="447" spans="1:23" x14ac:dyDescent="0.25">
      <c r="A447">
        <v>445</v>
      </c>
      <c r="B447">
        <v>176.92380989345801</v>
      </c>
      <c r="C447">
        <v>183.72757088241499</v>
      </c>
      <c r="D447">
        <v>13.1872663366458</v>
      </c>
      <c r="E447">
        <v>8.9981568792961202</v>
      </c>
      <c r="F447">
        <v>4.91727447509765</v>
      </c>
      <c r="G447">
        <v>5.5660591125488201</v>
      </c>
      <c r="H447">
        <v>8.1513452529907209</v>
      </c>
      <c r="I447">
        <v>4.2625699043273899</v>
      </c>
      <c r="J447">
        <v>1019</v>
      </c>
      <c r="K447">
        <v>403</v>
      </c>
      <c r="L447">
        <v>1679</v>
      </c>
      <c r="M447">
        <v>1036</v>
      </c>
      <c r="N447">
        <v>89.944427490234304</v>
      </c>
      <c r="O447">
        <v>20.223749160766602</v>
      </c>
      <c r="P447">
        <v>81.671743357096503</v>
      </c>
      <c r="Q447">
        <v>164.80477821401701</v>
      </c>
      <c r="R447">
        <v>24.897056204582899</v>
      </c>
      <c r="S447">
        <v>6.2057069153953703</v>
      </c>
      <c r="T447">
        <v>0.47656502199033302</v>
      </c>
      <c r="U447">
        <v>0.95292872677200702</v>
      </c>
      <c r="V447">
        <v>13.224025974025899</v>
      </c>
      <c r="W447">
        <v>3.23293703214443</v>
      </c>
    </row>
    <row r="448" spans="1:23" x14ac:dyDescent="0.25">
      <c r="A448">
        <v>446</v>
      </c>
      <c r="B448">
        <v>179.339963903821</v>
      </c>
      <c r="C448">
        <v>203.18915562110601</v>
      </c>
      <c r="D448">
        <v>13.9593080656991</v>
      </c>
      <c r="E448">
        <v>5.1677882541259397</v>
      </c>
      <c r="F448">
        <v>5.1648712158203098</v>
      </c>
      <c r="G448">
        <v>2.12796926498413</v>
      </c>
      <c r="H448">
        <v>8.6993074417114205</v>
      </c>
      <c r="I448">
        <v>1.60265028476715</v>
      </c>
      <c r="J448">
        <v>1130</v>
      </c>
      <c r="K448">
        <v>168</v>
      </c>
      <c r="L448">
        <v>1740</v>
      </c>
      <c r="M448">
        <v>311</v>
      </c>
      <c r="N448">
        <v>86.648712158203097</v>
      </c>
      <c r="O448">
        <v>40.459854125976499</v>
      </c>
      <c r="P448">
        <v>60.005937921727302</v>
      </c>
      <c r="Q448">
        <v>189.03944631140899</v>
      </c>
      <c r="R448">
        <v>23.828989644278401</v>
      </c>
      <c r="S448">
        <v>7.0500323907448497</v>
      </c>
      <c r="T448">
        <v>0.36651396764539201</v>
      </c>
      <c r="U448">
        <v>0.95759595179415402</v>
      </c>
      <c r="V448">
        <v>14.8213333333333</v>
      </c>
      <c r="W448">
        <v>3.0418485623964999</v>
      </c>
    </row>
    <row r="449" spans="1:23" x14ac:dyDescent="0.25">
      <c r="A449">
        <v>447</v>
      </c>
      <c r="B449">
        <v>189.800015525238</v>
      </c>
      <c r="C449">
        <v>195.90570358438899</v>
      </c>
      <c r="D449">
        <v>12.878544142159701</v>
      </c>
      <c r="E449">
        <v>11.5515065481656</v>
      </c>
      <c r="F449">
        <v>4.1541242599487296</v>
      </c>
      <c r="G449">
        <v>3.4854235649108798</v>
      </c>
      <c r="H449">
        <v>6.9852991104125897</v>
      </c>
      <c r="I449">
        <v>2.4311263561248699</v>
      </c>
      <c r="J449">
        <v>862</v>
      </c>
      <c r="K449">
        <v>150</v>
      </c>
      <c r="L449">
        <v>1382</v>
      </c>
      <c r="M449">
        <v>442</v>
      </c>
      <c r="N449">
        <v>98.488571166992102</v>
      </c>
      <c r="O449">
        <v>17.8044929504394</v>
      </c>
      <c r="P449">
        <v>99.683070866141705</v>
      </c>
      <c r="Q449">
        <v>164.21591259526801</v>
      </c>
      <c r="R449">
        <v>15.9042394195592</v>
      </c>
      <c r="S449">
        <v>8.1027935239238698</v>
      </c>
      <c r="T449">
        <v>0.62470677044148504</v>
      </c>
      <c r="U449">
        <v>0.94341628051558202</v>
      </c>
      <c r="V449">
        <v>10.0317848410757</v>
      </c>
      <c r="W449">
        <v>3.8367440439828902</v>
      </c>
    </row>
    <row r="450" spans="1:23" x14ac:dyDescent="0.25">
      <c r="A450">
        <v>448</v>
      </c>
      <c r="B450">
        <v>153.02864406450701</v>
      </c>
      <c r="C450">
        <v>177.673116109375</v>
      </c>
      <c r="D450">
        <v>23.168201140549801</v>
      </c>
      <c r="E450">
        <v>6.6634495316245896</v>
      </c>
      <c r="F450">
        <v>7.5414857864379803</v>
      </c>
      <c r="G450">
        <v>3.1065144538879301</v>
      </c>
      <c r="H450">
        <v>8.6172704696655202</v>
      </c>
      <c r="I450">
        <v>2.0651581287384002</v>
      </c>
      <c r="J450">
        <v>1063</v>
      </c>
      <c r="K450">
        <v>167</v>
      </c>
      <c r="L450">
        <v>1927</v>
      </c>
      <c r="M450">
        <v>379</v>
      </c>
      <c r="N450">
        <v>102.342559814453</v>
      </c>
      <c r="O450">
        <v>48.466480255126903</v>
      </c>
      <c r="P450">
        <v>105.097412480974</v>
      </c>
      <c r="Q450">
        <v>194.262728190074</v>
      </c>
      <c r="R450">
        <v>15.9603897825518</v>
      </c>
      <c r="S450">
        <v>3.7433063700307199</v>
      </c>
      <c r="T450">
        <v>0.66851129817311306</v>
      </c>
      <c r="U450">
        <v>0.976969194636921</v>
      </c>
      <c r="V450">
        <v>7.8588957055214701</v>
      </c>
      <c r="W450">
        <v>2.32994021651316</v>
      </c>
    </row>
    <row r="451" spans="1:23" x14ac:dyDescent="0.25">
      <c r="A451">
        <v>449</v>
      </c>
      <c r="B451">
        <v>147.85053076908099</v>
      </c>
      <c r="C451">
        <v>201.14760620233201</v>
      </c>
      <c r="D451">
        <v>25.804529763052301</v>
      </c>
      <c r="E451">
        <v>8.3835287935113403</v>
      </c>
      <c r="F451">
        <v>8.1333341598510707</v>
      </c>
      <c r="G451">
        <v>4.16066169738769</v>
      </c>
      <c r="H451">
        <v>9.5881252288818306</v>
      </c>
      <c r="I451">
        <v>3.45369100570678</v>
      </c>
      <c r="J451">
        <v>1209</v>
      </c>
      <c r="K451">
        <v>334</v>
      </c>
      <c r="L451">
        <v>2255</v>
      </c>
      <c r="M451">
        <v>695</v>
      </c>
      <c r="N451">
        <v>99.689521789550696</v>
      </c>
      <c r="O451">
        <v>29.410881042480401</v>
      </c>
      <c r="P451">
        <v>102.34462225530299</v>
      </c>
      <c r="Q451">
        <v>185.96418131844101</v>
      </c>
      <c r="R451">
        <v>16.941226801346001</v>
      </c>
      <c r="S451">
        <v>3.4208827077483801</v>
      </c>
      <c r="T451">
        <v>0.64580334905071002</v>
      </c>
      <c r="U451">
        <v>0.97988651055689802</v>
      </c>
      <c r="V451">
        <v>9.85402298850574</v>
      </c>
      <c r="W451">
        <v>2.32712882896086</v>
      </c>
    </row>
    <row r="452" spans="1:23" x14ac:dyDescent="0.25">
      <c r="A452">
        <v>450</v>
      </c>
      <c r="B452">
        <v>156.31452191969501</v>
      </c>
      <c r="C452">
        <v>197.41095305555999</v>
      </c>
      <c r="D452">
        <v>22.334347128134201</v>
      </c>
      <c r="E452">
        <v>10.1692556448247</v>
      </c>
      <c r="F452">
        <v>7.2988996505737296</v>
      </c>
      <c r="G452">
        <v>3.75154280662536</v>
      </c>
      <c r="H452">
        <v>9.0587196350097603</v>
      </c>
      <c r="I452">
        <v>2.7935700416564901</v>
      </c>
      <c r="J452">
        <v>1153</v>
      </c>
      <c r="K452">
        <v>250</v>
      </c>
      <c r="L452">
        <v>1886</v>
      </c>
      <c r="M452">
        <v>581</v>
      </c>
      <c r="N452">
        <v>95.273292541503906</v>
      </c>
      <c r="O452">
        <v>54.424263000488203</v>
      </c>
      <c r="P452">
        <v>100.839383938393</v>
      </c>
      <c r="Q452">
        <v>126.60056080932399</v>
      </c>
      <c r="R452">
        <v>17.5870995050559</v>
      </c>
      <c r="S452">
        <v>5.7710757470502303</v>
      </c>
      <c r="T452">
        <v>0.67704598955997197</v>
      </c>
      <c r="U452">
        <v>0.93810463900512497</v>
      </c>
      <c r="V452">
        <v>10.391845979614899</v>
      </c>
      <c r="W452">
        <v>3.3162633652222802</v>
      </c>
    </row>
    <row r="453" spans="1:23" x14ac:dyDescent="0.25">
      <c r="A453">
        <v>451</v>
      </c>
      <c r="B453">
        <v>159.31954821556701</v>
      </c>
      <c r="C453">
        <v>174.14651943565701</v>
      </c>
      <c r="D453">
        <v>24.248708232396702</v>
      </c>
      <c r="E453">
        <v>10.895447669343399</v>
      </c>
      <c r="F453">
        <v>7.7539415359496999</v>
      </c>
      <c r="G453">
        <v>5.7564682960510201</v>
      </c>
      <c r="H453">
        <v>10.544132232666</v>
      </c>
      <c r="I453">
        <v>5.6389031410217196</v>
      </c>
      <c r="J453">
        <v>1371</v>
      </c>
      <c r="K453">
        <v>637</v>
      </c>
      <c r="L453">
        <v>2276</v>
      </c>
      <c r="M453">
        <v>1445</v>
      </c>
      <c r="N453">
        <v>115.36463928222599</v>
      </c>
      <c r="O453">
        <v>24.207435607910099</v>
      </c>
      <c r="P453">
        <v>95.675865407891493</v>
      </c>
      <c r="Q453">
        <v>166.78174140134399</v>
      </c>
      <c r="R453">
        <v>17.916864576645299</v>
      </c>
      <c r="S453">
        <v>9.0534295956676996</v>
      </c>
      <c r="T453">
        <v>0.715004056254259</v>
      </c>
      <c r="U453">
        <v>0.94216404923293395</v>
      </c>
      <c r="V453">
        <v>6.5452418096723797</v>
      </c>
      <c r="W453">
        <v>5.1665328408543401</v>
      </c>
    </row>
    <row r="454" spans="1:23" x14ac:dyDescent="0.25">
      <c r="A454">
        <v>452</v>
      </c>
      <c r="B454">
        <v>181.59366570280801</v>
      </c>
      <c r="C454">
        <v>192.69630693395899</v>
      </c>
      <c r="D454">
        <v>26.480417021619399</v>
      </c>
      <c r="E454">
        <v>10.031703230876801</v>
      </c>
      <c r="F454">
        <v>6.8028621673583896</v>
      </c>
      <c r="G454">
        <v>3.31850814819335</v>
      </c>
      <c r="H454">
        <v>11.368299484252899</v>
      </c>
      <c r="I454">
        <v>2.7556259632110498</v>
      </c>
      <c r="J454">
        <v>1433</v>
      </c>
      <c r="K454">
        <v>255</v>
      </c>
      <c r="L454">
        <v>2122</v>
      </c>
      <c r="M454">
        <v>602</v>
      </c>
      <c r="N454">
        <v>112.401062011718</v>
      </c>
      <c r="O454">
        <v>26.907247543334901</v>
      </c>
      <c r="P454">
        <v>70.353163992869796</v>
      </c>
      <c r="Q454">
        <v>185.16034380557201</v>
      </c>
      <c r="R454">
        <v>22.383065297061801</v>
      </c>
      <c r="S454">
        <v>6.9036472238563702</v>
      </c>
      <c r="T454">
        <v>0.42379135152859099</v>
      </c>
      <c r="U454">
        <v>0.97058097116589204</v>
      </c>
      <c r="V454">
        <v>12.3936087295401</v>
      </c>
      <c r="W454">
        <v>3.9265508684863502</v>
      </c>
    </row>
    <row r="455" spans="1:23" x14ac:dyDescent="0.25">
      <c r="A455">
        <v>453</v>
      </c>
      <c r="B455">
        <v>167.90335539210901</v>
      </c>
      <c r="C455">
        <v>174.06800054338299</v>
      </c>
      <c r="D455">
        <v>19.6964114812139</v>
      </c>
      <c r="E455">
        <v>10.9132358076315</v>
      </c>
      <c r="F455">
        <v>7.2960834503173801</v>
      </c>
      <c r="G455">
        <v>5.2319130897521902</v>
      </c>
      <c r="H455">
        <v>8.7896356582641602</v>
      </c>
      <c r="I455">
        <v>4.0752830505370996</v>
      </c>
      <c r="J455">
        <v>972</v>
      </c>
      <c r="K455">
        <v>434</v>
      </c>
      <c r="L455">
        <v>1704</v>
      </c>
      <c r="M455">
        <v>941</v>
      </c>
      <c r="N455">
        <v>112.449981689453</v>
      </c>
      <c r="O455">
        <v>27.658632278442301</v>
      </c>
      <c r="P455">
        <v>56.533900307110798</v>
      </c>
      <c r="Q455">
        <v>157.91879964695499</v>
      </c>
      <c r="R455">
        <v>21.9343639216799</v>
      </c>
      <c r="S455">
        <v>5.9398347667598204</v>
      </c>
      <c r="T455">
        <v>0.36022737278401601</v>
      </c>
      <c r="U455">
        <v>0.96300463431552996</v>
      </c>
      <c r="V455">
        <v>12.6272493573264</v>
      </c>
      <c r="W455">
        <v>3.24101161995898</v>
      </c>
    </row>
    <row r="456" spans="1:23" x14ac:dyDescent="0.25">
      <c r="A456">
        <v>454</v>
      </c>
      <c r="B456">
        <v>162.282229424207</v>
      </c>
      <c r="C456">
        <v>180.75627316656599</v>
      </c>
      <c r="D456">
        <v>24.017436326855599</v>
      </c>
      <c r="E456">
        <v>7.5582390618079804</v>
      </c>
      <c r="F456">
        <v>6.7394466400146396</v>
      </c>
      <c r="G456">
        <v>3.8372287750244101</v>
      </c>
      <c r="H456">
        <v>9.1024827957153303</v>
      </c>
      <c r="I456">
        <v>2.9344308376312198</v>
      </c>
      <c r="J456">
        <v>1140</v>
      </c>
      <c r="K456">
        <v>281</v>
      </c>
      <c r="L456">
        <v>2082</v>
      </c>
      <c r="M456">
        <v>653</v>
      </c>
      <c r="N456">
        <v>94.794517517089801</v>
      </c>
      <c r="O456">
        <v>19.7230834960937</v>
      </c>
      <c r="P456">
        <v>55.600307963044401</v>
      </c>
      <c r="Q456">
        <v>169.74750851520099</v>
      </c>
      <c r="R456">
        <v>22.1409751449998</v>
      </c>
      <c r="S456">
        <v>6.8580751813304701</v>
      </c>
      <c r="T456">
        <v>0.35078785919008798</v>
      </c>
      <c r="U456">
        <v>0.94504281377069799</v>
      </c>
      <c r="V456">
        <v>14.4345047923322</v>
      </c>
      <c r="W456">
        <v>3.4286792452830102</v>
      </c>
    </row>
    <row r="457" spans="1:23" x14ac:dyDescent="0.25">
      <c r="A457">
        <v>455</v>
      </c>
      <c r="B457">
        <v>181.96466067651201</v>
      </c>
      <c r="C457">
        <v>206.00097032738799</v>
      </c>
      <c r="D457">
        <v>19.9370424440473</v>
      </c>
      <c r="E457">
        <v>6.74109858464921</v>
      </c>
      <c r="F457">
        <v>5.34040975570678</v>
      </c>
      <c r="G457">
        <v>2.70124316215515</v>
      </c>
      <c r="H457">
        <v>7.6606879234313903</v>
      </c>
      <c r="I457">
        <v>1.85855913162231</v>
      </c>
      <c r="J457">
        <v>912</v>
      </c>
      <c r="K457">
        <v>112</v>
      </c>
      <c r="L457">
        <v>1757</v>
      </c>
      <c r="M457">
        <v>242</v>
      </c>
      <c r="N457">
        <v>83.450584411621094</v>
      </c>
      <c r="O457">
        <v>55.317264556884702</v>
      </c>
      <c r="P457">
        <v>59.326523545706301</v>
      </c>
      <c r="Q457">
        <v>186.94119233881801</v>
      </c>
      <c r="R457">
        <v>23.7942552272619</v>
      </c>
      <c r="S457">
        <v>5.9065919457648803</v>
      </c>
      <c r="T457">
        <v>0.382549449813189</v>
      </c>
      <c r="U457">
        <v>0.9683198854717</v>
      </c>
      <c r="V457">
        <v>14.6994652406417</v>
      </c>
      <c r="W457">
        <v>4.1029214032514298</v>
      </c>
    </row>
    <row r="458" spans="1:23" x14ac:dyDescent="0.25">
      <c r="A458">
        <v>456</v>
      </c>
      <c r="B458">
        <v>163.23584777503899</v>
      </c>
      <c r="C458">
        <v>189.340332628228</v>
      </c>
      <c r="D458">
        <v>22.3980140771828</v>
      </c>
      <c r="E458">
        <v>6.5501269030733402</v>
      </c>
      <c r="F458">
        <v>7.3482885360717702</v>
      </c>
      <c r="G458">
        <v>3.9268136024475</v>
      </c>
      <c r="H458">
        <v>9.8206863403320295</v>
      </c>
      <c r="I458">
        <v>2.6810493469238201</v>
      </c>
      <c r="J458">
        <v>1224</v>
      </c>
      <c r="K458">
        <v>183</v>
      </c>
      <c r="L458">
        <v>2332</v>
      </c>
      <c r="M458">
        <v>525</v>
      </c>
      <c r="N458">
        <v>94.111640930175696</v>
      </c>
      <c r="O458">
        <v>58.898216247558501</v>
      </c>
      <c r="P458">
        <v>71.829774063757299</v>
      </c>
      <c r="Q458">
        <v>183.957523790642</v>
      </c>
      <c r="R458">
        <v>25.211426470513999</v>
      </c>
      <c r="S458">
        <v>11.863197623963501</v>
      </c>
      <c r="T458">
        <v>0.45721704103105398</v>
      </c>
      <c r="U458">
        <v>0.94129899263089301</v>
      </c>
      <c r="V458">
        <v>12.3718021603183</v>
      </c>
      <c r="W458">
        <v>7.1549514016058602</v>
      </c>
    </row>
    <row r="459" spans="1:23" x14ac:dyDescent="0.25">
      <c r="A459">
        <v>457</v>
      </c>
      <c r="B459">
        <v>170.252750878146</v>
      </c>
      <c r="C459">
        <v>215.650507481224</v>
      </c>
      <c r="D459">
        <v>19.486887673917501</v>
      </c>
      <c r="E459">
        <v>10.0276810201114</v>
      </c>
      <c r="F459">
        <v>5.5577149391174299</v>
      </c>
      <c r="G459">
        <v>3.5760030746459899</v>
      </c>
      <c r="H459">
        <v>8.6006422042846609</v>
      </c>
      <c r="I459">
        <v>3.1055533885955802</v>
      </c>
      <c r="J459">
        <v>1060</v>
      </c>
      <c r="K459">
        <v>241</v>
      </c>
      <c r="L459">
        <v>1995</v>
      </c>
      <c r="M459">
        <v>675</v>
      </c>
      <c r="N459">
        <v>91.831367492675696</v>
      </c>
      <c r="O459">
        <v>53.907325744628899</v>
      </c>
      <c r="P459">
        <v>76.190977092099104</v>
      </c>
      <c r="Q459">
        <v>163.028192980114</v>
      </c>
      <c r="R459">
        <v>23.5187200845828</v>
      </c>
      <c r="S459">
        <v>6.3580790643996101</v>
      </c>
      <c r="T459">
        <v>0.457451427926446</v>
      </c>
      <c r="U459">
        <v>0.959970827941247</v>
      </c>
      <c r="V459">
        <v>10.018707482993101</v>
      </c>
      <c r="W459">
        <v>3.1904955872369301</v>
      </c>
    </row>
    <row r="460" spans="1:23" x14ac:dyDescent="0.25">
      <c r="A460">
        <v>458</v>
      </c>
      <c r="B460">
        <v>169.01346814415101</v>
      </c>
      <c r="C460">
        <v>193.06070368142201</v>
      </c>
      <c r="D460">
        <v>25.442674224647099</v>
      </c>
      <c r="E460">
        <v>7.7393473188519497</v>
      </c>
      <c r="F460">
        <v>6.3452782630920401</v>
      </c>
      <c r="G460">
        <v>5.4153118133544904</v>
      </c>
      <c r="H460">
        <v>9.5860500335693306</v>
      </c>
      <c r="I460">
        <v>4.1064224243164</v>
      </c>
      <c r="J460">
        <v>1183</v>
      </c>
      <c r="K460">
        <v>353</v>
      </c>
      <c r="L460">
        <v>2011</v>
      </c>
      <c r="M460">
        <v>871</v>
      </c>
      <c r="N460">
        <v>105.948104858398</v>
      </c>
      <c r="O460">
        <v>31.7647590637207</v>
      </c>
      <c r="P460">
        <v>55.530391971217497</v>
      </c>
      <c r="Q460">
        <v>190.07695912335001</v>
      </c>
      <c r="R460">
        <v>20.530261664762001</v>
      </c>
      <c r="S460">
        <v>3.4957397693358399</v>
      </c>
      <c r="T460">
        <v>0.36230996659860498</v>
      </c>
      <c r="U460">
        <v>0.98474648349439797</v>
      </c>
      <c r="V460">
        <v>12.8298319327731</v>
      </c>
      <c r="W460">
        <v>2.3050997222923502</v>
      </c>
    </row>
    <row r="461" spans="1:23" x14ac:dyDescent="0.25">
      <c r="A461">
        <v>459</v>
      </c>
      <c r="B461">
        <v>182.09777018766101</v>
      </c>
      <c r="C461">
        <v>217.38129985056901</v>
      </c>
      <c r="D461">
        <v>17.707353786299901</v>
      </c>
      <c r="E461">
        <v>13.2945237532631</v>
      </c>
      <c r="F461">
        <v>5.5991978645324698</v>
      </c>
      <c r="G461">
        <v>6.39259910583496</v>
      </c>
      <c r="H461">
        <v>7.6041049957275302</v>
      </c>
      <c r="I461">
        <v>5.5890178680419904</v>
      </c>
      <c r="J461">
        <v>877</v>
      </c>
      <c r="K461">
        <v>630</v>
      </c>
      <c r="L461">
        <v>1965</v>
      </c>
      <c r="M461">
        <v>1310</v>
      </c>
      <c r="N461">
        <v>73.006851196289006</v>
      </c>
      <c r="O461">
        <v>46.04345703125</v>
      </c>
      <c r="P461">
        <v>51.195321871251501</v>
      </c>
      <c r="Q461">
        <v>174.30750882986999</v>
      </c>
      <c r="R461">
        <v>20.648561423760398</v>
      </c>
      <c r="S461">
        <v>6.8848692610820796</v>
      </c>
      <c r="T461">
        <v>0.33223456034796101</v>
      </c>
      <c r="U461">
        <v>0.95675745240115495</v>
      </c>
      <c r="V461">
        <v>10.9164110429447</v>
      </c>
      <c r="W461">
        <v>3.8875611862942701</v>
      </c>
    </row>
    <row r="462" spans="1:23" x14ac:dyDescent="0.25">
      <c r="A462">
        <v>460</v>
      </c>
      <c r="B462">
        <v>180.20596169147399</v>
      </c>
      <c r="C462">
        <v>195.43482310931699</v>
      </c>
      <c r="D462">
        <v>16.8000786474893</v>
      </c>
      <c r="E462">
        <v>11.577717207859401</v>
      </c>
      <c r="F462">
        <v>5.6352052688598597</v>
      </c>
      <c r="G462">
        <v>8.5036821365356392</v>
      </c>
      <c r="H462">
        <v>8.1406173706054599</v>
      </c>
      <c r="I462">
        <v>6.2801055908203098</v>
      </c>
      <c r="J462">
        <v>1005</v>
      </c>
      <c r="K462">
        <v>627</v>
      </c>
      <c r="L462">
        <v>1977</v>
      </c>
      <c r="M462">
        <v>1662</v>
      </c>
      <c r="N462">
        <v>92.698432922363196</v>
      </c>
      <c r="O462">
        <v>58.549129486083899</v>
      </c>
      <c r="P462">
        <v>54.879396984924597</v>
      </c>
      <c r="Q462">
        <v>176.48476932176601</v>
      </c>
      <c r="R462">
        <v>20.575493155567401</v>
      </c>
      <c r="S462">
        <v>5.9079730024814197</v>
      </c>
      <c r="T462">
        <v>0.35482816923210803</v>
      </c>
      <c r="U462">
        <v>0.96228231693750499</v>
      </c>
      <c r="V462">
        <v>11.516949152542299</v>
      </c>
      <c r="W462">
        <v>2.8273889636608298</v>
      </c>
    </row>
    <row r="463" spans="1:23" x14ac:dyDescent="0.25">
      <c r="A463">
        <v>461</v>
      </c>
      <c r="B463">
        <v>153.57639387529301</v>
      </c>
      <c r="C463">
        <v>161.20099361524501</v>
      </c>
      <c r="D463">
        <v>26.778500277500701</v>
      </c>
      <c r="E463">
        <v>8.4634222153703096</v>
      </c>
      <c r="F463">
        <v>7.04459524154663</v>
      </c>
      <c r="G463">
        <v>6.2180695533752397</v>
      </c>
      <c r="H463">
        <v>9.89692878723144</v>
      </c>
      <c r="I463">
        <v>5.0865387916564897</v>
      </c>
      <c r="J463">
        <v>1211</v>
      </c>
      <c r="K463">
        <v>557</v>
      </c>
      <c r="L463">
        <v>2396</v>
      </c>
      <c r="M463">
        <v>1265</v>
      </c>
      <c r="N463">
        <v>91.678779602050696</v>
      </c>
      <c r="O463">
        <v>48.083259582519503</v>
      </c>
      <c r="P463">
        <v>63.559763795560897</v>
      </c>
      <c r="Q463">
        <v>152.666503428011</v>
      </c>
      <c r="R463">
        <v>24.497234121470001</v>
      </c>
      <c r="S463">
        <v>4.9109904488935303</v>
      </c>
      <c r="T463">
        <v>0.384156170694539</v>
      </c>
      <c r="U463">
        <v>0.96788973647052701</v>
      </c>
      <c r="V463">
        <v>10.199999999999999</v>
      </c>
      <c r="W463">
        <v>3.1076071566482102</v>
      </c>
    </row>
    <row r="464" spans="1:23" x14ac:dyDescent="0.25">
      <c r="A464">
        <v>462</v>
      </c>
      <c r="B464">
        <v>151.11341186516299</v>
      </c>
      <c r="C464">
        <v>189.3797279202</v>
      </c>
      <c r="D464">
        <v>21.435137984788899</v>
      </c>
      <c r="E464">
        <v>5.2048991587241797</v>
      </c>
      <c r="F464">
        <v>6.8585243225097603</v>
      </c>
      <c r="G464">
        <v>3.1506536006927401</v>
      </c>
      <c r="H464">
        <v>8.3124408721923793</v>
      </c>
      <c r="I464">
        <v>2.2197058200836102</v>
      </c>
      <c r="J464">
        <v>1032</v>
      </c>
      <c r="K464">
        <v>197</v>
      </c>
      <c r="L464">
        <v>2053</v>
      </c>
      <c r="M464">
        <v>445</v>
      </c>
      <c r="N464">
        <v>85.842880249023395</v>
      </c>
      <c r="O464">
        <v>23.706539154052699</v>
      </c>
      <c r="P464">
        <v>95.526309621469593</v>
      </c>
      <c r="Q464">
        <v>169.16434929743201</v>
      </c>
      <c r="R464">
        <v>21.2963699645213</v>
      </c>
      <c r="S464">
        <v>11.3695080590459</v>
      </c>
      <c r="T464">
        <v>0.58268062473998605</v>
      </c>
      <c r="U464">
        <v>0.92421697284544801</v>
      </c>
      <c r="V464">
        <v>7.9746290090952598</v>
      </c>
      <c r="W464">
        <v>4.7515025906735699</v>
      </c>
    </row>
    <row r="465" spans="1:23" x14ac:dyDescent="0.25">
      <c r="A465">
        <v>463</v>
      </c>
      <c r="B465">
        <v>182.45366686720001</v>
      </c>
      <c r="C465">
        <v>197.86436763763999</v>
      </c>
      <c r="D465">
        <v>19.508244238544101</v>
      </c>
      <c r="E465">
        <v>7.6049547475145598</v>
      </c>
      <c r="F465">
        <v>4.6348762512206996</v>
      </c>
      <c r="G465">
        <v>3.6168146133422798</v>
      </c>
      <c r="H465">
        <v>6.3003373146057102</v>
      </c>
      <c r="I465">
        <v>3.5278761386871298</v>
      </c>
      <c r="J465">
        <v>693</v>
      </c>
      <c r="K465">
        <v>369</v>
      </c>
      <c r="L465">
        <v>1516</v>
      </c>
      <c r="M465">
        <v>811</v>
      </c>
      <c r="N465">
        <v>69.065185546875</v>
      </c>
      <c r="O465">
        <v>78.032043457031193</v>
      </c>
      <c r="P465">
        <v>74.361984626135495</v>
      </c>
      <c r="Q465">
        <v>156.417964299278</v>
      </c>
      <c r="R465">
        <v>23.397478346746801</v>
      </c>
      <c r="S465">
        <v>11.3803995634074</v>
      </c>
      <c r="T465">
        <v>0.44434410295874699</v>
      </c>
      <c r="U465">
        <v>0.84205676781552996</v>
      </c>
      <c r="V465">
        <v>15.923159018143</v>
      </c>
      <c r="W465">
        <v>5.3441798054344103</v>
      </c>
    </row>
    <row r="466" spans="1:23" x14ac:dyDescent="0.25">
      <c r="A466">
        <v>464</v>
      </c>
      <c r="B466">
        <v>154.045818859283</v>
      </c>
      <c r="C466">
        <v>169.90374352306401</v>
      </c>
      <c r="D466">
        <v>20.546221891559899</v>
      </c>
      <c r="E466">
        <v>6.7691386381453</v>
      </c>
      <c r="F466">
        <v>6.3309526443481401</v>
      </c>
      <c r="G466">
        <v>3.4080553054809499</v>
      </c>
      <c r="H466">
        <v>7.38193655014038</v>
      </c>
      <c r="I466">
        <v>2.6668720245361301</v>
      </c>
      <c r="J466">
        <v>861</v>
      </c>
      <c r="K466">
        <v>194</v>
      </c>
      <c r="L466">
        <v>1834</v>
      </c>
      <c r="M466">
        <v>522</v>
      </c>
      <c r="N466">
        <v>72.917762756347599</v>
      </c>
      <c r="O466">
        <v>25</v>
      </c>
      <c r="P466">
        <v>94.637158469945305</v>
      </c>
      <c r="Q466">
        <v>181.54437237695501</v>
      </c>
      <c r="R466">
        <v>25.882279454095801</v>
      </c>
      <c r="S466">
        <v>11.005171852968701</v>
      </c>
      <c r="T466">
        <v>0.52189270604619997</v>
      </c>
      <c r="U466">
        <v>0.93241589131916003</v>
      </c>
      <c r="V466">
        <v>21.1302325581395</v>
      </c>
      <c r="W466">
        <v>5.5431052743062903</v>
      </c>
    </row>
    <row r="467" spans="1:23" x14ac:dyDescent="0.25">
      <c r="A467">
        <v>465</v>
      </c>
      <c r="B467">
        <v>171.934599934017</v>
      </c>
      <c r="C467">
        <v>173.31397853635801</v>
      </c>
      <c r="D467">
        <v>23.277627081890401</v>
      </c>
      <c r="E467">
        <v>7.84171798292674</v>
      </c>
      <c r="F467">
        <v>6.1735849380493102</v>
      </c>
      <c r="G467">
        <v>4.0135788917541504</v>
      </c>
      <c r="H467">
        <v>8.9560747146606392</v>
      </c>
      <c r="I467">
        <v>3.2965996265411301</v>
      </c>
      <c r="J467">
        <v>1096</v>
      </c>
      <c r="K467">
        <v>327</v>
      </c>
      <c r="L467">
        <v>1978</v>
      </c>
      <c r="M467">
        <v>720</v>
      </c>
      <c r="N467">
        <v>90.520713806152301</v>
      </c>
      <c r="O467">
        <v>76.419891357421804</v>
      </c>
      <c r="P467">
        <v>140.66941713483101</v>
      </c>
      <c r="Q467">
        <v>192.757756754589</v>
      </c>
      <c r="R467">
        <v>20.9977322564384</v>
      </c>
      <c r="S467">
        <v>5.4578518998795902</v>
      </c>
      <c r="T467">
        <v>0.82372164105582901</v>
      </c>
      <c r="U467">
        <v>0.97211321891456104</v>
      </c>
      <c r="V467">
        <v>6.9897959183673404</v>
      </c>
      <c r="W467">
        <v>2.8364499851587999</v>
      </c>
    </row>
    <row r="468" spans="1:23" x14ac:dyDescent="0.25">
      <c r="A468">
        <v>466</v>
      </c>
      <c r="B468">
        <v>172.66331580275099</v>
      </c>
      <c r="C468">
        <v>192.15373867142699</v>
      </c>
      <c r="D468">
        <v>25.2326894987016</v>
      </c>
      <c r="E468">
        <v>4.0581178404350498</v>
      </c>
      <c r="F468">
        <v>5.8878102302551198</v>
      </c>
      <c r="G468">
        <v>2.43513584136962</v>
      </c>
      <c r="H468">
        <v>8.1043481826782209</v>
      </c>
      <c r="I468">
        <v>2.1042239665985099</v>
      </c>
      <c r="J468">
        <v>974</v>
      </c>
      <c r="K468">
        <v>206</v>
      </c>
      <c r="L468">
        <v>1922</v>
      </c>
      <c r="M468">
        <v>418</v>
      </c>
      <c r="N468">
        <v>76.380622863769503</v>
      </c>
      <c r="O468">
        <v>56.921001434326101</v>
      </c>
      <c r="P468">
        <v>109.600862998921</v>
      </c>
      <c r="Q468">
        <v>169.49590313657899</v>
      </c>
      <c r="R468">
        <v>23.942359750231201</v>
      </c>
      <c r="S468">
        <v>6.6282040950322001</v>
      </c>
      <c r="T468">
        <v>0.61918411229199899</v>
      </c>
      <c r="U468">
        <v>0.95437689568933903</v>
      </c>
      <c r="V468">
        <v>16.4646464646464</v>
      </c>
      <c r="W468">
        <v>3.9678678678678598</v>
      </c>
    </row>
    <row r="469" spans="1:23" x14ac:dyDescent="0.25">
      <c r="A469">
        <v>467</v>
      </c>
      <c r="B469">
        <v>158.67579421296699</v>
      </c>
      <c r="C469">
        <v>196.89006190688701</v>
      </c>
      <c r="D469">
        <v>26.347740979392999</v>
      </c>
      <c r="E469">
        <v>5.2986094861946498</v>
      </c>
      <c r="F469">
        <v>6.9942870140075604</v>
      </c>
      <c r="G469">
        <v>3.8786320686340301</v>
      </c>
      <c r="H469">
        <v>8.8571395874023402</v>
      </c>
      <c r="I469">
        <v>3.0856940746307302</v>
      </c>
      <c r="J469">
        <v>1104</v>
      </c>
      <c r="K469">
        <v>297</v>
      </c>
      <c r="L469">
        <v>1952</v>
      </c>
      <c r="M469">
        <v>628</v>
      </c>
      <c r="N469">
        <v>94.9210205078125</v>
      </c>
      <c r="O469">
        <v>49.254440307617102</v>
      </c>
      <c r="P469">
        <v>105.935235158057</v>
      </c>
      <c r="Q469">
        <v>189.797935335115</v>
      </c>
      <c r="R469">
        <v>20.164242592435901</v>
      </c>
      <c r="S469">
        <v>4.5212143465486303</v>
      </c>
      <c r="T469">
        <v>0.56720058541783802</v>
      </c>
      <c r="U469">
        <v>0.97241605487425498</v>
      </c>
      <c r="V469">
        <v>9.7260018639328898</v>
      </c>
      <c r="W469">
        <v>2.8301387970918701</v>
      </c>
    </row>
    <row r="470" spans="1:23" x14ac:dyDescent="0.25">
      <c r="A470">
        <v>468</v>
      </c>
      <c r="B470">
        <v>164.74103902656699</v>
      </c>
      <c r="C470">
        <v>198.40452948824901</v>
      </c>
      <c r="D470">
        <v>25.177518523684299</v>
      </c>
      <c r="E470">
        <v>4.5871800217423901</v>
      </c>
      <c r="F470">
        <v>4.9168467521667401</v>
      </c>
      <c r="G470">
        <v>2.4052720069885201</v>
      </c>
      <c r="H470">
        <v>7.1282114982604901</v>
      </c>
      <c r="I470">
        <v>1.7706818580627399</v>
      </c>
      <c r="J470">
        <v>779</v>
      </c>
      <c r="K470">
        <v>139</v>
      </c>
      <c r="L470">
        <v>1430</v>
      </c>
      <c r="M470">
        <v>307</v>
      </c>
      <c r="N470">
        <v>89.286056518554602</v>
      </c>
      <c r="O470">
        <v>38.897300720214801</v>
      </c>
      <c r="P470">
        <v>80.060157421289304</v>
      </c>
      <c r="Q470">
        <v>152.48745159902401</v>
      </c>
      <c r="R470">
        <v>26.8661017466932</v>
      </c>
      <c r="S470">
        <v>9.8711049988639399</v>
      </c>
      <c r="T470">
        <v>0.48652680239382401</v>
      </c>
      <c r="U470">
        <v>0.917190586316734</v>
      </c>
      <c r="V470">
        <v>9.8040057224606496</v>
      </c>
      <c r="W470">
        <v>3.63571053092693</v>
      </c>
    </row>
    <row r="471" spans="1:23" x14ac:dyDescent="0.25">
      <c r="A471">
        <v>469</v>
      </c>
      <c r="B471">
        <v>158.14700459935099</v>
      </c>
      <c r="C471">
        <v>137.38580216965201</v>
      </c>
      <c r="D471">
        <v>18.2897300099871</v>
      </c>
      <c r="E471">
        <v>7.7937001466644</v>
      </c>
      <c r="F471">
        <v>4.4549751281738201</v>
      </c>
      <c r="G471">
        <v>3.6099252700805602</v>
      </c>
      <c r="H471">
        <v>6.5620565414428702</v>
      </c>
      <c r="I471">
        <v>2.2305009365081698</v>
      </c>
      <c r="J471">
        <v>759</v>
      </c>
      <c r="K471">
        <v>129</v>
      </c>
      <c r="L471">
        <v>1501</v>
      </c>
      <c r="M471">
        <v>361</v>
      </c>
      <c r="N471">
        <v>80.752708435058594</v>
      </c>
      <c r="O471">
        <v>59.640594482421797</v>
      </c>
      <c r="P471">
        <v>75.233463035019398</v>
      </c>
      <c r="Q471">
        <v>162.158052147239</v>
      </c>
      <c r="R471">
        <v>21.995175166311</v>
      </c>
      <c r="S471">
        <v>9.2821041886556994</v>
      </c>
      <c r="T471">
        <v>0.461870408478607</v>
      </c>
      <c r="U471">
        <v>0.96448126458566996</v>
      </c>
      <c r="V471">
        <v>9.7471108089734795</v>
      </c>
      <c r="W471">
        <v>3.4237196765498599</v>
      </c>
    </row>
    <row r="472" spans="1:23" x14ac:dyDescent="0.25">
      <c r="A472">
        <v>470</v>
      </c>
      <c r="B472">
        <v>164.99097595528701</v>
      </c>
      <c r="C472">
        <v>191.163830076267</v>
      </c>
      <c r="D472">
        <v>23.9792060956683</v>
      </c>
      <c r="E472">
        <v>7.2990010746413496</v>
      </c>
      <c r="F472">
        <v>4.6200089454650799</v>
      </c>
      <c r="G472">
        <v>3.8653566837310702</v>
      </c>
      <c r="H472">
        <v>8.0120496749877894</v>
      </c>
      <c r="I472">
        <v>2.47321128845214</v>
      </c>
      <c r="J472">
        <v>960</v>
      </c>
      <c r="K472">
        <v>140</v>
      </c>
      <c r="L472">
        <v>1654</v>
      </c>
      <c r="M472">
        <v>427</v>
      </c>
      <c r="N472">
        <v>81.584312438964801</v>
      </c>
      <c r="O472">
        <v>43.174064636230398</v>
      </c>
      <c r="P472">
        <v>67.155418773356701</v>
      </c>
      <c r="Q472">
        <v>196.94129605566499</v>
      </c>
      <c r="R472">
        <v>22.690550775824502</v>
      </c>
      <c r="S472">
        <v>7.7902736395272401</v>
      </c>
      <c r="T472">
        <v>0.41071883436260298</v>
      </c>
      <c r="U472">
        <v>0.98905086446320301</v>
      </c>
      <c r="V472">
        <v>15.2067610062893</v>
      </c>
      <c r="W472">
        <v>2.2906454248366002</v>
      </c>
    </row>
    <row r="473" spans="1:23" x14ac:dyDescent="0.25">
      <c r="A473">
        <v>471</v>
      </c>
      <c r="B473">
        <v>170.83370529216501</v>
      </c>
      <c r="C473">
        <v>204.96204079256299</v>
      </c>
      <c r="D473">
        <v>14.9098958314757</v>
      </c>
      <c r="E473">
        <v>4.7371593882673002</v>
      </c>
      <c r="F473">
        <v>4.3359465599059996</v>
      </c>
      <c r="G473">
        <v>1.92255640029907</v>
      </c>
      <c r="H473">
        <v>7.30543756484985</v>
      </c>
      <c r="I473">
        <v>1.4454865455627399</v>
      </c>
      <c r="J473">
        <v>866</v>
      </c>
      <c r="K473">
        <v>107</v>
      </c>
      <c r="L473">
        <v>1595</v>
      </c>
      <c r="M473">
        <v>260</v>
      </c>
      <c r="N473">
        <v>74.732856750488196</v>
      </c>
      <c r="O473">
        <v>52.392745971679602</v>
      </c>
      <c r="P473">
        <v>93.801052128168294</v>
      </c>
      <c r="Q473">
        <v>174.213114754098</v>
      </c>
      <c r="R473">
        <v>26.648007918214802</v>
      </c>
      <c r="S473">
        <v>9.3726625852132308</v>
      </c>
      <c r="T473">
        <v>0.50375968311929498</v>
      </c>
      <c r="U473">
        <v>0.94189595194403597</v>
      </c>
      <c r="V473">
        <v>10.765938864628801</v>
      </c>
      <c r="W473">
        <v>4.0834486849911</v>
      </c>
    </row>
    <row r="474" spans="1:23" x14ac:dyDescent="0.25">
      <c r="A474">
        <v>472</v>
      </c>
      <c r="B474">
        <v>170.91102097847801</v>
      </c>
      <c r="C474">
        <v>117.911874866579</v>
      </c>
      <c r="D474">
        <v>15.1944865645464</v>
      </c>
      <c r="E474">
        <v>5.8962035382994804</v>
      </c>
      <c r="F474">
        <v>4.18119144439697</v>
      </c>
      <c r="G474">
        <v>3.8430819511413499</v>
      </c>
      <c r="H474">
        <v>7.72084283828735</v>
      </c>
      <c r="I474">
        <v>2.17264580726623</v>
      </c>
      <c r="J474">
        <v>940</v>
      </c>
      <c r="K474">
        <v>111</v>
      </c>
      <c r="L474">
        <v>1513</v>
      </c>
      <c r="M474">
        <v>331</v>
      </c>
      <c r="N474">
        <v>79.404029846191406</v>
      </c>
      <c r="O474">
        <v>25.019992828369102</v>
      </c>
      <c r="P474">
        <v>103.581763581763</v>
      </c>
      <c r="Q474">
        <v>186.74281103286299</v>
      </c>
      <c r="R474">
        <v>23.672723393627798</v>
      </c>
      <c r="S474">
        <v>8.5704796962182801</v>
      </c>
      <c r="T474">
        <v>0.53754606013190498</v>
      </c>
      <c r="U474">
        <v>0.97371036732111105</v>
      </c>
      <c r="V474">
        <v>9.25246548323471</v>
      </c>
      <c r="W474">
        <v>4.2268628873458303</v>
      </c>
    </row>
    <row r="475" spans="1:23" x14ac:dyDescent="0.25">
      <c r="A475">
        <v>473</v>
      </c>
      <c r="B475">
        <v>173.40747928351001</v>
      </c>
      <c r="C475">
        <v>168.72708571872101</v>
      </c>
      <c r="D475">
        <v>19.0495498417154</v>
      </c>
      <c r="E475">
        <v>9.6874750870249908</v>
      </c>
      <c r="F475">
        <v>4.6396131515502903</v>
      </c>
      <c r="G475">
        <v>5.1531605720520002</v>
      </c>
      <c r="H475">
        <v>6.4327712059020996</v>
      </c>
      <c r="I475">
        <v>4.8431711196899396</v>
      </c>
      <c r="J475">
        <v>710</v>
      </c>
      <c r="K475">
        <v>507</v>
      </c>
      <c r="L475">
        <v>1361</v>
      </c>
      <c r="M475">
        <v>1259</v>
      </c>
      <c r="N475">
        <v>77.233413696289006</v>
      </c>
      <c r="O475">
        <v>49.030605316162102</v>
      </c>
      <c r="P475">
        <v>105.44626038781099</v>
      </c>
      <c r="Q475">
        <v>165.802125430324</v>
      </c>
      <c r="R475">
        <v>23.5110516508133</v>
      </c>
      <c r="S475">
        <v>7.2068608256624698</v>
      </c>
      <c r="T475">
        <v>0.547841183147038</v>
      </c>
      <c r="U475">
        <v>0.94123379208039304</v>
      </c>
      <c r="V475">
        <v>8.9950149551345895</v>
      </c>
      <c r="W475">
        <v>3.6130350613035001</v>
      </c>
    </row>
    <row r="476" spans="1:23" x14ac:dyDescent="0.25">
      <c r="A476">
        <v>474</v>
      </c>
      <c r="B476">
        <v>121.164742184012</v>
      </c>
      <c r="C476">
        <v>184.139203167148</v>
      </c>
      <c r="D476">
        <v>29.398948484139002</v>
      </c>
      <c r="E476">
        <v>16.5019571493449</v>
      </c>
      <c r="F476">
        <v>6.4504113197326598</v>
      </c>
      <c r="G476">
        <v>4.94445705413818</v>
      </c>
      <c r="H476">
        <v>8.7297868728637695</v>
      </c>
      <c r="I476">
        <v>3.85125279426574</v>
      </c>
      <c r="J476">
        <v>1083</v>
      </c>
      <c r="K476">
        <v>300</v>
      </c>
      <c r="L476">
        <v>1946</v>
      </c>
      <c r="M476">
        <v>833</v>
      </c>
      <c r="N476">
        <v>79.177017211914006</v>
      </c>
      <c r="O476">
        <v>24.839485168456999</v>
      </c>
      <c r="P476">
        <v>99.603668839005493</v>
      </c>
      <c r="Q476">
        <v>210.159279778393</v>
      </c>
      <c r="R476">
        <v>23.778075364218701</v>
      </c>
      <c r="S476">
        <v>9.0750568593944205</v>
      </c>
      <c r="T476">
        <v>0.52435923190001199</v>
      </c>
      <c r="U476">
        <v>0.95443998745141301</v>
      </c>
      <c r="V476">
        <v>10.176470588235199</v>
      </c>
      <c r="W476">
        <v>3.7412195121951202</v>
      </c>
    </row>
    <row r="477" spans="1:23" x14ac:dyDescent="0.25">
      <c r="A477">
        <v>475</v>
      </c>
      <c r="B477">
        <v>129.79766733295801</v>
      </c>
      <c r="C477">
        <v>196.60109841060299</v>
      </c>
      <c r="D477">
        <v>26.9245171128264</v>
      </c>
      <c r="E477">
        <v>7.7645787787716998</v>
      </c>
      <c r="F477">
        <v>6.1784567832946697</v>
      </c>
      <c r="G477">
        <v>2.91513872146606</v>
      </c>
      <c r="H477">
        <v>8.8086452484130806</v>
      </c>
      <c r="I477">
        <v>1.9155747890472401</v>
      </c>
      <c r="J477">
        <v>1137</v>
      </c>
      <c r="K477">
        <v>131</v>
      </c>
      <c r="L477">
        <v>1885</v>
      </c>
      <c r="M477">
        <v>311</v>
      </c>
      <c r="N477">
        <v>90.785461425781193</v>
      </c>
      <c r="O477">
        <v>49.648769378662102</v>
      </c>
      <c r="P477">
        <v>67.044117647058798</v>
      </c>
      <c r="Q477">
        <v>182.58143749701901</v>
      </c>
      <c r="R477">
        <v>22.1749681334935</v>
      </c>
      <c r="S477">
        <v>5.2798477142815097</v>
      </c>
      <c r="T477">
        <v>0.39163040773323199</v>
      </c>
      <c r="U477">
        <v>0.96590426977611499</v>
      </c>
      <c r="V477">
        <v>13.382996632996599</v>
      </c>
      <c r="W477">
        <v>3.15037251026303</v>
      </c>
    </row>
    <row r="478" spans="1:23" x14ac:dyDescent="0.25">
      <c r="A478">
        <v>476</v>
      </c>
      <c r="B478">
        <v>137.439791185546</v>
      </c>
      <c r="C478">
        <v>198.43662791825901</v>
      </c>
      <c r="D478">
        <v>22.010057108279</v>
      </c>
      <c r="E478">
        <v>4.9758821938464601</v>
      </c>
      <c r="F478">
        <v>6.00062656402587</v>
      </c>
      <c r="G478">
        <v>2.2016818523406898</v>
      </c>
      <c r="H478">
        <v>7.2372121810912997</v>
      </c>
      <c r="I478">
        <v>1.8090723752975399</v>
      </c>
      <c r="J478">
        <v>794</v>
      </c>
      <c r="K478">
        <v>158</v>
      </c>
      <c r="L478">
        <v>1532</v>
      </c>
      <c r="M478">
        <v>345</v>
      </c>
      <c r="N478">
        <v>65.520988464355398</v>
      </c>
      <c r="O478">
        <v>66.708320617675696</v>
      </c>
      <c r="P478">
        <v>62.0349879351947</v>
      </c>
      <c r="Q478">
        <v>148.393909450233</v>
      </c>
      <c r="R478">
        <v>21.181646956226199</v>
      </c>
      <c r="S478">
        <v>11.6518690970577</v>
      </c>
      <c r="T478">
        <v>0.39976400015415398</v>
      </c>
      <c r="U478">
        <v>0.840830666956351</v>
      </c>
      <c r="V478">
        <v>10.478615071283</v>
      </c>
      <c r="W478">
        <v>3.7368238557558899</v>
      </c>
    </row>
    <row r="479" spans="1:23" x14ac:dyDescent="0.25">
      <c r="A479">
        <v>477</v>
      </c>
      <c r="B479">
        <v>160.03640668361501</v>
      </c>
      <c r="C479">
        <v>181.076442391662</v>
      </c>
      <c r="D479">
        <v>20.749787994569601</v>
      </c>
      <c r="E479">
        <v>7.0005861826951099</v>
      </c>
      <c r="F479">
        <v>4.4656629562377903</v>
      </c>
      <c r="G479">
        <v>4.0832548141479403</v>
      </c>
      <c r="H479">
        <v>6.2619004249572701</v>
      </c>
      <c r="I479">
        <v>2.5629894733428902</v>
      </c>
      <c r="J479">
        <v>723</v>
      </c>
      <c r="K479">
        <v>199</v>
      </c>
      <c r="L479">
        <v>1377</v>
      </c>
      <c r="M479">
        <v>465</v>
      </c>
      <c r="N479">
        <v>67.742156982421804</v>
      </c>
      <c r="O479">
        <v>17.2046508789062</v>
      </c>
      <c r="P479">
        <v>69.953020134228098</v>
      </c>
      <c r="Q479">
        <v>174.50077326519599</v>
      </c>
      <c r="R479">
        <v>27.953199461027602</v>
      </c>
      <c r="S479">
        <v>4.9808130455956201</v>
      </c>
      <c r="T479">
        <v>0.413529439948916</v>
      </c>
      <c r="U479">
        <v>0.97271488741354994</v>
      </c>
      <c r="V479">
        <v>13.3320895522388</v>
      </c>
      <c r="W479">
        <v>2.8482875060299002</v>
      </c>
    </row>
    <row r="480" spans="1:23" x14ac:dyDescent="0.25">
      <c r="A480">
        <v>478</v>
      </c>
      <c r="B480">
        <v>186.51359428671199</v>
      </c>
      <c r="C480">
        <v>172.67321314211401</v>
      </c>
      <c r="D480">
        <v>24.612678472885001</v>
      </c>
      <c r="E480">
        <v>9.2150822148200806</v>
      </c>
      <c r="F480">
        <v>5.1252994537353498</v>
      </c>
      <c r="G480">
        <v>4.61614990234375</v>
      </c>
      <c r="H480">
        <v>8.8843765258788991</v>
      </c>
      <c r="I480">
        <v>3.1815533638000399</v>
      </c>
      <c r="J480">
        <v>1045</v>
      </c>
      <c r="K480">
        <v>265</v>
      </c>
      <c r="L480">
        <v>2042</v>
      </c>
      <c r="M480">
        <v>620</v>
      </c>
      <c r="N480">
        <v>88.566352844238196</v>
      </c>
      <c r="O480">
        <v>40.521598815917898</v>
      </c>
      <c r="P480">
        <v>69.284986859395502</v>
      </c>
      <c r="Q480">
        <v>154.57988603244999</v>
      </c>
      <c r="R480">
        <v>25.292320370886902</v>
      </c>
      <c r="S480">
        <v>4.3381299938010702</v>
      </c>
      <c r="T480">
        <v>0.432866886533533</v>
      </c>
      <c r="U480">
        <v>0.96760398251198798</v>
      </c>
      <c r="V480">
        <v>10.5874263261296</v>
      </c>
      <c r="W480">
        <v>3.0472640524824799</v>
      </c>
    </row>
    <row r="481" spans="1:23" x14ac:dyDescent="0.25">
      <c r="A481">
        <v>479</v>
      </c>
      <c r="B481">
        <v>185.11752605328999</v>
      </c>
      <c r="C481">
        <v>195.27444739855201</v>
      </c>
      <c r="D481">
        <v>25.589153847378299</v>
      </c>
      <c r="E481">
        <v>6.9322423015669603</v>
      </c>
      <c r="F481">
        <v>5.7372870445251403</v>
      </c>
      <c r="G481">
        <v>4.0451297760009703</v>
      </c>
      <c r="H481">
        <v>10.466361045837401</v>
      </c>
      <c r="I481">
        <v>3.2428333759307799</v>
      </c>
      <c r="J481">
        <v>1210</v>
      </c>
      <c r="K481">
        <v>320</v>
      </c>
      <c r="L481">
        <v>2267</v>
      </c>
      <c r="M481">
        <v>717</v>
      </c>
      <c r="N481">
        <v>89</v>
      </c>
      <c r="O481">
        <v>56.142673492431598</v>
      </c>
      <c r="P481">
        <v>95.956437183975098</v>
      </c>
      <c r="Q481">
        <v>151.72257106204799</v>
      </c>
      <c r="R481">
        <v>20.699110563669901</v>
      </c>
      <c r="S481">
        <v>4.3412363946462698</v>
      </c>
      <c r="T481">
        <v>0.54396574133850994</v>
      </c>
      <c r="U481">
        <v>0.97853687737528205</v>
      </c>
      <c r="V481">
        <v>9.9934593023255793</v>
      </c>
      <c r="W481">
        <v>2.9596711041503498</v>
      </c>
    </row>
    <row r="482" spans="1:23" x14ac:dyDescent="0.25">
      <c r="A482">
        <v>480</v>
      </c>
      <c r="B482">
        <v>162.59838149391601</v>
      </c>
      <c r="C482">
        <v>178.865958974558</v>
      </c>
      <c r="D482">
        <v>26.8833534875269</v>
      </c>
      <c r="E482">
        <v>5.4711478150779298</v>
      </c>
      <c r="F482">
        <v>5.4471540451049796</v>
      </c>
      <c r="G482">
        <v>3.0502297878265301</v>
      </c>
      <c r="H482">
        <v>7.6398601531982404</v>
      </c>
      <c r="I482">
        <v>2.6274948120117099</v>
      </c>
      <c r="J482">
        <v>895</v>
      </c>
      <c r="K482">
        <v>237</v>
      </c>
      <c r="L482">
        <v>1651</v>
      </c>
      <c r="M482">
        <v>530</v>
      </c>
      <c r="N482">
        <v>68.447059631347599</v>
      </c>
      <c r="O482">
        <v>23.323806762695298</v>
      </c>
      <c r="P482">
        <v>84.616684491978603</v>
      </c>
      <c r="Q482">
        <v>137.87127391368799</v>
      </c>
      <c r="R482">
        <v>24.3480164170699</v>
      </c>
      <c r="S482">
        <v>4.0435050549285201</v>
      </c>
      <c r="T482">
        <v>0.46685743376164601</v>
      </c>
      <c r="U482">
        <v>0.97222539425133703</v>
      </c>
      <c r="V482">
        <v>10.9108589951377</v>
      </c>
      <c r="W482">
        <v>2.5716747070985502</v>
      </c>
    </row>
    <row r="483" spans="1:23" x14ac:dyDescent="0.25">
      <c r="A483">
        <v>481</v>
      </c>
      <c r="B483">
        <v>147.60954025888299</v>
      </c>
      <c r="C483">
        <v>174.207921752799</v>
      </c>
      <c r="D483">
        <v>29.546970429235099</v>
      </c>
      <c r="E483">
        <v>6.3019470019556199</v>
      </c>
      <c r="F483">
        <v>6.0791091918945304</v>
      </c>
      <c r="G483">
        <v>3.3489820957183798</v>
      </c>
      <c r="H483">
        <v>10.5305271148681</v>
      </c>
      <c r="I483">
        <v>2.2968828678131099</v>
      </c>
      <c r="J483">
        <v>1329</v>
      </c>
      <c r="K483">
        <v>169</v>
      </c>
      <c r="L483">
        <v>1983</v>
      </c>
      <c r="M483">
        <v>386</v>
      </c>
      <c r="N483">
        <v>97.943862915039006</v>
      </c>
      <c r="O483">
        <v>28.071336746215799</v>
      </c>
      <c r="P483">
        <v>71.159988713318199</v>
      </c>
      <c r="Q483">
        <v>166.43583080698701</v>
      </c>
      <c r="R483">
        <v>22.730573567723798</v>
      </c>
      <c r="S483">
        <v>9.9471140888188199</v>
      </c>
      <c r="T483">
        <v>0.407894995093047</v>
      </c>
      <c r="U483">
        <v>0.93637440748608902</v>
      </c>
      <c r="V483">
        <v>12.829850746268599</v>
      </c>
      <c r="W483">
        <v>4.6280691558913203</v>
      </c>
    </row>
    <row r="484" spans="1:23" x14ac:dyDescent="0.25">
      <c r="A484">
        <v>482</v>
      </c>
      <c r="B484">
        <v>150.34832812590901</v>
      </c>
      <c r="C484">
        <v>168.824797686739</v>
      </c>
      <c r="D484">
        <v>28.3316396895084</v>
      </c>
      <c r="E484">
        <v>6.44860536242218</v>
      </c>
      <c r="F484">
        <v>6.0753574371337802</v>
      </c>
      <c r="G484">
        <v>3.3102581501007</v>
      </c>
      <c r="H484">
        <v>10.016165733337401</v>
      </c>
      <c r="I484">
        <v>2.2576911449432302</v>
      </c>
      <c r="J484">
        <v>1243</v>
      </c>
      <c r="K484">
        <v>197</v>
      </c>
      <c r="L484">
        <v>2010</v>
      </c>
      <c r="M484">
        <v>430</v>
      </c>
      <c r="N484">
        <v>99.020195007324205</v>
      </c>
      <c r="O484">
        <v>61.587337493896399</v>
      </c>
      <c r="P484">
        <v>52.693096008629901</v>
      </c>
      <c r="Q484">
        <v>190.30501626096299</v>
      </c>
      <c r="R484">
        <v>18.706432614452901</v>
      </c>
      <c r="S484">
        <v>3.8926789124249201</v>
      </c>
      <c r="T484">
        <v>0.330357706611004</v>
      </c>
      <c r="U484">
        <v>0.976357208916804</v>
      </c>
      <c r="V484">
        <v>17.301369863013601</v>
      </c>
      <c r="W484">
        <v>2.69809773696293</v>
      </c>
    </row>
    <row r="485" spans="1:23" x14ac:dyDescent="0.25">
      <c r="A485">
        <v>483</v>
      </c>
      <c r="B485">
        <v>149.07036814221101</v>
      </c>
      <c r="C485">
        <v>174.27227386520201</v>
      </c>
      <c r="D485">
        <v>26.460984108095399</v>
      </c>
      <c r="E485">
        <v>10.4418538515362</v>
      </c>
      <c r="F485">
        <v>5.3559713363647399</v>
      </c>
      <c r="G485">
        <v>5.3522038459777797</v>
      </c>
      <c r="H485">
        <v>8.5588722229003906</v>
      </c>
      <c r="I485">
        <v>4.1186103820800701</v>
      </c>
      <c r="J485">
        <v>1069</v>
      </c>
      <c r="K485">
        <v>416</v>
      </c>
      <c r="L485">
        <v>1623</v>
      </c>
      <c r="M485">
        <v>959</v>
      </c>
      <c r="N485">
        <v>87.464279174804602</v>
      </c>
      <c r="O485">
        <v>40.224369049072202</v>
      </c>
      <c r="P485">
        <v>51.668334375651398</v>
      </c>
      <c r="Q485">
        <v>164.20940007642301</v>
      </c>
      <c r="R485">
        <v>22.959651005961302</v>
      </c>
      <c r="S485">
        <v>8.3038361702305696</v>
      </c>
      <c r="T485">
        <v>0.33113860131468797</v>
      </c>
      <c r="U485">
        <v>0.95860850168184797</v>
      </c>
      <c r="V485">
        <v>16.6166666666666</v>
      </c>
      <c r="W485">
        <v>3.9649897492509001</v>
      </c>
    </row>
    <row r="486" spans="1:23" x14ac:dyDescent="0.25">
      <c r="A486">
        <v>484</v>
      </c>
      <c r="B486">
        <v>200.46115779463901</v>
      </c>
      <c r="C486">
        <v>184.16577073104401</v>
      </c>
      <c r="D486">
        <v>25.821416897560798</v>
      </c>
      <c r="E486">
        <v>8.5434983363147392</v>
      </c>
      <c r="F486">
        <v>4.2716283798217702</v>
      </c>
      <c r="G486">
        <v>5.0687127113342196</v>
      </c>
      <c r="H486">
        <v>7.51017093658447</v>
      </c>
      <c r="I486">
        <v>3.5125319957733101</v>
      </c>
      <c r="J486">
        <v>823</v>
      </c>
      <c r="K486">
        <v>317</v>
      </c>
      <c r="L486">
        <v>1638</v>
      </c>
      <c r="M486">
        <v>712</v>
      </c>
      <c r="N486">
        <v>60.415233612060497</v>
      </c>
      <c r="O486">
        <v>27.513633728027301</v>
      </c>
      <c r="P486">
        <v>76.723189219539506</v>
      </c>
      <c r="Q486">
        <v>145.11298713151399</v>
      </c>
      <c r="R486">
        <v>19.942105034830998</v>
      </c>
      <c r="S486">
        <v>3.4568372308662698</v>
      </c>
      <c r="T486">
        <v>0.47179672083434598</v>
      </c>
      <c r="U486">
        <v>0.98502012304174502</v>
      </c>
      <c r="V486">
        <v>11.6067193675889</v>
      </c>
      <c r="W486">
        <v>2.8081893619915599</v>
      </c>
    </row>
    <row r="487" spans="1:23" x14ac:dyDescent="0.25">
      <c r="A487">
        <v>485</v>
      </c>
      <c r="B487">
        <v>144.89351627239</v>
      </c>
      <c r="C487">
        <v>172.10464010557101</v>
      </c>
      <c r="D487">
        <v>34.392669660314702</v>
      </c>
      <c r="E487">
        <v>8.5013897725485901</v>
      </c>
      <c r="F487">
        <v>7.1440525054931596</v>
      </c>
      <c r="G487">
        <v>5.7982931137084899</v>
      </c>
      <c r="H487">
        <v>11.1235189437866</v>
      </c>
      <c r="I487">
        <v>4.2021050453186</v>
      </c>
      <c r="J487">
        <v>1348</v>
      </c>
      <c r="K487">
        <v>377</v>
      </c>
      <c r="L487">
        <v>2634</v>
      </c>
      <c r="M487">
        <v>995</v>
      </c>
      <c r="N487">
        <v>115.918075561523</v>
      </c>
      <c r="O487">
        <v>42.449974060058501</v>
      </c>
      <c r="P487">
        <v>49.8716345318742</v>
      </c>
      <c r="Q487">
        <v>161.89714738510301</v>
      </c>
      <c r="R487">
        <v>22.441122617926101</v>
      </c>
      <c r="S487">
        <v>5.5995988175989604</v>
      </c>
      <c r="T487">
        <v>0.32664035189336399</v>
      </c>
      <c r="U487">
        <v>0.96113954552630798</v>
      </c>
      <c r="V487">
        <v>14.877441077441</v>
      </c>
      <c r="W487">
        <v>3.10518142030213</v>
      </c>
    </row>
    <row r="488" spans="1:23" x14ac:dyDescent="0.25">
      <c r="A488">
        <v>486</v>
      </c>
      <c r="B488">
        <v>163.13607871295699</v>
      </c>
      <c r="C488">
        <v>161.47511110248499</v>
      </c>
      <c r="D488">
        <v>33.521073970346698</v>
      </c>
      <c r="E488">
        <v>2.69602923176368</v>
      </c>
      <c r="F488">
        <v>6.0627794265746999</v>
      </c>
      <c r="G488">
        <v>1.88345158100128</v>
      </c>
      <c r="H488">
        <v>10.492398262023899</v>
      </c>
      <c r="I488">
        <v>1.3356852531433101</v>
      </c>
      <c r="J488">
        <v>1278</v>
      </c>
      <c r="K488">
        <v>99</v>
      </c>
      <c r="L488">
        <v>1984</v>
      </c>
      <c r="M488">
        <v>220</v>
      </c>
      <c r="N488">
        <v>104.809349060058</v>
      </c>
      <c r="O488">
        <v>36.124786376953097</v>
      </c>
      <c r="P488">
        <v>45.921557770394898</v>
      </c>
      <c r="Q488">
        <v>182.369241744802</v>
      </c>
      <c r="R488">
        <v>18.7302826660706</v>
      </c>
      <c r="S488">
        <v>6.9712058265824997</v>
      </c>
      <c r="T488">
        <v>0.28966209568915502</v>
      </c>
      <c r="U488">
        <v>0.97167184570180898</v>
      </c>
      <c r="V488">
        <v>17.452123830093502</v>
      </c>
      <c r="W488">
        <v>2.4459775491113098</v>
      </c>
    </row>
    <row r="489" spans="1:23" x14ac:dyDescent="0.25">
      <c r="A489">
        <v>487</v>
      </c>
      <c r="B489">
        <v>158.07108618447799</v>
      </c>
      <c r="C489">
        <v>140.84851248811299</v>
      </c>
      <c r="D489">
        <v>35.590674687786198</v>
      </c>
      <c r="E489">
        <v>6.7620951491093901</v>
      </c>
      <c r="F489">
        <v>6.4576745033264098</v>
      </c>
      <c r="G489">
        <v>3.6236600875854399</v>
      </c>
      <c r="H489">
        <v>9.9363079071044904</v>
      </c>
      <c r="I489">
        <v>2.1752541065215998</v>
      </c>
      <c r="J489">
        <v>1209</v>
      </c>
      <c r="K489">
        <v>144</v>
      </c>
      <c r="L489">
        <v>2319</v>
      </c>
      <c r="M489">
        <v>371</v>
      </c>
      <c r="N489">
        <v>119.406860351562</v>
      </c>
      <c r="O489">
        <v>24.186773300170898</v>
      </c>
      <c r="P489">
        <v>49.652133407862799</v>
      </c>
      <c r="Q489">
        <v>178.423085003571</v>
      </c>
      <c r="R489">
        <v>23.3239415196172</v>
      </c>
      <c r="S489">
        <v>5.2925465592523304</v>
      </c>
      <c r="T489">
        <v>0.31728064442798198</v>
      </c>
      <c r="U489">
        <v>0.96634411417968402</v>
      </c>
      <c r="V489">
        <v>16.785372522214601</v>
      </c>
      <c r="W489">
        <v>3.01088671505206</v>
      </c>
    </row>
    <row r="490" spans="1:23" x14ac:dyDescent="0.25">
      <c r="A490">
        <v>488</v>
      </c>
      <c r="B490">
        <v>157.990859516</v>
      </c>
      <c r="C490">
        <v>221.45879019581201</v>
      </c>
      <c r="D490">
        <v>14.448631855760199</v>
      </c>
      <c r="E490">
        <v>6.1824623218718902</v>
      </c>
      <c r="F490">
        <v>2.73913049697875</v>
      </c>
      <c r="G490">
        <v>3.88028836250305</v>
      </c>
      <c r="H490">
        <v>4.5427012443542401</v>
      </c>
      <c r="I490">
        <v>3.0345311164855899</v>
      </c>
      <c r="J490">
        <v>500</v>
      </c>
      <c r="K490">
        <v>249</v>
      </c>
      <c r="L490">
        <v>901</v>
      </c>
      <c r="M490">
        <v>661</v>
      </c>
      <c r="N490">
        <v>56.797885894775298</v>
      </c>
      <c r="O490">
        <v>35.227828979492102</v>
      </c>
      <c r="P490">
        <v>55.091082802547703</v>
      </c>
      <c r="Q490">
        <v>168.24692937563901</v>
      </c>
      <c r="R490">
        <v>24.468498425030699</v>
      </c>
      <c r="S490">
        <v>8.5189852572853599</v>
      </c>
      <c r="T490">
        <v>0.36644838265748703</v>
      </c>
      <c r="U490">
        <v>0.95152224023986698</v>
      </c>
      <c r="V490">
        <v>12.628858024691301</v>
      </c>
      <c r="W490">
        <v>5.0716857610474602</v>
      </c>
    </row>
    <row r="491" spans="1:23" x14ac:dyDescent="0.25">
      <c r="A491">
        <v>489</v>
      </c>
      <c r="B491">
        <v>155.53756137320701</v>
      </c>
      <c r="C491">
        <v>186.990160880281</v>
      </c>
      <c r="D491">
        <v>15.560599805146101</v>
      </c>
      <c r="E491">
        <v>7.2917589988835498</v>
      </c>
      <c r="F491">
        <v>2.7955255508422798</v>
      </c>
      <c r="G491">
        <v>6.3299422264099103</v>
      </c>
      <c r="H491">
        <v>4.5554656982421804</v>
      </c>
      <c r="I491">
        <v>4.0307536125183097</v>
      </c>
      <c r="J491">
        <v>504</v>
      </c>
      <c r="K491">
        <v>282</v>
      </c>
      <c r="L491">
        <v>855</v>
      </c>
      <c r="M491">
        <v>874</v>
      </c>
      <c r="N491">
        <v>66.730804443359304</v>
      </c>
      <c r="O491">
        <v>57.306194305419901</v>
      </c>
      <c r="P491">
        <v>49.271126022226802</v>
      </c>
      <c r="Q491">
        <v>210.00772917914901</v>
      </c>
      <c r="R491">
        <v>22.354313572587799</v>
      </c>
      <c r="S491">
        <v>4.0296385687008298</v>
      </c>
      <c r="T491">
        <v>0.31468641109083501</v>
      </c>
      <c r="U491">
        <v>0.97277365940851701</v>
      </c>
      <c r="V491">
        <v>17.434615384615299</v>
      </c>
      <c r="W491">
        <v>2.3460548885077102</v>
      </c>
    </row>
    <row r="492" spans="1:23" x14ac:dyDescent="0.25">
      <c r="A492">
        <v>490</v>
      </c>
      <c r="B492">
        <v>150.92511013215801</v>
      </c>
      <c r="C492">
        <v>155.2327039143</v>
      </c>
      <c r="D492">
        <v>14.9030179400352</v>
      </c>
      <c r="E492">
        <v>11.9662811725651</v>
      </c>
      <c r="F492">
        <v>2.8053686618804901</v>
      </c>
      <c r="G492">
        <v>6.9120950698852504</v>
      </c>
      <c r="H492">
        <v>4.2134437561035103</v>
      </c>
      <c r="I492">
        <v>5.8016939163207999</v>
      </c>
      <c r="J492">
        <v>471</v>
      </c>
      <c r="K492">
        <v>594</v>
      </c>
      <c r="L492">
        <v>744</v>
      </c>
      <c r="M492">
        <v>1524</v>
      </c>
      <c r="N492">
        <v>57.008773803710902</v>
      </c>
      <c r="O492">
        <v>61.057350158691399</v>
      </c>
      <c r="P492">
        <v>71.266576086956505</v>
      </c>
      <c r="Q492">
        <v>216.63692184092699</v>
      </c>
      <c r="R492">
        <v>20.399018844016901</v>
      </c>
      <c r="S492">
        <v>7.54760630055</v>
      </c>
      <c r="T492">
        <v>0.43987218850130699</v>
      </c>
      <c r="U492">
        <v>0.96848428062331504</v>
      </c>
      <c r="V492">
        <v>12.714966634890301</v>
      </c>
      <c r="W492">
        <v>3.4288684803326901</v>
      </c>
    </row>
    <row r="493" spans="1:23" x14ac:dyDescent="0.25">
      <c r="A493">
        <v>491</v>
      </c>
      <c r="B493">
        <v>149.16879815249601</v>
      </c>
      <c r="C493">
        <v>211.76438510353299</v>
      </c>
      <c r="D493">
        <v>12.605891246679301</v>
      </c>
      <c r="E493">
        <v>9.95911648858125</v>
      </c>
      <c r="F493">
        <v>2.9199576377868599</v>
      </c>
      <c r="G493">
        <v>5.3877363204956001</v>
      </c>
      <c r="H493">
        <v>3.8845229148864702</v>
      </c>
      <c r="I493">
        <v>4.4449658393859801</v>
      </c>
      <c r="J493">
        <v>382</v>
      </c>
      <c r="K493">
        <v>410</v>
      </c>
      <c r="L493">
        <v>753</v>
      </c>
      <c r="M493">
        <v>1075</v>
      </c>
      <c r="N493">
        <v>51.923019409179602</v>
      </c>
      <c r="O493">
        <v>51.478153228759702</v>
      </c>
      <c r="P493">
        <v>62.285767720216903</v>
      </c>
      <c r="Q493">
        <v>149.803311258278</v>
      </c>
      <c r="R493">
        <v>27.315668654700598</v>
      </c>
      <c r="S493">
        <v>17.044207876817001</v>
      </c>
      <c r="T493">
        <v>0.39764205671379599</v>
      </c>
      <c r="U493">
        <v>0.81175170341420599</v>
      </c>
      <c r="V493">
        <v>14.363191042687101</v>
      </c>
      <c r="W493">
        <v>5.0243902439024302</v>
      </c>
    </row>
    <row r="494" spans="1:23" x14ac:dyDescent="0.25">
      <c r="A494">
        <v>492</v>
      </c>
      <c r="B494">
        <v>153.73484833782899</v>
      </c>
      <c r="C494">
        <v>157.14510275767</v>
      </c>
      <c r="D494">
        <v>13.6574137974864</v>
      </c>
      <c r="E494">
        <v>7.1510730665300004</v>
      </c>
      <c r="F494">
        <v>2.6421544551849299</v>
      </c>
      <c r="G494">
        <v>3.0445020198821999</v>
      </c>
      <c r="H494">
        <v>3.8734371662139799</v>
      </c>
      <c r="I494">
        <v>2.0901684761047301</v>
      </c>
      <c r="J494">
        <v>394</v>
      </c>
      <c r="K494">
        <v>116</v>
      </c>
      <c r="L494">
        <v>713</v>
      </c>
      <c r="M494">
        <v>321</v>
      </c>
      <c r="N494">
        <v>47.3814277648925</v>
      </c>
      <c r="O494">
        <v>62.936477661132798</v>
      </c>
      <c r="P494">
        <v>74.965933286018398</v>
      </c>
      <c r="Q494">
        <v>151.88494564361099</v>
      </c>
      <c r="R494">
        <v>21.144624026945401</v>
      </c>
      <c r="S494">
        <v>6.4902665127868797</v>
      </c>
      <c r="T494">
        <v>0.47251422756079398</v>
      </c>
      <c r="U494">
        <v>0.95287645678163202</v>
      </c>
      <c r="V494">
        <v>12.034188034188</v>
      </c>
      <c r="W494">
        <v>2.9500296559905101</v>
      </c>
    </row>
    <row r="495" spans="1:23" x14ac:dyDescent="0.25">
      <c r="A495">
        <v>493</v>
      </c>
      <c r="B495">
        <v>163.044343961652</v>
      </c>
      <c r="C495">
        <v>164.63701993052399</v>
      </c>
      <c r="D495">
        <v>39.587241823476703</v>
      </c>
      <c r="E495">
        <v>4.9341858424287004</v>
      </c>
      <c r="F495">
        <v>5.9104919433593697</v>
      </c>
      <c r="G495">
        <v>2.9397287368774401</v>
      </c>
      <c r="H495">
        <v>9.91053962707519</v>
      </c>
      <c r="I495">
        <v>1.84413838386535</v>
      </c>
      <c r="J495">
        <v>1151</v>
      </c>
      <c r="K495">
        <v>133</v>
      </c>
      <c r="L495">
        <v>1920</v>
      </c>
      <c r="M495">
        <v>307</v>
      </c>
      <c r="N495">
        <v>124.277908325195</v>
      </c>
      <c r="O495">
        <v>29.732135772705</v>
      </c>
      <c r="P495">
        <v>76.118793674144896</v>
      </c>
      <c r="Q495">
        <v>182.45226330436699</v>
      </c>
      <c r="R495">
        <v>24.149258729492701</v>
      </c>
      <c r="S495">
        <v>8.23980901608358</v>
      </c>
      <c r="T495">
        <v>0.46412410222272499</v>
      </c>
      <c r="U495">
        <v>0.96172986853225395</v>
      </c>
      <c r="V495">
        <v>12.148272017837201</v>
      </c>
      <c r="W495">
        <v>2.9754414125200599</v>
      </c>
    </row>
    <row r="496" spans="1:23" x14ac:dyDescent="0.25">
      <c r="A496">
        <v>494</v>
      </c>
      <c r="B496">
        <v>163.99778765355401</v>
      </c>
      <c r="C496">
        <v>195.11172349550699</v>
      </c>
      <c r="D496">
        <v>29.4775204611324</v>
      </c>
      <c r="E496">
        <v>6.69125990142477</v>
      </c>
      <c r="F496">
        <v>5.8636217117309499</v>
      </c>
      <c r="G496">
        <v>2.7273275852203298</v>
      </c>
      <c r="H496">
        <v>10.6648597717285</v>
      </c>
      <c r="I496">
        <v>2.2599895000457701</v>
      </c>
      <c r="J496">
        <v>1289</v>
      </c>
      <c r="K496">
        <v>209</v>
      </c>
      <c r="L496">
        <v>1961</v>
      </c>
      <c r="M496">
        <v>428</v>
      </c>
      <c r="N496">
        <v>108.15728759765599</v>
      </c>
      <c r="O496">
        <v>41.1946601867675</v>
      </c>
      <c r="P496">
        <v>105.693939955522</v>
      </c>
      <c r="Q496">
        <v>182.59768441944999</v>
      </c>
      <c r="R496">
        <v>23.020489317893201</v>
      </c>
      <c r="S496">
        <v>7.0642274330774599</v>
      </c>
      <c r="T496">
        <v>0.66904003771378895</v>
      </c>
      <c r="U496">
        <v>0.95927503907312905</v>
      </c>
      <c r="V496">
        <v>8.3989694516010296</v>
      </c>
      <c r="W496">
        <v>2.8970921839554502</v>
      </c>
    </row>
    <row r="497" spans="1:23" x14ac:dyDescent="0.25">
      <c r="A497">
        <v>495</v>
      </c>
      <c r="B497">
        <v>168.08564109530499</v>
      </c>
      <c r="C497">
        <v>223.686952977934</v>
      </c>
      <c r="D497">
        <v>33.502343422575898</v>
      </c>
      <c r="E497">
        <v>6.7682593993122104</v>
      </c>
      <c r="F497">
        <v>6.0236930847167898</v>
      </c>
      <c r="G497">
        <v>3.5525734424590998</v>
      </c>
      <c r="H497">
        <v>12.2352962493896</v>
      </c>
      <c r="I497">
        <v>3.24281430244445</v>
      </c>
      <c r="J497">
        <v>1437</v>
      </c>
      <c r="K497">
        <v>333</v>
      </c>
      <c r="L497">
        <v>2272</v>
      </c>
      <c r="M497">
        <v>671</v>
      </c>
      <c r="N497">
        <v>125.035995483398</v>
      </c>
      <c r="O497">
        <v>55.713550567626903</v>
      </c>
      <c r="P497">
        <v>67.911698789780303</v>
      </c>
      <c r="Q497">
        <v>192.36814185554701</v>
      </c>
      <c r="R497">
        <v>23.070523149596099</v>
      </c>
      <c r="S497">
        <v>4.0431170246361097</v>
      </c>
      <c r="T497">
        <v>0.411605853453825</v>
      </c>
      <c r="U497">
        <v>0.97516925889432204</v>
      </c>
      <c r="V497">
        <v>12.3017832647462</v>
      </c>
      <c r="W497">
        <v>2.5724053056201202</v>
      </c>
    </row>
    <row r="498" spans="1:23" x14ac:dyDescent="0.25">
      <c r="A498">
        <v>496</v>
      </c>
      <c r="B498">
        <v>156.93896640726501</v>
      </c>
      <c r="C498">
        <v>173.91946282675701</v>
      </c>
      <c r="D498">
        <v>31.4786125146118</v>
      </c>
      <c r="E498">
        <v>9.3417083454622798</v>
      </c>
      <c r="F498">
        <v>5.3523440361022896</v>
      </c>
      <c r="G498">
        <v>3.9963295459747301</v>
      </c>
      <c r="H498">
        <v>10.615343093871999</v>
      </c>
      <c r="I498">
        <v>2.5870947837829501</v>
      </c>
      <c r="J498">
        <v>1289</v>
      </c>
      <c r="K498">
        <v>186</v>
      </c>
      <c r="L498">
        <v>2016</v>
      </c>
      <c r="M498">
        <v>504</v>
      </c>
      <c r="N498">
        <v>120.50310516357401</v>
      </c>
      <c r="O498">
        <v>29.832868576049801</v>
      </c>
      <c r="P498">
        <v>60.555068149772801</v>
      </c>
      <c r="Q498">
        <v>186.57677135866501</v>
      </c>
      <c r="R498">
        <v>20.676557658097899</v>
      </c>
      <c r="S498">
        <v>10.632343233090999</v>
      </c>
      <c r="T498">
        <v>0.38336125584833802</v>
      </c>
      <c r="U498">
        <v>0.94719704846713204</v>
      </c>
      <c r="V498">
        <v>10.4868340477648</v>
      </c>
      <c r="W498">
        <v>3.8529769137302501</v>
      </c>
    </row>
    <row r="499" spans="1:23" x14ac:dyDescent="0.25">
      <c r="A499">
        <v>497</v>
      </c>
      <c r="B499">
        <v>143.42737099497299</v>
      </c>
      <c r="C499">
        <v>157.146247743988</v>
      </c>
      <c r="D499">
        <v>39.181110668920297</v>
      </c>
      <c r="E499">
        <v>5.8705723774795899</v>
      </c>
      <c r="F499">
        <v>6.85538530349731</v>
      </c>
      <c r="G499">
        <v>3.45635533332824</v>
      </c>
      <c r="H499">
        <v>11.4130868911743</v>
      </c>
      <c r="I499">
        <v>3.0705397129058798</v>
      </c>
      <c r="J499">
        <v>1360</v>
      </c>
      <c r="K499">
        <v>307</v>
      </c>
      <c r="L499">
        <v>2371</v>
      </c>
      <c r="M499">
        <v>651</v>
      </c>
      <c r="N499">
        <v>123.49089050292901</v>
      </c>
      <c r="O499">
        <v>29</v>
      </c>
      <c r="P499">
        <v>58.984195901354603</v>
      </c>
      <c r="Q499">
        <v>179.13922824791399</v>
      </c>
      <c r="R499">
        <v>21.049650867347001</v>
      </c>
      <c r="S499">
        <v>5.9004124924278898</v>
      </c>
      <c r="T499">
        <v>0.37686037422979701</v>
      </c>
      <c r="U499">
        <v>0.96284540065235402</v>
      </c>
      <c r="V499">
        <v>9.8064076346284903</v>
      </c>
      <c r="W499">
        <v>3.1449275362318798</v>
      </c>
    </row>
    <row r="500" spans="1:23" x14ac:dyDescent="0.25">
      <c r="A500">
        <v>498</v>
      </c>
      <c r="B500">
        <v>163.47303460187399</v>
      </c>
      <c r="C500">
        <v>184.937394476896</v>
      </c>
      <c r="D500">
        <v>29.764169999932498</v>
      </c>
      <c r="E500">
        <v>8.2626380635758991</v>
      </c>
      <c r="F500">
        <v>5.9443912506103498</v>
      </c>
      <c r="G500">
        <v>4.4597692489623997</v>
      </c>
      <c r="H500">
        <v>11.003145217895501</v>
      </c>
      <c r="I500">
        <v>4.7430329322814897</v>
      </c>
      <c r="J500">
        <v>1296</v>
      </c>
      <c r="K500">
        <v>500</v>
      </c>
      <c r="L500">
        <v>2214</v>
      </c>
      <c r="M500">
        <v>1173</v>
      </c>
      <c r="N500">
        <v>124.277908325195</v>
      </c>
      <c r="O500">
        <v>10.1980390548706</v>
      </c>
      <c r="P500">
        <v>60.919742634608802</v>
      </c>
      <c r="Q500">
        <v>206.178323804889</v>
      </c>
      <c r="R500">
        <v>21.005763959945401</v>
      </c>
      <c r="S500">
        <v>8.4099628802973001</v>
      </c>
      <c r="T500">
        <v>0.37066387083199498</v>
      </c>
      <c r="U500">
        <v>0.93157540167805197</v>
      </c>
      <c r="V500">
        <v>10.438172043010701</v>
      </c>
      <c r="W500">
        <v>2.9485106382978699</v>
      </c>
    </row>
    <row r="501" spans="1:23" x14ac:dyDescent="0.25">
      <c r="A501">
        <v>499</v>
      </c>
      <c r="B501">
        <v>141.869432746608</v>
      </c>
      <c r="C501">
        <v>164.97504317956799</v>
      </c>
      <c r="D501">
        <v>39.345345738939898</v>
      </c>
      <c r="E501">
        <v>7.21279230192029</v>
      </c>
      <c r="F501">
        <v>5.6130638122558496</v>
      </c>
      <c r="G501">
        <v>3.8686714172363201</v>
      </c>
      <c r="H501">
        <v>8.3007688522338796</v>
      </c>
      <c r="I501">
        <v>3.02892589569091</v>
      </c>
      <c r="J501">
        <v>991</v>
      </c>
      <c r="K501">
        <v>290</v>
      </c>
      <c r="L501">
        <v>1721</v>
      </c>
      <c r="M501">
        <v>685</v>
      </c>
      <c r="N501">
        <v>106.254417419433</v>
      </c>
      <c r="O501">
        <v>68.117546081542898</v>
      </c>
      <c r="P501">
        <v>74.947019867549599</v>
      </c>
      <c r="Q501">
        <v>206.03406308512101</v>
      </c>
      <c r="R501">
        <v>23.465696558164801</v>
      </c>
      <c r="S501">
        <v>6.73987837778746</v>
      </c>
      <c r="T501">
        <v>0.443593043042803</v>
      </c>
      <c r="U501">
        <v>0.95242202214419602</v>
      </c>
      <c r="V501">
        <v>7.8793442622950796</v>
      </c>
      <c r="W501">
        <v>2.7610744580584301</v>
      </c>
    </row>
    <row r="502" spans="1:23" x14ac:dyDescent="0.25">
      <c r="A502">
        <v>500</v>
      </c>
      <c r="B502">
        <v>164.58374895689801</v>
      </c>
      <c r="C502">
        <v>161.04083137650599</v>
      </c>
      <c r="D502">
        <v>26.110303044557401</v>
      </c>
      <c r="E502">
        <v>8.4312670380337806</v>
      </c>
      <c r="F502">
        <v>4.6826996803283603</v>
      </c>
      <c r="G502">
        <v>3.55996537208557</v>
      </c>
      <c r="H502">
        <v>8.6858482360839808</v>
      </c>
      <c r="I502">
        <v>2.2638063430786102</v>
      </c>
      <c r="J502">
        <v>1019</v>
      </c>
      <c r="K502">
        <v>155</v>
      </c>
      <c r="L502">
        <v>1584</v>
      </c>
      <c r="M502">
        <v>398</v>
      </c>
      <c r="N502">
        <v>112.92918395996</v>
      </c>
      <c r="O502">
        <v>69.1158447265625</v>
      </c>
      <c r="P502">
        <v>69.854349802970603</v>
      </c>
      <c r="Q502">
        <v>170.715718294309</v>
      </c>
      <c r="R502">
        <v>22.131167544117801</v>
      </c>
      <c r="S502">
        <v>3.9146509861877101</v>
      </c>
      <c r="T502">
        <v>0.41089926228106199</v>
      </c>
      <c r="U502">
        <v>0.97754935613784499</v>
      </c>
      <c r="V502">
        <v>8.4806629834254093</v>
      </c>
      <c r="W502">
        <v>2.70082860880941</v>
      </c>
    </row>
    <row r="503" spans="1:23" x14ac:dyDescent="0.25">
      <c r="A503">
        <v>501</v>
      </c>
      <c r="B503">
        <v>160.201517592035</v>
      </c>
      <c r="C503">
        <v>122.239457392924</v>
      </c>
      <c r="D503">
        <v>31.3831830608639</v>
      </c>
      <c r="E503">
        <v>6.6154792923941397</v>
      </c>
      <c r="F503">
        <v>7.2172951698303196</v>
      </c>
      <c r="G503">
        <v>4.1846003532409597</v>
      </c>
      <c r="H503">
        <v>12.530326843261699</v>
      </c>
      <c r="I503">
        <v>2.4954423904418901</v>
      </c>
      <c r="J503">
        <v>1497</v>
      </c>
      <c r="K503">
        <v>164</v>
      </c>
      <c r="L503">
        <v>2533</v>
      </c>
      <c r="M503">
        <v>461</v>
      </c>
      <c r="N503">
        <v>121.066101074218</v>
      </c>
      <c r="O503">
        <v>43.104522705078097</v>
      </c>
      <c r="P503">
        <v>84.501187980433201</v>
      </c>
      <c r="Q503">
        <v>162.57608725439101</v>
      </c>
      <c r="R503">
        <v>23.211610446608599</v>
      </c>
      <c r="S503">
        <v>8.6897469090787194</v>
      </c>
      <c r="T503">
        <v>0.50921064060482002</v>
      </c>
      <c r="U503">
        <v>0.96164845431943002</v>
      </c>
      <c r="V503">
        <v>8.0110352075669997</v>
      </c>
      <c r="W503">
        <v>5.3492454243818903</v>
      </c>
    </row>
    <row r="504" spans="1:23" x14ac:dyDescent="0.25">
      <c r="A504">
        <v>502</v>
      </c>
      <c r="B504">
        <v>172.06792291719199</v>
      </c>
      <c r="C504">
        <v>184.73480952473301</v>
      </c>
      <c r="D504">
        <v>34.845950942830697</v>
      </c>
      <c r="E504">
        <v>5.5263209652711396</v>
      </c>
      <c r="F504">
        <v>4.9741053581237704</v>
      </c>
      <c r="G504">
        <v>2.96641969680786</v>
      </c>
      <c r="H504">
        <v>9.0219249725341797</v>
      </c>
      <c r="I504">
        <v>1.8410410881042401</v>
      </c>
      <c r="J504">
        <v>1016</v>
      </c>
      <c r="K504">
        <v>90</v>
      </c>
      <c r="L504">
        <v>1742</v>
      </c>
      <c r="M504">
        <v>248</v>
      </c>
      <c r="N504">
        <v>107.29864501953099</v>
      </c>
      <c r="O504">
        <v>60.415233612060497</v>
      </c>
      <c r="P504">
        <v>76.963434022257502</v>
      </c>
      <c r="Q504">
        <v>193.15419634727601</v>
      </c>
      <c r="R504">
        <v>24.629477116992501</v>
      </c>
      <c r="S504">
        <v>3.5316504208815802</v>
      </c>
      <c r="T504">
        <v>0.49577974735432201</v>
      </c>
      <c r="U504">
        <v>0.97985266768534995</v>
      </c>
      <c r="V504">
        <v>8.4189643577673099</v>
      </c>
      <c r="W504">
        <v>2.4267293953650402</v>
      </c>
    </row>
    <row r="505" spans="1:23" x14ac:dyDescent="0.25">
      <c r="A505">
        <v>503</v>
      </c>
      <c r="B505">
        <v>166.55626928525601</v>
      </c>
      <c r="C505">
        <v>202.19816025927099</v>
      </c>
      <c r="D505">
        <v>29.9693663572485</v>
      </c>
      <c r="E505">
        <v>5.9150834468574196</v>
      </c>
      <c r="F505">
        <v>5.1200871467590297</v>
      </c>
      <c r="G505">
        <v>3.0079960823059002</v>
      </c>
      <c r="H505">
        <v>8.3658094406127894</v>
      </c>
      <c r="I505">
        <v>2.35629105567932</v>
      </c>
      <c r="J505">
        <v>986</v>
      </c>
      <c r="K505">
        <v>208</v>
      </c>
      <c r="L505">
        <v>1723</v>
      </c>
      <c r="M505">
        <v>437</v>
      </c>
      <c r="N505">
        <v>95.047355651855398</v>
      </c>
      <c r="O505">
        <v>73.552703857421804</v>
      </c>
      <c r="P505">
        <v>74.4570361145703</v>
      </c>
      <c r="Q505">
        <v>136.28809679529101</v>
      </c>
      <c r="R505">
        <v>23.715803006886699</v>
      </c>
      <c r="S505">
        <v>9.7069080389534896</v>
      </c>
      <c r="T505">
        <v>0.49596181398936101</v>
      </c>
      <c r="U505">
        <v>0.85565970012687798</v>
      </c>
      <c r="V505">
        <v>8.1286103542234294</v>
      </c>
      <c r="W505">
        <v>5.3274682306940297</v>
      </c>
    </row>
    <row r="506" spans="1:23" x14ac:dyDescent="0.25">
      <c r="A506">
        <v>504</v>
      </c>
      <c r="B506">
        <v>160.640687768052</v>
      </c>
      <c r="C506">
        <v>189.832288614178</v>
      </c>
      <c r="D506">
        <v>44.696842031556102</v>
      </c>
      <c r="E506">
        <v>8.2616663490064308</v>
      </c>
      <c r="F506">
        <v>7.4370737075805602</v>
      </c>
      <c r="G506">
        <v>4.5922546386718697</v>
      </c>
      <c r="H506">
        <v>11.7852659225463</v>
      </c>
      <c r="I506">
        <v>4.25152111053466</v>
      </c>
      <c r="J506">
        <v>1374</v>
      </c>
      <c r="K506">
        <v>454</v>
      </c>
      <c r="L506">
        <v>2553</v>
      </c>
      <c r="M506">
        <v>1010</v>
      </c>
      <c r="N506">
        <v>120.353645324707</v>
      </c>
      <c r="O506">
        <v>23.769729614257798</v>
      </c>
      <c r="P506">
        <v>86.015395547134005</v>
      </c>
      <c r="Q506">
        <v>184.081654135338</v>
      </c>
      <c r="R506">
        <v>26.431879317703</v>
      </c>
      <c r="S506">
        <v>7.6180845559385997</v>
      </c>
      <c r="T506">
        <v>0.53355282181409003</v>
      </c>
      <c r="U506">
        <v>0.95954207185884</v>
      </c>
      <c r="V506">
        <v>9.4112149532710205</v>
      </c>
      <c r="W506">
        <v>4.8933707043626598</v>
      </c>
    </row>
    <row r="507" spans="1:23" x14ac:dyDescent="0.25">
      <c r="A507">
        <v>505</v>
      </c>
      <c r="B507">
        <v>153.26889712588999</v>
      </c>
      <c r="C507">
        <v>205.99693376545201</v>
      </c>
      <c r="D507">
        <v>34.6608137129938</v>
      </c>
      <c r="E507">
        <v>6.0199547779558298</v>
      </c>
      <c r="F507">
        <v>6.9428834915161097</v>
      </c>
      <c r="G507">
        <v>2.8070750236511199</v>
      </c>
      <c r="H507">
        <v>11.500270843505801</v>
      </c>
      <c r="I507">
        <v>2.4391191005706698</v>
      </c>
      <c r="J507">
        <v>1462</v>
      </c>
      <c r="K507">
        <v>241</v>
      </c>
      <c r="L507">
        <v>2263</v>
      </c>
      <c r="M507">
        <v>542</v>
      </c>
      <c r="N507">
        <v>119.402687072753</v>
      </c>
      <c r="O507">
        <v>14</v>
      </c>
      <c r="P507">
        <v>67.356666666666598</v>
      </c>
      <c r="Q507">
        <v>189.52427854742899</v>
      </c>
      <c r="R507">
        <v>24.356158112717502</v>
      </c>
      <c r="S507">
        <v>3.0149360708801098</v>
      </c>
      <c r="T507">
        <v>0.42082848868695999</v>
      </c>
      <c r="U507">
        <v>0.98205506904107898</v>
      </c>
      <c r="V507">
        <v>12.9963280293757</v>
      </c>
      <c r="W507">
        <v>2.4334002677376101</v>
      </c>
    </row>
    <row r="508" spans="1:23" x14ac:dyDescent="0.25">
      <c r="A508">
        <v>506</v>
      </c>
      <c r="B508">
        <v>154.665062392051</v>
      </c>
      <c r="C508">
        <v>182.663509868229</v>
      </c>
      <c r="D508">
        <v>32.141939540615702</v>
      </c>
      <c r="E508">
        <v>3.7926844462415601</v>
      </c>
      <c r="F508">
        <v>6.1042566299438397</v>
      </c>
      <c r="G508">
        <v>2.1986899375915501</v>
      </c>
      <c r="H508">
        <v>10.044695854186999</v>
      </c>
      <c r="I508">
        <v>1.33344590663909</v>
      </c>
      <c r="J508">
        <v>1222</v>
      </c>
      <c r="K508">
        <v>76</v>
      </c>
      <c r="L508">
        <v>2034</v>
      </c>
      <c r="M508">
        <v>163</v>
      </c>
      <c r="N508">
        <v>117.068359375</v>
      </c>
      <c r="O508">
        <v>32.280025482177699</v>
      </c>
      <c r="P508">
        <v>66.740772096173302</v>
      </c>
      <c r="Q508">
        <v>194.46143350530801</v>
      </c>
      <c r="R508">
        <v>21.180860999621199</v>
      </c>
      <c r="S508">
        <v>5.1979875939526501</v>
      </c>
      <c r="T508">
        <v>0.39776057273138599</v>
      </c>
      <c r="U508">
        <v>0.968781003210194</v>
      </c>
      <c r="V508">
        <v>10.393265993265899</v>
      </c>
      <c r="W508">
        <v>2.7251300390117001</v>
      </c>
    </row>
    <row r="509" spans="1:23" x14ac:dyDescent="0.25">
      <c r="A509">
        <v>507</v>
      </c>
      <c r="B509">
        <v>161.02412233887699</v>
      </c>
      <c r="C509">
        <v>211.07851889227399</v>
      </c>
      <c r="D509">
        <v>35.029352021352302</v>
      </c>
      <c r="E509">
        <v>6.4737032758944704</v>
      </c>
      <c r="F509">
        <v>7.9464478492736799</v>
      </c>
      <c r="G509">
        <v>2.7446265220642001</v>
      </c>
      <c r="H509">
        <v>10.982403755187899</v>
      </c>
      <c r="I509">
        <v>2.63535332679748</v>
      </c>
      <c r="J509">
        <v>1353</v>
      </c>
      <c r="K509">
        <v>299</v>
      </c>
      <c r="L509">
        <v>2521</v>
      </c>
      <c r="M509">
        <v>493</v>
      </c>
      <c r="N509">
        <v>108.04628753662099</v>
      </c>
      <c r="O509">
        <v>40</v>
      </c>
      <c r="P509">
        <v>70.475738781466603</v>
      </c>
      <c r="Q509">
        <v>186.25294229912799</v>
      </c>
      <c r="R509">
        <v>24.1470144315462</v>
      </c>
      <c r="S509">
        <v>5.2061778585464502</v>
      </c>
      <c r="T509">
        <v>0.41386295105926002</v>
      </c>
      <c r="U509">
        <v>0.96593938411622204</v>
      </c>
      <c r="V509">
        <v>9.89496402877697</v>
      </c>
      <c r="W509">
        <v>2.7606244579358101</v>
      </c>
    </row>
    <row r="510" spans="1:23" x14ac:dyDescent="0.25">
      <c r="A510">
        <v>508</v>
      </c>
      <c r="B510">
        <v>170.877175959168</v>
      </c>
      <c r="C510">
        <v>164.19897533427701</v>
      </c>
      <c r="D510">
        <v>32.065069387977601</v>
      </c>
      <c r="E510">
        <v>10.817891624975699</v>
      </c>
      <c r="F510">
        <v>6.2409086227416903</v>
      </c>
      <c r="G510">
        <v>3.8018705844879102</v>
      </c>
      <c r="H510">
        <v>7.4660387039184499</v>
      </c>
      <c r="I510">
        <v>2.5154905319213801</v>
      </c>
      <c r="J510">
        <v>818</v>
      </c>
      <c r="K510">
        <v>163</v>
      </c>
      <c r="L510">
        <v>1767</v>
      </c>
      <c r="M510">
        <v>460</v>
      </c>
      <c r="N510">
        <v>62.80126953125</v>
      </c>
      <c r="O510">
        <v>68.622154235839801</v>
      </c>
      <c r="P510">
        <v>84.926952141057896</v>
      </c>
      <c r="Q510">
        <v>180.665657692103</v>
      </c>
      <c r="R510">
        <v>24.4405801118087</v>
      </c>
      <c r="S510">
        <v>5.6176142790298798</v>
      </c>
      <c r="T510">
        <v>0.48569360787042498</v>
      </c>
      <c r="U510">
        <v>0.96982164626443601</v>
      </c>
      <c r="V510">
        <v>8.7523570081709607</v>
      </c>
      <c r="W510">
        <v>2.73540145985401</v>
      </c>
    </row>
    <row r="511" spans="1:23" x14ac:dyDescent="0.25">
      <c r="A511">
        <v>509</v>
      </c>
      <c r="B511">
        <v>163.94377923111199</v>
      </c>
      <c r="C511">
        <v>131.01830037454599</v>
      </c>
      <c r="D511">
        <v>32.4672012759913</v>
      </c>
      <c r="E511">
        <v>6.5449713593743102</v>
      </c>
      <c r="F511">
        <v>5.4850192070007298</v>
      </c>
      <c r="G511">
        <v>4.0389456748962402</v>
      </c>
      <c r="H511">
        <v>8.1220045089721609</v>
      </c>
      <c r="I511">
        <v>2.4635560512542698</v>
      </c>
      <c r="J511">
        <v>955</v>
      </c>
      <c r="K511">
        <v>158</v>
      </c>
      <c r="L511">
        <v>1763</v>
      </c>
      <c r="M511">
        <v>437</v>
      </c>
      <c r="N511">
        <v>93.300590515136705</v>
      </c>
      <c r="O511">
        <v>22.0227146148681</v>
      </c>
      <c r="P511">
        <v>71.936044428520205</v>
      </c>
      <c r="Q511">
        <v>136.89169377753899</v>
      </c>
      <c r="R511">
        <v>22.9634411354651</v>
      </c>
      <c r="S511">
        <v>3.4978014440404901</v>
      </c>
      <c r="T511">
        <v>0.41863960073044298</v>
      </c>
      <c r="U511">
        <v>0.97495554494931003</v>
      </c>
      <c r="V511">
        <v>10.430307362401701</v>
      </c>
      <c r="W511">
        <v>2.57305969070674</v>
      </c>
    </row>
    <row r="512" spans="1:23" x14ac:dyDescent="0.25">
      <c r="A512">
        <v>510</v>
      </c>
      <c r="B512">
        <v>157.58644646703701</v>
      </c>
      <c r="C512">
        <v>169.91612490054101</v>
      </c>
      <c r="D512">
        <v>36.796863761439703</v>
      </c>
      <c r="E512">
        <v>11.795887341586401</v>
      </c>
      <c r="F512">
        <v>6.3675150871276802</v>
      </c>
      <c r="G512">
        <v>5.6380558013915998</v>
      </c>
      <c r="H512">
        <v>8.2099876403808594</v>
      </c>
      <c r="I512">
        <v>4.2841362953186</v>
      </c>
      <c r="J512">
        <v>939</v>
      </c>
      <c r="K512">
        <v>388</v>
      </c>
      <c r="L512">
        <v>1984</v>
      </c>
      <c r="M512">
        <v>950</v>
      </c>
      <c r="N512">
        <v>92.655281066894503</v>
      </c>
      <c r="O512">
        <v>68.658576965332003</v>
      </c>
      <c r="P512">
        <v>59.245348334054498</v>
      </c>
      <c r="Q512">
        <v>168.002655337227</v>
      </c>
      <c r="R512">
        <v>26.3108509425957</v>
      </c>
      <c r="S512">
        <v>5.1738548833199101</v>
      </c>
      <c r="T512">
        <v>0.371030109973288</v>
      </c>
      <c r="U512">
        <v>0.96876595512056796</v>
      </c>
      <c r="V512">
        <v>13.467399842890799</v>
      </c>
      <c r="W512">
        <v>3.0506329113924</v>
      </c>
    </row>
    <row r="513" spans="1:23" x14ac:dyDescent="0.25">
      <c r="A513">
        <v>511</v>
      </c>
      <c r="B513">
        <v>160.46404937025699</v>
      </c>
      <c r="C513">
        <v>184.51409885695401</v>
      </c>
      <c r="D513">
        <v>30.226777676050901</v>
      </c>
      <c r="E513">
        <v>7.8896624643124298</v>
      </c>
      <c r="F513">
        <v>6.6747298240661603</v>
      </c>
      <c r="G513">
        <v>2.7544853687286301</v>
      </c>
      <c r="H513">
        <v>10.490983009338301</v>
      </c>
      <c r="I513">
        <v>2.4324791431427002</v>
      </c>
      <c r="J513">
        <v>1238</v>
      </c>
      <c r="K513">
        <v>221</v>
      </c>
      <c r="L513">
        <v>2251</v>
      </c>
      <c r="M513">
        <v>471</v>
      </c>
      <c r="N513">
        <v>106.28264617919901</v>
      </c>
      <c r="O513">
        <v>36.235340118408203</v>
      </c>
      <c r="P513">
        <v>58.629057187016997</v>
      </c>
      <c r="Q513">
        <v>174.12647325475899</v>
      </c>
      <c r="R513">
        <v>22.160569495807</v>
      </c>
      <c r="S513">
        <v>6.9063386196091203</v>
      </c>
      <c r="T513">
        <v>0.370218962347791</v>
      </c>
      <c r="U513">
        <v>0.94371997974942201</v>
      </c>
      <c r="V513">
        <v>15.7933972310969</v>
      </c>
      <c r="W513">
        <v>2.8895097790195501</v>
      </c>
    </row>
    <row r="514" spans="1:23" x14ac:dyDescent="0.25">
      <c r="A514">
        <v>512</v>
      </c>
      <c r="B514">
        <v>197.5859030837</v>
      </c>
      <c r="C514">
        <v>189.114983795532</v>
      </c>
      <c r="D514">
        <v>15.285188291853901</v>
      </c>
      <c r="E514">
        <v>7.3012829937111796</v>
      </c>
      <c r="F514">
        <v>5.6300983428954998</v>
      </c>
      <c r="G514">
        <v>4.7351951599120996</v>
      </c>
      <c r="H514">
        <v>9.6692171096801705</v>
      </c>
      <c r="I514">
        <v>3.5362155437469398</v>
      </c>
      <c r="J514">
        <v>1207</v>
      </c>
      <c r="K514">
        <v>301</v>
      </c>
      <c r="L514">
        <v>1865</v>
      </c>
      <c r="M514">
        <v>739</v>
      </c>
      <c r="N514">
        <v>110.163513183593</v>
      </c>
      <c r="O514">
        <v>35.510562896728501</v>
      </c>
      <c r="P514">
        <v>65.142487046632098</v>
      </c>
      <c r="Q514">
        <v>200.91436726926699</v>
      </c>
      <c r="R514">
        <v>24.961492905454602</v>
      </c>
      <c r="S514">
        <v>7.4240392481180102</v>
      </c>
      <c r="T514">
        <v>0.40523445811342401</v>
      </c>
      <c r="U514">
        <v>0.95517288750532603</v>
      </c>
      <c r="V514">
        <v>14.148148148148101</v>
      </c>
      <c r="W514">
        <v>3.5476065228826901</v>
      </c>
    </row>
    <row r="515" spans="1:23" x14ac:dyDescent="0.25">
      <c r="A515">
        <v>513</v>
      </c>
      <c r="B515">
        <v>180.35420830988301</v>
      </c>
      <c r="C515">
        <v>215.97382056705899</v>
      </c>
      <c r="D515">
        <v>16.1305844175555</v>
      </c>
      <c r="E515">
        <v>7.2556332339920298</v>
      </c>
      <c r="F515">
        <v>6.4994754791259703</v>
      </c>
      <c r="G515">
        <v>4.0006427764892498</v>
      </c>
      <c r="H515">
        <v>10.073092460632299</v>
      </c>
      <c r="I515">
        <v>2.72770071029663</v>
      </c>
      <c r="J515">
        <v>1297</v>
      </c>
      <c r="K515">
        <v>193</v>
      </c>
      <c r="L515">
        <v>2043</v>
      </c>
      <c r="M515">
        <v>526</v>
      </c>
      <c r="N515">
        <v>98.792709350585895</v>
      </c>
      <c r="O515">
        <v>30.4795017242431</v>
      </c>
      <c r="P515">
        <v>66.570256410256405</v>
      </c>
      <c r="Q515">
        <v>168.42559136676701</v>
      </c>
      <c r="R515">
        <v>24.208071072732299</v>
      </c>
      <c r="S515">
        <v>7.6826425075320897</v>
      </c>
      <c r="T515">
        <v>0.40932701551704698</v>
      </c>
      <c r="U515">
        <v>0.95599674404459301</v>
      </c>
      <c r="V515">
        <v>13.2756052141527</v>
      </c>
      <c r="W515">
        <v>3.7879900161503399</v>
      </c>
    </row>
    <row r="516" spans="1:23" x14ac:dyDescent="0.25">
      <c r="A516">
        <v>514</v>
      </c>
      <c r="B516">
        <v>175.25500203768701</v>
      </c>
      <c r="C516">
        <v>169.57270663121699</v>
      </c>
      <c r="D516">
        <v>17.057846265539599</v>
      </c>
      <c r="E516">
        <v>6.3988719171362103</v>
      </c>
      <c r="F516">
        <v>6.1845612525939897</v>
      </c>
      <c r="G516">
        <v>4.14930963516235</v>
      </c>
      <c r="H516">
        <v>9.5591506958007795</v>
      </c>
      <c r="I516">
        <v>2.8287878036499001</v>
      </c>
      <c r="J516">
        <v>1214</v>
      </c>
      <c r="K516">
        <v>258</v>
      </c>
      <c r="L516">
        <v>2119</v>
      </c>
      <c r="M516">
        <v>593</v>
      </c>
      <c r="N516">
        <v>104.2017288208</v>
      </c>
      <c r="O516">
        <v>26.925825119018501</v>
      </c>
      <c r="P516">
        <v>86.7655502392344</v>
      </c>
      <c r="Q516">
        <v>174.80175658720199</v>
      </c>
      <c r="R516">
        <v>28.5492413615241</v>
      </c>
      <c r="S516">
        <v>12.503684653459</v>
      </c>
      <c r="T516">
        <v>0.54304940444496197</v>
      </c>
      <c r="U516">
        <v>0.78799831359015104</v>
      </c>
      <c r="V516">
        <v>13.009274413529701</v>
      </c>
      <c r="W516">
        <v>8.0388692579505303</v>
      </c>
    </row>
    <row r="517" spans="1:23" x14ac:dyDescent="0.25">
      <c r="A517">
        <v>515</v>
      </c>
      <c r="B517">
        <v>170.77684410720099</v>
      </c>
      <c r="C517">
        <v>183.461545925595</v>
      </c>
      <c r="D517">
        <v>20.055392508302699</v>
      </c>
      <c r="E517">
        <v>13.706609411383999</v>
      </c>
      <c r="F517">
        <v>6.4876418113708496</v>
      </c>
      <c r="G517">
        <v>4.1470756530761701</v>
      </c>
      <c r="H517">
        <v>8.1177644729614205</v>
      </c>
      <c r="I517">
        <v>3.13182497024536</v>
      </c>
      <c r="J517">
        <v>1030</v>
      </c>
      <c r="K517">
        <v>233</v>
      </c>
      <c r="L517">
        <v>1851</v>
      </c>
      <c r="M517">
        <v>687</v>
      </c>
      <c r="N517">
        <v>87.664131164550696</v>
      </c>
      <c r="O517">
        <v>22.627416610717699</v>
      </c>
      <c r="P517">
        <v>69.695308381655195</v>
      </c>
      <c r="Q517">
        <v>183.04305912596399</v>
      </c>
      <c r="R517">
        <v>25.2737139304446</v>
      </c>
      <c r="S517">
        <v>6.19161236266131</v>
      </c>
      <c r="T517">
        <v>0.42838375960206199</v>
      </c>
      <c r="U517">
        <v>0.96390957401197697</v>
      </c>
      <c r="V517">
        <v>11.8446866485013</v>
      </c>
      <c r="W517">
        <v>2.73144712430426</v>
      </c>
    </row>
    <row r="518" spans="1:23" x14ac:dyDescent="0.25">
      <c r="A518">
        <v>516</v>
      </c>
      <c r="B518">
        <v>172.12144617593901</v>
      </c>
      <c r="C518">
        <v>171.44338139688301</v>
      </c>
      <c r="D518">
        <v>11.208115087418699</v>
      </c>
      <c r="E518">
        <v>7.1672520490998401</v>
      </c>
      <c r="F518">
        <v>4.5072264671325604</v>
      </c>
      <c r="G518">
        <v>4.2556910514831499</v>
      </c>
      <c r="H518">
        <v>6.82879590988159</v>
      </c>
      <c r="I518">
        <v>4.0197563171386701</v>
      </c>
      <c r="J518">
        <v>863</v>
      </c>
      <c r="K518">
        <v>426</v>
      </c>
      <c r="L518">
        <v>1361</v>
      </c>
      <c r="M518">
        <v>977</v>
      </c>
      <c r="N518">
        <v>83.868942260742102</v>
      </c>
      <c r="O518">
        <v>36.674243927001903</v>
      </c>
      <c r="P518">
        <v>56.810143042912799</v>
      </c>
      <c r="Q518">
        <v>167.32717041800601</v>
      </c>
      <c r="R518">
        <v>24.074636894292301</v>
      </c>
      <c r="S518">
        <v>5.6126011148772701</v>
      </c>
      <c r="T518">
        <v>0.34811369415389798</v>
      </c>
      <c r="U518">
        <v>0.96027190856864497</v>
      </c>
      <c r="V518">
        <v>16.873118279569798</v>
      </c>
      <c r="W518">
        <v>3.3066155640726498</v>
      </c>
    </row>
    <row r="519" spans="1:23" x14ac:dyDescent="0.25">
      <c r="A519">
        <v>517</v>
      </c>
      <c r="B519">
        <v>163.51169244503001</v>
      </c>
      <c r="C519">
        <v>188.59921597547</v>
      </c>
      <c r="D519">
        <v>32.001732959399199</v>
      </c>
      <c r="E519">
        <v>7.81999378186838</v>
      </c>
      <c r="F519">
        <v>6.8712134361267001</v>
      </c>
      <c r="G519">
        <v>3.48978543281555</v>
      </c>
      <c r="H519">
        <v>11.979148864746</v>
      </c>
      <c r="I519">
        <v>3.2290141582489</v>
      </c>
      <c r="J519">
        <v>1462</v>
      </c>
      <c r="K519">
        <v>301</v>
      </c>
      <c r="L519">
        <v>2264</v>
      </c>
      <c r="M519">
        <v>765</v>
      </c>
      <c r="N519">
        <v>129.07362365722599</v>
      </c>
      <c r="O519">
        <v>20</v>
      </c>
      <c r="P519">
        <v>75.392233009708704</v>
      </c>
      <c r="Q519">
        <v>211.84431547978801</v>
      </c>
      <c r="R519">
        <v>23.959757590687101</v>
      </c>
      <c r="S519">
        <v>4.9385111667553501</v>
      </c>
      <c r="T519">
        <v>0.45432501113710999</v>
      </c>
      <c r="U519">
        <v>0.97951070722783995</v>
      </c>
      <c r="V519">
        <v>10.8105192178017</v>
      </c>
      <c r="W519">
        <v>2.7881533101045202</v>
      </c>
    </row>
    <row r="520" spans="1:23" x14ac:dyDescent="0.25">
      <c r="A520">
        <v>518</v>
      </c>
      <c r="B520">
        <v>167.263812610374</v>
      </c>
      <c r="C520">
        <v>181.00923751673801</v>
      </c>
      <c r="D520">
        <v>32.162202359266203</v>
      </c>
      <c r="E520">
        <v>6.5489609716730497</v>
      </c>
      <c r="F520">
        <v>6.8005771636962802</v>
      </c>
      <c r="G520">
        <v>3.5282182693481401</v>
      </c>
      <c r="H520">
        <v>12.588532447814901</v>
      </c>
      <c r="I520">
        <v>2.4335343837738002</v>
      </c>
      <c r="J520">
        <v>1519</v>
      </c>
      <c r="K520">
        <v>179</v>
      </c>
      <c r="L520">
        <v>2283</v>
      </c>
      <c r="M520">
        <v>441</v>
      </c>
      <c r="N520">
        <v>134.01492309570301</v>
      </c>
      <c r="O520">
        <v>48.754486083984297</v>
      </c>
      <c r="P520">
        <v>78.602203182374495</v>
      </c>
      <c r="Q520">
        <v>175.94798322972301</v>
      </c>
      <c r="R520">
        <v>24.341192552475899</v>
      </c>
      <c r="S520">
        <v>7.6843831723778599</v>
      </c>
      <c r="T520">
        <v>0.45890184547734802</v>
      </c>
      <c r="U520">
        <v>0.95904536898190995</v>
      </c>
      <c r="V520">
        <v>9.0603060306030603</v>
      </c>
      <c r="W520">
        <v>2.9199204178065101</v>
      </c>
    </row>
    <row r="521" spans="1:23" x14ac:dyDescent="0.25">
      <c r="A521">
        <v>519</v>
      </c>
      <c r="B521">
        <v>179.98822022550399</v>
      </c>
      <c r="C521">
        <v>169.71266665372801</v>
      </c>
      <c r="D521">
        <v>28.970392862222099</v>
      </c>
      <c r="E521">
        <v>5.3140495372120098</v>
      </c>
      <c r="F521">
        <v>5.67285060882568</v>
      </c>
      <c r="G521">
        <v>2.2295746803283598</v>
      </c>
      <c r="H521">
        <v>9.4517660140991193</v>
      </c>
      <c r="I521">
        <v>1.7284233570098799</v>
      </c>
      <c r="J521">
        <v>1120</v>
      </c>
      <c r="K521">
        <v>98</v>
      </c>
      <c r="L521">
        <v>1980</v>
      </c>
      <c r="M521">
        <v>263</v>
      </c>
      <c r="N521">
        <v>120.933860778808</v>
      </c>
      <c r="O521">
        <v>59.539897918701101</v>
      </c>
      <c r="P521">
        <v>64.823790322580606</v>
      </c>
      <c r="Q521">
        <v>194.18648040502501</v>
      </c>
      <c r="R521">
        <v>25.0162043965036</v>
      </c>
      <c r="S521">
        <v>9.2430009628177707</v>
      </c>
      <c r="T521">
        <v>0.38788892520712798</v>
      </c>
      <c r="U521">
        <v>0.95986238287292602</v>
      </c>
      <c r="V521">
        <v>15.217898832684799</v>
      </c>
      <c r="W521">
        <v>3.4225198567201298</v>
      </c>
    </row>
    <row r="522" spans="1:23" x14ac:dyDescent="0.25">
      <c r="A522">
        <v>520</v>
      </c>
      <c r="B522">
        <v>172.57361873896201</v>
      </c>
      <c r="C522">
        <v>176.454559568398</v>
      </c>
      <c r="D522">
        <v>31.595895720666402</v>
      </c>
      <c r="E522">
        <v>8.3402621690662109</v>
      </c>
      <c r="F522">
        <v>5.9286723136901802</v>
      </c>
      <c r="G522">
        <v>4.1410603523254297</v>
      </c>
      <c r="H522">
        <v>10.7171468734741</v>
      </c>
      <c r="I522">
        <v>2.6730766296386701</v>
      </c>
      <c r="J522">
        <v>1297</v>
      </c>
      <c r="K522">
        <v>161</v>
      </c>
      <c r="L522">
        <v>1964</v>
      </c>
      <c r="M522">
        <v>445</v>
      </c>
      <c r="N522">
        <v>128.35107421875</v>
      </c>
      <c r="O522">
        <v>30.232433319091701</v>
      </c>
      <c r="P522">
        <v>53.825396825396801</v>
      </c>
      <c r="Q522">
        <v>174.84099117633599</v>
      </c>
      <c r="R522">
        <v>19.884448255833</v>
      </c>
      <c r="S522">
        <v>4.9046174295799796</v>
      </c>
      <c r="T522">
        <v>0.34607641604450401</v>
      </c>
      <c r="U522">
        <v>0.96593193629101304</v>
      </c>
      <c r="V522">
        <v>9.6852678571428505</v>
      </c>
      <c r="W522">
        <v>2.9191553544494702</v>
      </c>
    </row>
    <row r="523" spans="1:23" x14ac:dyDescent="0.25">
      <c r="A523">
        <v>521</v>
      </c>
      <c r="B523">
        <v>156.60272856061599</v>
      </c>
      <c r="C523">
        <v>165.36724950998399</v>
      </c>
      <c r="D523">
        <v>31.163314579766901</v>
      </c>
      <c r="E523">
        <v>12.186129007623199</v>
      </c>
      <c r="F523">
        <v>6.0124220848083496</v>
      </c>
      <c r="G523">
        <v>3.20151686668396</v>
      </c>
      <c r="H523">
        <v>10.298809051513601</v>
      </c>
      <c r="I523">
        <v>2.0648560523986799</v>
      </c>
      <c r="J523">
        <v>1306</v>
      </c>
      <c r="K523">
        <v>115</v>
      </c>
      <c r="L523">
        <v>2220</v>
      </c>
      <c r="M523">
        <v>331</v>
      </c>
      <c r="N523">
        <v>114.7388381958</v>
      </c>
      <c r="O523">
        <v>40.496913909912102</v>
      </c>
      <c r="P523">
        <v>54.355208893670401</v>
      </c>
      <c r="Q523">
        <v>166.44653575156499</v>
      </c>
      <c r="R523">
        <v>20.956555431669301</v>
      </c>
      <c r="S523">
        <v>3.4845242601310802</v>
      </c>
      <c r="T523">
        <v>0.35338590744440501</v>
      </c>
      <c r="U523">
        <v>0.98077018982100705</v>
      </c>
      <c r="V523">
        <v>10.847164591977799</v>
      </c>
      <c r="W523">
        <v>2.3047642741634502</v>
      </c>
    </row>
    <row r="524" spans="1:23" x14ac:dyDescent="0.25">
      <c r="A524">
        <v>522</v>
      </c>
      <c r="B524">
        <v>169.163655417337</v>
      </c>
      <c r="C524">
        <v>184.00638475421599</v>
      </c>
      <c r="D524">
        <v>34.812874736667098</v>
      </c>
      <c r="E524">
        <v>10.5894039094741</v>
      </c>
      <c r="F524">
        <v>6.9612917900085396</v>
      </c>
      <c r="G524">
        <v>6.8392128944396902</v>
      </c>
      <c r="H524">
        <v>11.6104068756103</v>
      </c>
      <c r="I524">
        <v>5.8361244201660103</v>
      </c>
      <c r="J524">
        <v>1337</v>
      </c>
      <c r="K524">
        <v>646</v>
      </c>
      <c r="L524">
        <v>2371</v>
      </c>
      <c r="M524">
        <v>1495</v>
      </c>
      <c r="N524">
        <v>141.82383728027301</v>
      </c>
      <c r="O524">
        <v>51.971145629882798</v>
      </c>
      <c r="P524">
        <v>53.911029041463799</v>
      </c>
      <c r="Q524">
        <v>214.524186803996</v>
      </c>
      <c r="R524">
        <v>20.925533033832998</v>
      </c>
      <c r="S524">
        <v>3.9837606628028799</v>
      </c>
      <c r="T524">
        <v>0.34668522349523001</v>
      </c>
      <c r="U524">
        <v>0.98079378517072602</v>
      </c>
      <c r="V524">
        <v>10.3929503916449</v>
      </c>
      <c r="W524">
        <v>2.47008258890948</v>
      </c>
    </row>
    <row r="525" spans="1:23" x14ac:dyDescent="0.25">
      <c r="A525">
        <v>523</v>
      </c>
      <c r="B525">
        <v>160.05917056414799</v>
      </c>
      <c r="C525">
        <v>189.35114207533601</v>
      </c>
      <c r="D525">
        <v>35.741287441222603</v>
      </c>
      <c r="E525">
        <v>3.1628680820777002</v>
      </c>
      <c r="F525">
        <v>6.5527763366699201</v>
      </c>
      <c r="G525">
        <v>2.1287422180175701</v>
      </c>
      <c r="H525">
        <v>9.97808837890625</v>
      </c>
      <c r="I525">
        <v>1.5186237096786499</v>
      </c>
      <c r="J525">
        <v>1191</v>
      </c>
      <c r="K525">
        <v>110</v>
      </c>
      <c r="L525">
        <v>2085</v>
      </c>
      <c r="M525">
        <v>258</v>
      </c>
      <c r="N525">
        <v>127.059036254882</v>
      </c>
      <c r="O525">
        <v>35.057098388671797</v>
      </c>
      <c r="P525">
        <v>78.835436893203806</v>
      </c>
      <c r="Q525">
        <v>165.06605456106701</v>
      </c>
      <c r="R525">
        <v>23.6137529154277</v>
      </c>
      <c r="S525">
        <v>12.050518826684</v>
      </c>
      <c r="T525">
        <v>0.472572505026357</v>
      </c>
      <c r="U525">
        <v>0.93860215169973005</v>
      </c>
      <c r="V525">
        <v>10.6687009590235</v>
      </c>
      <c r="W525">
        <v>5.1672833495618304</v>
      </c>
    </row>
    <row r="526" spans="1:23" x14ac:dyDescent="0.25">
      <c r="A526">
        <v>524</v>
      </c>
      <c r="B526">
        <v>164.359467484329</v>
      </c>
      <c r="C526">
        <v>191.94641852160899</v>
      </c>
      <c r="D526">
        <v>33.5957796031771</v>
      </c>
      <c r="E526">
        <v>5.0563996043970301</v>
      </c>
      <c r="F526">
        <v>6.9985179901123002</v>
      </c>
      <c r="G526">
        <v>2.4510569572448699</v>
      </c>
      <c r="H526">
        <v>9.3932304382324201</v>
      </c>
      <c r="I526">
        <v>1.5698171854019101</v>
      </c>
      <c r="J526">
        <v>1095</v>
      </c>
      <c r="K526">
        <v>82</v>
      </c>
      <c r="L526">
        <v>2258</v>
      </c>
      <c r="M526">
        <v>209</v>
      </c>
      <c r="N526">
        <v>98.270034790039006</v>
      </c>
      <c r="O526">
        <v>30.413810729980401</v>
      </c>
      <c r="P526">
        <v>81.100298841987296</v>
      </c>
      <c r="Q526">
        <v>191.61691638472601</v>
      </c>
      <c r="R526">
        <v>23.2830239497343</v>
      </c>
      <c r="S526">
        <v>4.74009704779251</v>
      </c>
      <c r="T526">
        <v>0.47179459002402502</v>
      </c>
      <c r="U526">
        <v>0.97360723960567797</v>
      </c>
      <c r="V526">
        <v>10.6121751025991</v>
      </c>
      <c r="W526">
        <v>2.8436739659367398</v>
      </c>
    </row>
    <row r="527" spans="1:23" x14ac:dyDescent="0.25">
      <c r="A527">
        <v>525</v>
      </c>
      <c r="B527">
        <v>168.436686137902</v>
      </c>
      <c r="C527">
        <v>225.032738846086</v>
      </c>
      <c r="D527">
        <v>30.749262739890899</v>
      </c>
      <c r="E527">
        <v>3.0617525092673001</v>
      </c>
      <c r="F527">
        <v>5.9500160217285103</v>
      </c>
      <c r="G527">
        <v>1.53677213191986</v>
      </c>
      <c r="H527">
        <v>9.3009176254272408</v>
      </c>
      <c r="I527">
        <v>1.2572873830795199</v>
      </c>
      <c r="J527">
        <v>1139</v>
      </c>
      <c r="K527">
        <v>102</v>
      </c>
      <c r="L527">
        <v>2082</v>
      </c>
      <c r="M527">
        <v>220</v>
      </c>
      <c r="N527">
        <v>95.587654113769503</v>
      </c>
      <c r="O527">
        <v>30.1496257781982</v>
      </c>
      <c r="P527">
        <v>96.773052820053707</v>
      </c>
      <c r="Q527">
        <v>107.386000878605</v>
      </c>
      <c r="R527">
        <v>25.1676112518339</v>
      </c>
      <c r="S527">
        <v>5.9029777188082901</v>
      </c>
      <c r="T527">
        <v>0.54763536081514197</v>
      </c>
      <c r="U527">
        <v>0.94437623805404503</v>
      </c>
      <c r="V527">
        <v>13.630581867388299</v>
      </c>
      <c r="W527">
        <v>4.4626436781609096</v>
      </c>
    </row>
    <row r="528" spans="1:23" x14ac:dyDescent="0.25">
      <c r="A528">
        <v>526</v>
      </c>
      <c r="B528">
        <v>165.474936443556</v>
      </c>
      <c r="C528">
        <v>200.937394476896</v>
      </c>
      <c r="D528">
        <v>30.160891278227499</v>
      </c>
      <c r="E528">
        <v>4.1809347873024203</v>
      </c>
      <c r="F528">
        <v>6.0695495605468697</v>
      </c>
      <c r="G528">
        <v>2.19612336158752</v>
      </c>
      <c r="H528">
        <v>9.2916316986083896</v>
      </c>
      <c r="I528">
        <v>1.39456927776336</v>
      </c>
      <c r="J528">
        <v>1129</v>
      </c>
      <c r="K528">
        <v>108</v>
      </c>
      <c r="L528">
        <v>2059</v>
      </c>
      <c r="M528">
        <v>193</v>
      </c>
      <c r="N528">
        <v>96.602279663085895</v>
      </c>
      <c r="O528">
        <v>66.068145751953097</v>
      </c>
      <c r="P528">
        <v>68.887315968289897</v>
      </c>
      <c r="Q528">
        <v>163.768495195447</v>
      </c>
      <c r="R528">
        <v>23.747578317786999</v>
      </c>
      <c r="S528">
        <v>7.97827433418857</v>
      </c>
      <c r="T528">
        <v>0.41148240245839701</v>
      </c>
      <c r="U528">
        <v>0.95103182014775101</v>
      </c>
      <c r="V528">
        <v>9.0808823529411704</v>
      </c>
      <c r="W528">
        <v>4.3763555827096301</v>
      </c>
    </row>
    <row r="529" spans="1:23" x14ac:dyDescent="0.25">
      <c r="A529">
        <v>527</v>
      </c>
      <c r="B529">
        <v>176.40222010906399</v>
      </c>
      <c r="C529">
        <v>178.38597682858099</v>
      </c>
      <c r="D529">
        <v>29.3833383701438</v>
      </c>
      <c r="E529">
        <v>7.0099419932237499</v>
      </c>
      <c r="F529">
        <v>6.3942232131957999</v>
      </c>
      <c r="G529">
        <v>3.0666036605834899</v>
      </c>
      <c r="H529">
        <v>9.0221357345581001</v>
      </c>
      <c r="I529">
        <v>2.6260399818420401</v>
      </c>
      <c r="J529">
        <v>1043</v>
      </c>
      <c r="K529">
        <v>289</v>
      </c>
      <c r="L529">
        <v>2135</v>
      </c>
      <c r="M529">
        <v>517</v>
      </c>
      <c r="N529">
        <v>88.192970275878906</v>
      </c>
      <c r="O529">
        <v>31.0161228179931</v>
      </c>
      <c r="P529">
        <v>69.284423407917302</v>
      </c>
      <c r="Q529">
        <v>154.713527722338</v>
      </c>
      <c r="R529">
        <v>23.770715181225</v>
      </c>
      <c r="S529">
        <v>9.5878791147264604</v>
      </c>
      <c r="T529">
        <v>0.41486873570381899</v>
      </c>
      <c r="U529">
        <v>0.93401726381775296</v>
      </c>
      <c r="V529">
        <v>9.4618506493506498</v>
      </c>
      <c r="W529">
        <v>4.4318854118013302</v>
      </c>
    </row>
    <row r="530" spans="1:23" x14ac:dyDescent="0.25">
      <c r="A530">
        <v>528</v>
      </c>
      <c r="B530">
        <v>176.42892351879499</v>
      </c>
      <c r="C530">
        <v>206.070950338644</v>
      </c>
      <c r="D530">
        <v>28.4220942651767</v>
      </c>
      <c r="E530">
        <v>9.0044231807130899</v>
      </c>
      <c r="F530">
        <v>5.7497096061706499</v>
      </c>
      <c r="G530">
        <v>4.5971374511718697</v>
      </c>
      <c r="H530">
        <v>9.9591455459594709</v>
      </c>
      <c r="I530">
        <v>3.8546454906463601</v>
      </c>
      <c r="J530">
        <v>1232</v>
      </c>
      <c r="K530">
        <v>346</v>
      </c>
      <c r="L530">
        <v>2145</v>
      </c>
      <c r="M530">
        <v>897</v>
      </c>
      <c r="N530">
        <v>92.6552734375</v>
      </c>
      <c r="O530">
        <v>15.2643375396728</v>
      </c>
      <c r="P530">
        <v>74.292675056469804</v>
      </c>
      <c r="Q530">
        <v>187.17008551002201</v>
      </c>
      <c r="R530">
        <v>24.712072472518098</v>
      </c>
      <c r="S530">
        <v>4.0248567007175504</v>
      </c>
      <c r="T530">
        <v>0.47000521456095201</v>
      </c>
      <c r="U530">
        <v>0.97513248999544</v>
      </c>
      <c r="V530">
        <v>10.2744853399875</v>
      </c>
      <c r="W530">
        <v>2.5218734753618399</v>
      </c>
    </row>
    <row r="531" spans="1:23" x14ac:dyDescent="0.25">
      <c r="A531">
        <v>529</v>
      </c>
      <c r="B531">
        <v>173.77653360243701</v>
      </c>
      <c r="C531">
        <v>167.721166721651</v>
      </c>
      <c r="D531">
        <v>14.5702445259989</v>
      </c>
      <c r="E531">
        <v>7.8439877505506299</v>
      </c>
      <c r="F531">
        <v>4.9695625305175701</v>
      </c>
      <c r="G531">
        <v>4.02717685699462</v>
      </c>
      <c r="H531">
        <v>5.8047075271606401</v>
      </c>
      <c r="I531">
        <v>3.45589280128479</v>
      </c>
      <c r="J531">
        <v>645</v>
      </c>
      <c r="K531">
        <v>310</v>
      </c>
      <c r="L531">
        <v>1277</v>
      </c>
      <c r="M531">
        <v>700</v>
      </c>
      <c r="N531">
        <v>84.899948120117102</v>
      </c>
      <c r="O531">
        <v>37.161808013916001</v>
      </c>
      <c r="P531">
        <v>77.068638841719505</v>
      </c>
      <c r="Q531">
        <v>196.503664652179</v>
      </c>
      <c r="R531">
        <v>22.195463480259701</v>
      </c>
      <c r="S531">
        <v>7.5875766028118399</v>
      </c>
      <c r="T531">
        <v>0.53214856573865599</v>
      </c>
      <c r="U531">
        <v>0.96261407431560797</v>
      </c>
      <c r="V531">
        <v>5.3018424147393102</v>
      </c>
      <c r="W531">
        <v>3.53542718265096</v>
      </c>
    </row>
    <row r="532" spans="1:23" x14ac:dyDescent="0.25">
      <c r="A532">
        <v>530</v>
      </c>
      <c r="B532">
        <v>162.62023326670399</v>
      </c>
      <c r="C532">
        <v>188.11760367948099</v>
      </c>
      <c r="D532">
        <v>24.7816020226369</v>
      </c>
      <c r="E532">
        <v>6.7401965406934101</v>
      </c>
      <c r="F532">
        <v>5.5374774932861301</v>
      </c>
      <c r="G532">
        <v>2.9726355075836102</v>
      </c>
      <c r="H532">
        <v>8.4365158081054599</v>
      </c>
      <c r="I532">
        <v>2.2662825584411599</v>
      </c>
      <c r="J532">
        <v>1060</v>
      </c>
      <c r="K532">
        <v>209</v>
      </c>
      <c r="L532">
        <v>1646</v>
      </c>
      <c r="M532">
        <v>462</v>
      </c>
      <c r="N532">
        <v>97.046379089355398</v>
      </c>
      <c r="O532">
        <v>27.459060668945298</v>
      </c>
      <c r="P532">
        <v>108.014988211519</v>
      </c>
      <c r="Q532">
        <v>157.82466306685899</v>
      </c>
      <c r="R532">
        <v>20.7718430120376</v>
      </c>
      <c r="S532">
        <v>4.4438129729421396</v>
      </c>
      <c r="T532">
        <v>0.61940910822489004</v>
      </c>
      <c r="U532">
        <v>0.97095869072810104</v>
      </c>
      <c r="V532">
        <v>8.2271126760563291</v>
      </c>
      <c r="W532">
        <v>2.8010967837557401</v>
      </c>
    </row>
    <row r="533" spans="1:23" x14ac:dyDescent="0.25">
      <c r="A533">
        <v>531</v>
      </c>
      <c r="B533">
        <v>152.68107279396</v>
      </c>
      <c r="C533">
        <v>207.16829358225399</v>
      </c>
      <c r="D533">
        <v>38.732073891166799</v>
      </c>
      <c r="E533">
        <v>4.6833240329126902</v>
      </c>
      <c r="F533">
        <v>7.9897871017456001</v>
      </c>
      <c r="G533">
        <v>2.17648077011108</v>
      </c>
      <c r="H533">
        <v>13.6234111785888</v>
      </c>
      <c r="I533">
        <v>2.4018168449401802</v>
      </c>
      <c r="J533">
        <v>1585</v>
      </c>
      <c r="K533">
        <v>235</v>
      </c>
      <c r="L533">
        <v>2611</v>
      </c>
      <c r="M533">
        <v>453</v>
      </c>
      <c r="N533">
        <v>149.51254272460901</v>
      </c>
      <c r="O533">
        <v>33.526111602783203</v>
      </c>
      <c r="P533">
        <v>110.646299212598</v>
      </c>
      <c r="Q533">
        <v>194.92396924300601</v>
      </c>
      <c r="R533">
        <v>18.1775477501692</v>
      </c>
      <c r="S533">
        <v>8.29954976873025</v>
      </c>
      <c r="T533">
        <v>0.62500904678808999</v>
      </c>
      <c r="U533">
        <v>0.94592782800670305</v>
      </c>
      <c r="V533">
        <v>8.4303931987247598</v>
      </c>
      <c r="W533">
        <v>4.2711595639246704</v>
      </c>
    </row>
    <row r="534" spans="1:23" x14ac:dyDescent="0.25">
      <c r="A534">
        <v>532</v>
      </c>
      <c r="B534">
        <v>156.49220827107001</v>
      </c>
      <c r="C534">
        <v>196.171942013235</v>
      </c>
      <c r="D534">
        <v>38.539895037630203</v>
      </c>
      <c r="E534">
        <v>7.8248731658828801</v>
      </c>
      <c r="F534">
        <v>9.06599521636962</v>
      </c>
      <c r="G534">
        <v>3.1909110546111998</v>
      </c>
      <c r="H534">
        <v>13.7315206527709</v>
      </c>
      <c r="I534">
        <v>2.2506411075592001</v>
      </c>
      <c r="J534">
        <v>1728</v>
      </c>
      <c r="K534">
        <v>195</v>
      </c>
      <c r="L534">
        <v>3105</v>
      </c>
      <c r="M534">
        <v>411</v>
      </c>
      <c r="N534">
        <v>146.69697570800699</v>
      </c>
      <c r="O534">
        <v>41.868843078613203</v>
      </c>
      <c r="P534">
        <v>86.935312831389098</v>
      </c>
      <c r="Q534">
        <v>117.00409546674101</v>
      </c>
      <c r="R534">
        <v>24.768413120925999</v>
      </c>
      <c r="S534">
        <v>7.8406751720213004</v>
      </c>
      <c r="T534">
        <v>0.51500560508481996</v>
      </c>
      <c r="U534">
        <v>0.90886827506075396</v>
      </c>
      <c r="V534">
        <v>7.7702060221869997</v>
      </c>
      <c r="W534">
        <v>3.93915903218228</v>
      </c>
    </row>
    <row r="535" spans="1:23" x14ac:dyDescent="0.25">
      <c r="A535">
        <v>533</v>
      </c>
      <c r="B535">
        <v>158.63284752275399</v>
      </c>
      <c r="C535">
        <v>173.31423082147899</v>
      </c>
      <c r="D535">
        <v>32.423123814843699</v>
      </c>
      <c r="E535">
        <v>5.5879281313448601</v>
      </c>
      <c r="F535">
        <v>8.5839033126831001</v>
      </c>
      <c r="G535">
        <v>2.8486804962158199</v>
      </c>
      <c r="H535">
        <v>11.759773254394499</v>
      </c>
      <c r="I535">
        <v>2.06313824653625</v>
      </c>
      <c r="J535">
        <v>1538</v>
      </c>
      <c r="K535">
        <v>167</v>
      </c>
      <c r="L535">
        <v>2559</v>
      </c>
      <c r="M535">
        <v>379</v>
      </c>
      <c r="N535">
        <v>137.24430847167901</v>
      </c>
      <c r="O535">
        <v>23.323806762695298</v>
      </c>
      <c r="P535">
        <v>108.77045417281499</v>
      </c>
      <c r="Q535">
        <v>187.368928046989</v>
      </c>
      <c r="R535">
        <v>20.9524740978664</v>
      </c>
      <c r="S535">
        <v>6.0452515943647303</v>
      </c>
      <c r="T535">
        <v>0.60834288564049699</v>
      </c>
      <c r="U535">
        <v>0.95513982466196201</v>
      </c>
      <c r="V535">
        <v>6.3609120521172597</v>
      </c>
      <c r="W535">
        <v>2.95707879564381</v>
      </c>
    </row>
    <row r="536" spans="1:23" x14ac:dyDescent="0.25">
      <c r="A536">
        <v>534</v>
      </c>
      <c r="B536">
        <v>156.575520580643</v>
      </c>
      <c r="C536">
        <v>178.70304100603499</v>
      </c>
      <c r="D536">
        <v>37.667435428744199</v>
      </c>
      <c r="E536">
        <v>7.9927410029483204</v>
      </c>
      <c r="F536">
        <v>8.7599239349365199</v>
      </c>
      <c r="G536">
        <v>4.0956249237060502</v>
      </c>
      <c r="H536">
        <v>14.039755821228001</v>
      </c>
      <c r="I536">
        <v>3.1889228820800701</v>
      </c>
      <c r="J536">
        <v>1723</v>
      </c>
      <c r="K536">
        <v>274</v>
      </c>
      <c r="L536">
        <v>2833</v>
      </c>
      <c r="M536">
        <v>695</v>
      </c>
      <c r="N536">
        <v>146.73104858398401</v>
      </c>
      <c r="O536">
        <v>26.907247543334901</v>
      </c>
      <c r="P536">
        <v>88.246901087781396</v>
      </c>
      <c r="Q536">
        <v>179.91476603884601</v>
      </c>
      <c r="R536">
        <v>23.065185646428301</v>
      </c>
      <c r="S536">
        <v>4.8228533457838401</v>
      </c>
      <c r="T536">
        <v>0.50503354501394004</v>
      </c>
      <c r="U536">
        <v>0.971610543182996</v>
      </c>
      <c r="V536">
        <v>10.297506448839201</v>
      </c>
      <c r="W536">
        <v>2.5968992248061999</v>
      </c>
    </row>
    <row r="537" spans="1:23" x14ac:dyDescent="0.25">
      <c r="A537">
        <v>535</v>
      </c>
      <c r="B537">
        <v>156.07244464282201</v>
      </c>
      <c r="C537">
        <v>131.042383900327</v>
      </c>
      <c r="D537">
        <v>33.268454299949902</v>
      </c>
      <c r="E537">
        <v>5.6796006210071699</v>
      </c>
      <c r="F537">
        <v>7.4647736549377397</v>
      </c>
      <c r="G537">
        <v>3.1624567508697501</v>
      </c>
      <c r="H537">
        <v>10.353404045104901</v>
      </c>
      <c r="I537">
        <v>2.3514230251312198</v>
      </c>
      <c r="J537">
        <v>1202</v>
      </c>
      <c r="K537">
        <v>227</v>
      </c>
      <c r="L537">
        <v>2293</v>
      </c>
      <c r="M537">
        <v>495</v>
      </c>
      <c r="N537">
        <v>137.003646850585</v>
      </c>
      <c r="O537">
        <v>47.3814277648925</v>
      </c>
      <c r="P537">
        <v>62.930643127364398</v>
      </c>
      <c r="Q537">
        <v>168.03312392918301</v>
      </c>
      <c r="R537">
        <v>25.296439663589801</v>
      </c>
      <c r="S537">
        <v>8.6051770428874104</v>
      </c>
      <c r="T537">
        <v>0.412847802339185</v>
      </c>
      <c r="U537">
        <v>0.93758176415438099</v>
      </c>
      <c r="V537">
        <v>9.5956112852664504</v>
      </c>
      <c r="W537">
        <v>3.1950160468189499</v>
      </c>
    </row>
    <row r="538" spans="1:23" x14ac:dyDescent="0.25">
      <c r="A538">
        <v>536</v>
      </c>
      <c r="B538">
        <v>176.22319470589301</v>
      </c>
      <c r="C538">
        <v>177.845601505948</v>
      </c>
      <c r="D538">
        <v>33.686834383769302</v>
      </c>
      <c r="E538">
        <v>8.7043080742934293</v>
      </c>
      <c r="F538">
        <v>6.53741407394409</v>
      </c>
      <c r="G538">
        <v>4.1018533706665004</v>
      </c>
      <c r="H538">
        <v>10.813875198364199</v>
      </c>
      <c r="I538">
        <v>2.6821038722991899</v>
      </c>
      <c r="J538">
        <v>1313</v>
      </c>
      <c r="K538">
        <v>174</v>
      </c>
      <c r="L538">
        <v>2162</v>
      </c>
      <c r="M538">
        <v>494</v>
      </c>
      <c r="N538">
        <v>123.434196472167</v>
      </c>
      <c r="O538">
        <v>37.336311340332003</v>
      </c>
      <c r="P538">
        <v>61.007429765498003</v>
      </c>
      <c r="Q538">
        <v>217.47402333152399</v>
      </c>
      <c r="R538">
        <v>23.302981940516901</v>
      </c>
      <c r="S538">
        <v>4.8192087371697001</v>
      </c>
      <c r="T538">
        <v>0.37350521645044299</v>
      </c>
      <c r="U538">
        <v>0.98239972685596899</v>
      </c>
      <c r="V538">
        <v>10.9186147186147</v>
      </c>
      <c r="W538">
        <v>2.70582369365775</v>
      </c>
    </row>
    <row r="539" spans="1:23" x14ac:dyDescent="0.25">
      <c r="A539">
        <v>537</v>
      </c>
      <c r="B539">
        <v>158.943197034679</v>
      </c>
      <c r="C539">
        <v>208.62657920782399</v>
      </c>
      <c r="D539">
        <v>24.6375037927201</v>
      </c>
      <c r="E539">
        <v>5.0112773074949901</v>
      </c>
      <c r="F539">
        <v>5.7911853790283203</v>
      </c>
      <c r="G539">
        <v>2.46709704399108</v>
      </c>
      <c r="H539">
        <v>7.9637465476989702</v>
      </c>
      <c r="I539">
        <v>2.5446093082427899</v>
      </c>
      <c r="J539">
        <v>950</v>
      </c>
      <c r="K539">
        <v>238</v>
      </c>
      <c r="L539">
        <v>1598</v>
      </c>
      <c r="M539">
        <v>540</v>
      </c>
      <c r="N539">
        <v>81.841316223144503</v>
      </c>
      <c r="O539">
        <v>48.259716033935497</v>
      </c>
      <c r="P539">
        <v>55.443733451015</v>
      </c>
      <c r="Q539">
        <v>155.09145753646101</v>
      </c>
      <c r="R539">
        <v>22.142166086062801</v>
      </c>
      <c r="S539">
        <v>6.6432231316341399</v>
      </c>
      <c r="T539">
        <v>0.36140113023833098</v>
      </c>
      <c r="U539">
        <v>0.96143447075515798</v>
      </c>
      <c r="V539">
        <v>10.393760539629</v>
      </c>
      <c r="W539">
        <v>3.4580683156654799</v>
      </c>
    </row>
    <row r="540" spans="1:23" x14ac:dyDescent="0.25">
      <c r="A540">
        <v>538</v>
      </c>
      <c r="B540">
        <v>152.79745386093199</v>
      </c>
      <c r="C540">
        <v>190.52968231481299</v>
      </c>
      <c r="D540">
        <v>29.178604572784</v>
      </c>
      <c r="E540">
        <v>7.9811301681333298</v>
      </c>
      <c r="F540">
        <v>7.4318661689758301</v>
      </c>
      <c r="G540">
        <v>3.6073725223541202</v>
      </c>
      <c r="H540">
        <v>11.400648117065399</v>
      </c>
      <c r="I540">
        <v>2.8240368366241402</v>
      </c>
      <c r="J540">
        <v>1403</v>
      </c>
      <c r="K540">
        <v>218</v>
      </c>
      <c r="L540">
        <v>2357</v>
      </c>
      <c r="M540">
        <v>594</v>
      </c>
      <c r="N540">
        <v>126.58989715576099</v>
      </c>
      <c r="O540">
        <v>34</v>
      </c>
      <c r="P540">
        <v>83.504025044722695</v>
      </c>
      <c r="Q540">
        <v>157.44131486958801</v>
      </c>
      <c r="R540">
        <v>27.637386236168702</v>
      </c>
      <c r="S540">
        <v>4.41233031076011</v>
      </c>
      <c r="T540">
        <v>0.430779280578307</v>
      </c>
      <c r="U540">
        <v>0.974855644142682</v>
      </c>
      <c r="V540">
        <v>20.122147651006699</v>
      </c>
      <c r="W540">
        <v>3.1610431343468002</v>
      </c>
    </row>
    <row r="541" spans="1:23" x14ac:dyDescent="0.25">
      <c r="A541">
        <v>539</v>
      </c>
      <c r="B541">
        <v>149.49725397348999</v>
      </c>
      <c r="C541">
        <v>186.995808185681</v>
      </c>
      <c r="D541">
        <v>38.263754688828698</v>
      </c>
      <c r="E541">
        <v>4.6876202479727596</v>
      </c>
      <c r="F541">
        <v>9.61610603332519</v>
      </c>
      <c r="G541">
        <v>2.85359406471252</v>
      </c>
      <c r="H541">
        <v>12.0890436172485</v>
      </c>
      <c r="I541">
        <v>1.94845867156982</v>
      </c>
      <c r="J541">
        <v>1433</v>
      </c>
      <c r="K541">
        <v>144</v>
      </c>
      <c r="L541">
        <v>3006</v>
      </c>
      <c r="M541">
        <v>302</v>
      </c>
      <c r="N541">
        <v>113.600173950195</v>
      </c>
      <c r="O541">
        <v>50.566787719726499</v>
      </c>
      <c r="P541">
        <v>82.749884845693202</v>
      </c>
      <c r="Q541">
        <v>211.315625165352</v>
      </c>
      <c r="R541">
        <v>27.5017455789629</v>
      </c>
      <c r="S541">
        <v>5.9270942153642796</v>
      </c>
      <c r="T541">
        <v>0.440001764148922</v>
      </c>
      <c r="U541">
        <v>0.97756257865140295</v>
      </c>
      <c r="V541">
        <v>23.1375464684014</v>
      </c>
      <c r="W541">
        <v>2.5203069436646</v>
      </c>
    </row>
    <row r="542" spans="1:23" x14ac:dyDescent="0.25">
      <c r="A542">
        <v>540</v>
      </c>
      <c r="B542">
        <v>164.99662326068801</v>
      </c>
      <c r="C542">
        <v>209.06347881775301</v>
      </c>
      <c r="D542">
        <v>22.7565526474847</v>
      </c>
      <c r="E542">
        <v>4.3294560731042004</v>
      </c>
      <c r="F542">
        <v>5.9231662750244096</v>
      </c>
      <c r="G542">
        <v>2.5668485164642298</v>
      </c>
      <c r="H542">
        <v>8.4301433563232404</v>
      </c>
      <c r="I542">
        <v>1.8123416900634699</v>
      </c>
      <c r="J542">
        <v>974</v>
      </c>
      <c r="K542">
        <v>141</v>
      </c>
      <c r="L542">
        <v>1861</v>
      </c>
      <c r="M542">
        <v>302</v>
      </c>
      <c r="N542">
        <v>70.384658813476506</v>
      </c>
      <c r="O542">
        <v>83.354667663574205</v>
      </c>
      <c r="P542">
        <v>72.108831710709296</v>
      </c>
      <c r="Q542">
        <v>174.242999051564</v>
      </c>
      <c r="R542">
        <v>26.280164704782202</v>
      </c>
      <c r="S542">
        <v>5.9824994806343303</v>
      </c>
      <c r="T542">
        <v>0.450039634733298</v>
      </c>
      <c r="U542">
        <v>0.96124509645332701</v>
      </c>
      <c r="V542">
        <v>15.922829581993501</v>
      </c>
      <c r="W542">
        <v>2.9146979260595098</v>
      </c>
    </row>
    <row r="543" spans="1:23" x14ac:dyDescent="0.25">
      <c r="A543">
        <v>541</v>
      </c>
      <c r="B543">
        <v>149.95474393060201</v>
      </c>
      <c r="C543">
        <v>152.349007355081</v>
      </c>
      <c r="D543">
        <v>39.837655099894299</v>
      </c>
      <c r="E543">
        <v>6.0715673473567398</v>
      </c>
      <c r="F543">
        <v>9.1758995056152308</v>
      </c>
      <c r="G543">
        <v>3.7119479179382302</v>
      </c>
      <c r="H543">
        <v>12.439093589782701</v>
      </c>
      <c r="I543">
        <v>2.6714847087860099</v>
      </c>
      <c r="J543">
        <v>1496</v>
      </c>
      <c r="K543">
        <v>243</v>
      </c>
      <c r="L543">
        <v>2813</v>
      </c>
      <c r="M543">
        <v>538</v>
      </c>
      <c r="N543">
        <v>133.95895385742099</v>
      </c>
      <c r="O543">
        <v>31.0161228179931</v>
      </c>
      <c r="P543">
        <v>80.372657111356105</v>
      </c>
      <c r="Q543">
        <v>194.49286945619801</v>
      </c>
      <c r="R543">
        <v>28.909813800059101</v>
      </c>
      <c r="S543">
        <v>4.94098419363951</v>
      </c>
      <c r="T543">
        <v>0.50198309184877599</v>
      </c>
      <c r="U543">
        <v>0.97621259899772606</v>
      </c>
      <c r="V543">
        <v>13.753829321663</v>
      </c>
      <c r="W543">
        <v>2.83244397011739</v>
      </c>
    </row>
    <row r="544" spans="1:23" x14ac:dyDescent="0.25">
      <c r="A544">
        <v>542</v>
      </c>
      <c r="B544">
        <v>164.96403966698301</v>
      </c>
      <c r="C544">
        <v>201.51489452541199</v>
      </c>
      <c r="D544">
        <v>37.034998462692698</v>
      </c>
      <c r="E544">
        <v>10.3810652777334</v>
      </c>
      <c r="F544">
        <v>7.0293040275573704</v>
      </c>
      <c r="G544">
        <v>8.2551651000976491</v>
      </c>
      <c r="H544">
        <v>9.6851749420165998</v>
      </c>
      <c r="I544">
        <v>6.0836071968078604</v>
      </c>
      <c r="J544">
        <v>1152</v>
      </c>
      <c r="K544">
        <v>557</v>
      </c>
      <c r="L544">
        <v>2249</v>
      </c>
      <c r="M544">
        <v>1619</v>
      </c>
      <c r="N544">
        <v>98.508880615234304</v>
      </c>
      <c r="O544">
        <v>31.622774124145501</v>
      </c>
      <c r="P544">
        <v>70.507184672698202</v>
      </c>
      <c r="Q544">
        <v>169.43493241452401</v>
      </c>
      <c r="R544">
        <v>27.589938592762</v>
      </c>
      <c r="S544">
        <v>10.2246081695315</v>
      </c>
      <c r="T544">
        <v>0.45506333886358602</v>
      </c>
      <c r="U544">
        <v>0.90724559194374599</v>
      </c>
      <c r="V544">
        <v>17.892808683853399</v>
      </c>
      <c r="W544">
        <v>4.0111156854672698</v>
      </c>
    </row>
    <row r="545" spans="1:23" x14ac:dyDescent="0.25">
      <c r="A545">
        <v>543</v>
      </c>
      <c r="B545">
        <v>166.10318461448799</v>
      </c>
      <c r="C545">
        <v>200.53618350831499</v>
      </c>
      <c r="D545">
        <v>35.818556308988398</v>
      </c>
      <c r="E545">
        <v>8.0595273927025506</v>
      </c>
      <c r="F545">
        <v>7.1273827552795401</v>
      </c>
      <c r="G545">
        <v>5.3880233764648402</v>
      </c>
      <c r="H545">
        <v>9.2150230407714808</v>
      </c>
      <c r="I545">
        <v>3.8467712402343701</v>
      </c>
      <c r="J545">
        <v>1034</v>
      </c>
      <c r="K545">
        <v>316</v>
      </c>
      <c r="L545">
        <v>2237</v>
      </c>
      <c r="M545">
        <v>851</v>
      </c>
      <c r="N545">
        <v>92.800857543945298</v>
      </c>
      <c r="O545">
        <v>59.464271545410099</v>
      </c>
      <c r="P545">
        <v>70.915951197469496</v>
      </c>
      <c r="Q545">
        <v>169.94044037497201</v>
      </c>
      <c r="R545">
        <v>26.107137588068699</v>
      </c>
      <c r="S545">
        <v>6.2716106142733503</v>
      </c>
      <c r="T545">
        <v>0.46093690607204202</v>
      </c>
      <c r="U545">
        <v>0.95557096812999298</v>
      </c>
      <c r="V545">
        <v>18.4711425206124</v>
      </c>
      <c r="W545">
        <v>3.0385134122583501</v>
      </c>
    </row>
    <row r="546" spans="1:23" x14ac:dyDescent="0.25">
      <c r="A546">
        <v>544</v>
      </c>
      <c r="B546">
        <v>165.76780065594099</v>
      </c>
      <c r="C546">
        <v>206.18312018475001</v>
      </c>
      <c r="D546">
        <v>34.790364144461002</v>
      </c>
      <c r="E546">
        <v>9.9262979807931799</v>
      </c>
      <c r="F546">
        <v>6.6620602607726997</v>
      </c>
      <c r="G546">
        <v>5.0676383972167898</v>
      </c>
      <c r="H546">
        <v>8.4498577117919904</v>
      </c>
      <c r="I546">
        <v>3.98344850540161</v>
      </c>
      <c r="J546">
        <v>948</v>
      </c>
      <c r="K546">
        <v>394</v>
      </c>
      <c r="L546">
        <v>1957</v>
      </c>
      <c r="M546">
        <v>889</v>
      </c>
      <c r="N546">
        <v>91.400215148925696</v>
      </c>
      <c r="O546">
        <v>22.825424194335898</v>
      </c>
      <c r="P546">
        <v>68.000487804878006</v>
      </c>
      <c r="Q546">
        <v>202.99112333562499</v>
      </c>
      <c r="R546">
        <v>27.016715688464298</v>
      </c>
      <c r="S546">
        <v>5.3768570704078904</v>
      </c>
      <c r="T546">
        <v>0.421842138945759</v>
      </c>
      <c r="U546">
        <v>0.97299987129166299</v>
      </c>
      <c r="V546">
        <v>17.2893617021276</v>
      </c>
      <c r="W546">
        <v>2.84452228059933</v>
      </c>
    </row>
    <row r="547" spans="1:23" x14ac:dyDescent="0.25">
      <c r="A547">
        <v>545</v>
      </c>
      <c r="B547">
        <v>159.00747152089099</v>
      </c>
      <c r="C547">
        <v>188.56104329600799</v>
      </c>
      <c r="D547">
        <v>34.9118929177627</v>
      </c>
      <c r="E547">
        <v>8.0028986170005592</v>
      </c>
      <c r="F547">
        <v>6.4187211990356401</v>
      </c>
      <c r="G547">
        <v>3.4027507305145201</v>
      </c>
      <c r="H547">
        <v>7.6613793373107901</v>
      </c>
      <c r="I547">
        <v>2.3730454444885201</v>
      </c>
      <c r="J547">
        <v>839</v>
      </c>
      <c r="K547">
        <v>171</v>
      </c>
      <c r="L547">
        <v>1978</v>
      </c>
      <c r="M547">
        <v>439</v>
      </c>
      <c r="N547">
        <v>84.9705810546875</v>
      </c>
      <c r="O547">
        <v>60.530982971191399</v>
      </c>
      <c r="P547">
        <v>93.328204231509005</v>
      </c>
      <c r="Q547">
        <v>162.720476584229</v>
      </c>
      <c r="R547">
        <v>24.122809587868499</v>
      </c>
      <c r="S547">
        <v>1.8449052210436101</v>
      </c>
      <c r="T547">
        <v>0.61327589608052102</v>
      </c>
      <c r="U547">
        <v>0.990933381745564</v>
      </c>
      <c r="V547">
        <v>9.2607683352735695</v>
      </c>
      <c r="W547">
        <v>2.0454362685967</v>
      </c>
    </row>
    <row r="548" spans="1:23" x14ac:dyDescent="0.25">
      <c r="A548">
        <v>546</v>
      </c>
      <c r="B548">
        <v>168.63715577635799</v>
      </c>
      <c r="C548">
        <v>185.60402879931601</v>
      </c>
      <c r="D548">
        <v>40.360848557082498</v>
      </c>
      <c r="E548">
        <v>6.4441503819408901</v>
      </c>
      <c r="F548">
        <v>5.6043348312377903</v>
      </c>
      <c r="G548">
        <v>3.4167811870574898</v>
      </c>
      <c r="H548">
        <v>9.3237113952636701</v>
      </c>
      <c r="I548">
        <v>3.26489186286926</v>
      </c>
      <c r="J548">
        <v>1109</v>
      </c>
      <c r="K548">
        <v>300</v>
      </c>
      <c r="L548">
        <v>1889</v>
      </c>
      <c r="M548">
        <v>684</v>
      </c>
      <c r="N548">
        <v>110.385681152343</v>
      </c>
      <c r="O548">
        <v>52.392745971679602</v>
      </c>
      <c r="P548">
        <v>87.237545565006002</v>
      </c>
      <c r="Q548">
        <v>174.88930898092099</v>
      </c>
      <c r="R548">
        <v>21.778713113658601</v>
      </c>
      <c r="S548">
        <v>7.4373463163818201</v>
      </c>
      <c r="T548">
        <v>0.55742298005772695</v>
      </c>
      <c r="U548">
        <v>0.93369927599744096</v>
      </c>
      <c r="V548">
        <v>7.4438738077769599</v>
      </c>
      <c r="W548">
        <v>3.24596852535457</v>
      </c>
    </row>
    <row r="549" spans="1:23" x14ac:dyDescent="0.25">
      <c r="A549">
        <v>547</v>
      </c>
      <c r="B549">
        <v>160.83512197015199</v>
      </c>
      <c r="C549">
        <v>98.513749539094405</v>
      </c>
      <c r="D549">
        <v>35.036133029171502</v>
      </c>
      <c r="E549">
        <v>4.2873293876925596</v>
      </c>
      <c r="F549">
        <v>5.6684265136718697</v>
      </c>
      <c r="G549">
        <v>4.0030336380004803</v>
      </c>
      <c r="H549">
        <v>8.7233800888061506</v>
      </c>
      <c r="I549">
        <v>2.2767789363861</v>
      </c>
      <c r="J549">
        <v>992</v>
      </c>
      <c r="K549">
        <v>134</v>
      </c>
      <c r="L549">
        <v>2013</v>
      </c>
      <c r="M549">
        <v>376</v>
      </c>
      <c r="N549">
        <v>87.464279174804602</v>
      </c>
      <c r="O549">
        <v>31.0161228179931</v>
      </c>
      <c r="P549">
        <v>73.894401133947497</v>
      </c>
      <c r="Q549">
        <v>133.80820471161601</v>
      </c>
      <c r="R549">
        <v>27.859601250463701</v>
      </c>
      <c r="S549">
        <v>8.3692513465104099</v>
      </c>
      <c r="T549">
        <v>0.492775911021058</v>
      </c>
      <c r="U549">
        <v>0.932203609483364</v>
      </c>
      <c r="V549">
        <v>6.8723404255319096</v>
      </c>
      <c r="W549">
        <v>4.1897233201580999</v>
      </c>
    </row>
    <row r="550" spans="1:23" x14ac:dyDescent="0.25">
      <c r="A550">
        <v>548</v>
      </c>
      <c r="B550">
        <v>146.21209416056899</v>
      </c>
      <c r="C550">
        <v>166.21221059985601</v>
      </c>
      <c r="D550">
        <v>51.5675671041448</v>
      </c>
      <c r="E550">
        <v>9.9124076980002496</v>
      </c>
      <c r="F550">
        <v>5.9251708984375</v>
      </c>
      <c r="G550">
        <v>5.55348300933837</v>
      </c>
      <c r="H550">
        <v>7.1379261016845703</v>
      </c>
      <c r="I550">
        <v>3.8045179843902499</v>
      </c>
      <c r="J550">
        <v>749</v>
      </c>
      <c r="K550">
        <v>333</v>
      </c>
      <c r="L550">
        <v>1490</v>
      </c>
      <c r="M550">
        <v>820</v>
      </c>
      <c r="N550">
        <v>76.661598205566406</v>
      </c>
      <c r="O550">
        <v>18</v>
      </c>
      <c r="P550">
        <v>69.007985574446096</v>
      </c>
      <c r="Q550">
        <v>155.56596921299101</v>
      </c>
      <c r="R550">
        <v>23.061946194968801</v>
      </c>
      <c r="S550">
        <v>5.8424851944361196</v>
      </c>
      <c r="T550">
        <v>0.45307898557063803</v>
      </c>
      <c r="U550">
        <v>0.96406520872046098</v>
      </c>
      <c r="V550">
        <v>11.5724572457245</v>
      </c>
      <c r="W550">
        <v>3.3523678792038401</v>
      </c>
    </row>
    <row r="551" spans="1:23" x14ac:dyDescent="0.25">
      <c r="A551">
        <v>549</v>
      </c>
      <c r="B551">
        <v>170.29032195462699</v>
      </c>
      <c r="C551">
        <v>218.25849521628501</v>
      </c>
      <c r="D551">
        <v>36.235813639778897</v>
      </c>
      <c r="E551">
        <v>7.4747790127436504</v>
      </c>
      <c r="F551">
        <v>5.65374708175659</v>
      </c>
      <c r="G551">
        <v>5.20367336273193</v>
      </c>
      <c r="H551">
        <v>8.7035121917724592</v>
      </c>
      <c r="I551">
        <v>4.3654427528381303</v>
      </c>
      <c r="J551">
        <v>976</v>
      </c>
      <c r="K551">
        <v>427</v>
      </c>
      <c r="L551">
        <v>1919</v>
      </c>
      <c r="M551">
        <v>1071</v>
      </c>
      <c r="N551">
        <v>91.241439819335895</v>
      </c>
      <c r="O551">
        <v>60.299251556396399</v>
      </c>
      <c r="P551">
        <v>80.159048382785301</v>
      </c>
      <c r="Q551">
        <v>206.99729290741701</v>
      </c>
      <c r="R551">
        <v>25.6633374197507</v>
      </c>
      <c r="S551">
        <v>4.0648957903992198</v>
      </c>
      <c r="T551">
        <v>0.51908539322930003</v>
      </c>
      <c r="U551">
        <v>0.97891328783395304</v>
      </c>
      <c r="V551">
        <v>10.827280779450801</v>
      </c>
      <c r="W551">
        <v>2.5307554493878701</v>
      </c>
    </row>
    <row r="552" spans="1:23" x14ac:dyDescent="0.25">
      <c r="A552">
        <v>550</v>
      </c>
      <c r="B552">
        <v>180.60719206660301</v>
      </c>
      <c r="C552">
        <v>202.36059306409899</v>
      </c>
      <c r="D552">
        <v>30.033281291057801</v>
      </c>
      <c r="E552">
        <v>8.1866019210369299</v>
      </c>
      <c r="F552">
        <v>5.4169931411743102</v>
      </c>
      <c r="G552">
        <v>3.2997262477874698</v>
      </c>
      <c r="H552">
        <v>8.7307853698730398</v>
      </c>
      <c r="I552">
        <v>3.9773378372192298</v>
      </c>
      <c r="J552">
        <v>1011</v>
      </c>
      <c r="K552">
        <v>476</v>
      </c>
      <c r="L552">
        <v>2136</v>
      </c>
      <c r="M552">
        <v>797</v>
      </c>
      <c r="N552">
        <v>99.849891662597599</v>
      </c>
      <c r="O552">
        <v>42.544094085693303</v>
      </c>
      <c r="P552">
        <v>109.026780153622</v>
      </c>
      <c r="Q552">
        <v>192.96261154990199</v>
      </c>
      <c r="R552">
        <v>25.670310117729699</v>
      </c>
      <c r="S552">
        <v>6.6417945161146497</v>
      </c>
      <c r="T552">
        <v>0.60408100675161702</v>
      </c>
      <c r="U552">
        <v>0.95435669471282403</v>
      </c>
      <c r="V552">
        <v>9.6480916030534303</v>
      </c>
      <c r="W552">
        <v>3.0989099717399999</v>
      </c>
    </row>
    <row r="553" spans="1:23" x14ac:dyDescent="0.25">
      <c r="A553">
        <v>551</v>
      </c>
      <c r="B553">
        <v>173.15484484465</v>
      </c>
      <c r="C553">
        <v>179.58433115333099</v>
      </c>
      <c r="D553">
        <v>40.746750150045798</v>
      </c>
      <c r="E553">
        <v>9.6551132123201704</v>
      </c>
      <c r="F553">
        <v>5.8479413986206001</v>
      </c>
      <c r="G553">
        <v>5.1824707984924299</v>
      </c>
      <c r="H553">
        <v>7.6465287208557102</v>
      </c>
      <c r="I553">
        <v>3.7902188301086399</v>
      </c>
      <c r="J553">
        <v>789</v>
      </c>
      <c r="K553">
        <v>357</v>
      </c>
      <c r="L553">
        <v>1697</v>
      </c>
      <c r="M553">
        <v>840</v>
      </c>
      <c r="N553">
        <v>63.890533447265597</v>
      </c>
      <c r="O553">
        <v>56.850677490234297</v>
      </c>
      <c r="P553">
        <v>82.426391382405697</v>
      </c>
      <c r="Q553">
        <v>166.27652792534701</v>
      </c>
      <c r="R553">
        <v>23.980114644186202</v>
      </c>
      <c r="S553">
        <v>7.9915148325886198</v>
      </c>
      <c r="T553">
        <v>0.544393867446193</v>
      </c>
      <c r="U553">
        <v>0.94908941673028402</v>
      </c>
      <c r="V553">
        <v>10.7859327217125</v>
      </c>
      <c r="W553">
        <v>3.4585644113452698</v>
      </c>
    </row>
    <row r="554" spans="1:23" x14ac:dyDescent="0.25">
      <c r="A554">
        <v>552</v>
      </c>
      <c r="B554">
        <v>174.86091327213799</v>
      </c>
      <c r="C554">
        <v>194.807312387199</v>
      </c>
      <c r="D554">
        <v>35.881617367281898</v>
      </c>
      <c r="E554">
        <v>10.864836403863601</v>
      </c>
      <c r="F554">
        <v>5.3955698013305602</v>
      </c>
      <c r="G554">
        <v>3.5796525478363002</v>
      </c>
      <c r="H554">
        <v>7.5998363494873002</v>
      </c>
      <c r="I554">
        <v>2.6517989635467498</v>
      </c>
      <c r="J554">
        <v>773</v>
      </c>
      <c r="K554">
        <v>174</v>
      </c>
      <c r="L554">
        <v>1728</v>
      </c>
      <c r="M554">
        <v>498</v>
      </c>
      <c r="N554">
        <v>68.007354736328097</v>
      </c>
      <c r="O554">
        <v>51.971145629882798</v>
      </c>
      <c r="P554">
        <v>106.541498655913</v>
      </c>
      <c r="Q554">
        <v>172.25590184303101</v>
      </c>
      <c r="R554">
        <v>21.9446079523909</v>
      </c>
      <c r="S554">
        <v>6.0987341091407998</v>
      </c>
      <c r="T554">
        <v>0.59829798048413396</v>
      </c>
      <c r="U554">
        <v>0.95374762653772904</v>
      </c>
      <c r="V554">
        <v>10.466183574879199</v>
      </c>
      <c r="W554">
        <v>3.1370012752778198</v>
      </c>
    </row>
    <row r="555" spans="1:23" x14ac:dyDescent="0.25">
      <c r="A555">
        <v>553</v>
      </c>
      <c r="B555">
        <v>173.60072968619599</v>
      </c>
      <c r="C555">
        <v>163.280773933125</v>
      </c>
      <c r="D555">
        <v>35.581061032805302</v>
      </c>
      <c r="E555">
        <v>2.6541320583874102</v>
      </c>
      <c r="F555">
        <v>5.6222372055053702</v>
      </c>
      <c r="G555">
        <v>1.7183934450149501</v>
      </c>
      <c r="H555">
        <v>9.0629339218139595</v>
      </c>
      <c r="I555">
        <v>1.2845942974090501</v>
      </c>
      <c r="J555">
        <v>1035</v>
      </c>
      <c r="K555">
        <v>96</v>
      </c>
      <c r="L555">
        <v>1986</v>
      </c>
      <c r="M555">
        <v>228</v>
      </c>
      <c r="N555">
        <v>85.005882263183594</v>
      </c>
      <c r="O555">
        <v>19</v>
      </c>
      <c r="P555">
        <v>98.698176773682107</v>
      </c>
      <c r="Q555">
        <v>193.21904041976001</v>
      </c>
      <c r="R555">
        <v>24.647620912616699</v>
      </c>
      <c r="S555">
        <v>7.1209512295379502</v>
      </c>
      <c r="T555">
        <v>0.58593329119413795</v>
      </c>
      <c r="U555">
        <v>0.963516674485004</v>
      </c>
      <c r="V555">
        <v>13.2111111111111</v>
      </c>
      <c r="W555">
        <v>4.2453156146179403</v>
      </c>
    </row>
    <row r="556" spans="1:23" x14ac:dyDescent="0.25">
      <c r="A556">
        <v>554</v>
      </c>
      <c r="B556">
        <v>166.70372023520699</v>
      </c>
      <c r="C556">
        <v>190.47470356498201</v>
      </c>
      <c r="D556">
        <v>38.161985334418603</v>
      </c>
      <c r="E556">
        <v>8.5042010799833605</v>
      </c>
      <c r="F556">
        <v>6.2832169532775799</v>
      </c>
      <c r="G556">
        <v>5.6767024993896396</v>
      </c>
      <c r="H556">
        <v>9.1569662094116193</v>
      </c>
      <c r="I556">
        <v>4.8094539642333896</v>
      </c>
      <c r="J556">
        <v>1061</v>
      </c>
      <c r="K556">
        <v>497</v>
      </c>
      <c r="L556">
        <v>1995</v>
      </c>
      <c r="M556">
        <v>1084</v>
      </c>
      <c r="N556">
        <v>109.480598449707</v>
      </c>
      <c r="O556">
        <v>63.631752014160099</v>
      </c>
      <c r="P556">
        <v>74.528417324102307</v>
      </c>
      <c r="Q556">
        <v>170.66191832858499</v>
      </c>
      <c r="R556">
        <v>20.425074383104501</v>
      </c>
      <c r="S556">
        <v>6.8811182487153904</v>
      </c>
      <c r="T556">
        <v>0.53390528141968097</v>
      </c>
      <c r="U556">
        <v>0.94415366872585005</v>
      </c>
      <c r="V556">
        <v>4.99284320104098</v>
      </c>
      <c r="W556">
        <v>3.3233096409695602</v>
      </c>
    </row>
    <row r="557" spans="1:23" x14ac:dyDescent="0.25">
      <c r="A557">
        <v>555</v>
      </c>
      <c r="B557">
        <v>154.91036115585399</v>
      </c>
      <c r="C557">
        <v>192.515146810533</v>
      </c>
      <c r="D557">
        <v>29.164928319501701</v>
      </c>
      <c r="E557">
        <v>6.8801919900137101</v>
      </c>
      <c r="F557">
        <v>9.3535394668579102</v>
      </c>
      <c r="G557">
        <v>4.1266884803771902</v>
      </c>
      <c r="H557">
        <v>13.391263008117599</v>
      </c>
      <c r="I557">
        <v>2.8219847679138099</v>
      </c>
      <c r="J557">
        <v>1644</v>
      </c>
      <c r="K557">
        <v>182</v>
      </c>
      <c r="L557">
        <v>3318</v>
      </c>
      <c r="M557">
        <v>522</v>
      </c>
      <c r="N557">
        <v>121.235313415527</v>
      </c>
      <c r="O557">
        <v>41.868843078613203</v>
      </c>
      <c r="P557">
        <v>80.930051813471493</v>
      </c>
      <c r="Q557">
        <v>206.719895287958</v>
      </c>
      <c r="R557">
        <v>20.792577929834</v>
      </c>
      <c r="S557">
        <v>5.4590540095828004</v>
      </c>
      <c r="T557">
        <v>0.56010698623256805</v>
      </c>
      <c r="U557">
        <v>0.97452977866124801</v>
      </c>
      <c r="V557">
        <v>5.3064024390243896</v>
      </c>
      <c r="W557">
        <v>2.9142355008787302</v>
      </c>
    </row>
    <row r="558" spans="1:23" x14ac:dyDescent="0.25">
      <c r="A558">
        <v>556</v>
      </c>
      <c r="B558">
        <v>178.563294455549</v>
      </c>
      <c r="C558">
        <v>184.021269576355</v>
      </c>
      <c r="D558">
        <v>35.316169209378799</v>
      </c>
      <c r="E558">
        <v>6.4082074193984901</v>
      </c>
      <c r="F558">
        <v>5.7423024177551198</v>
      </c>
      <c r="G558">
        <v>3.4380600452422998</v>
      </c>
      <c r="H558">
        <v>7.9777245521545401</v>
      </c>
      <c r="I558">
        <v>2.2370443344116202</v>
      </c>
      <c r="J558">
        <v>827</v>
      </c>
      <c r="K558">
        <v>134</v>
      </c>
      <c r="L558">
        <v>1933</v>
      </c>
      <c r="M558">
        <v>383</v>
      </c>
      <c r="N558">
        <v>87.143562316894503</v>
      </c>
      <c r="O558">
        <v>34.014701843261697</v>
      </c>
      <c r="P558">
        <v>68.625196496743698</v>
      </c>
      <c r="Q558">
        <v>186.10137530129001</v>
      </c>
      <c r="R558">
        <v>22.5899179051593</v>
      </c>
      <c r="S558">
        <v>4.1314221853418998</v>
      </c>
      <c r="T558">
        <v>0.45799738715493099</v>
      </c>
      <c r="U558">
        <v>0.97375447045244901</v>
      </c>
      <c r="V558">
        <v>5.7941929974380804</v>
      </c>
      <c r="W558">
        <v>2.73169979966096</v>
      </c>
    </row>
    <row r="559" spans="1:23" x14ac:dyDescent="0.25">
      <c r="A559">
        <v>557</v>
      </c>
      <c r="B559">
        <v>152.611034563061</v>
      </c>
      <c r="C559">
        <v>215.08028488812101</v>
      </c>
      <c r="D559">
        <v>31.335186971705099</v>
      </c>
      <c r="E559">
        <v>8.6935341589143498</v>
      </c>
      <c r="F559">
        <v>7.5738649368286097</v>
      </c>
      <c r="G559">
        <v>2.9954273700714098</v>
      </c>
      <c r="H559">
        <v>10.495989799499499</v>
      </c>
      <c r="I559">
        <v>2.4923908710479701</v>
      </c>
      <c r="J559">
        <v>1303</v>
      </c>
      <c r="K559">
        <v>196</v>
      </c>
      <c r="L559">
        <v>2382</v>
      </c>
      <c r="M559">
        <v>424</v>
      </c>
      <c r="N559">
        <v>120.90492248535099</v>
      </c>
      <c r="O559">
        <v>19.416486740112301</v>
      </c>
      <c r="P559">
        <v>125.22626674432099</v>
      </c>
      <c r="Q559">
        <v>201.15795620437899</v>
      </c>
      <c r="R559">
        <v>17.850877067992499</v>
      </c>
      <c r="S559">
        <v>5.60209561509512</v>
      </c>
      <c r="T559">
        <v>0.68654171527410501</v>
      </c>
      <c r="U559">
        <v>0.97400463152861105</v>
      </c>
      <c r="V559">
        <v>5.5787878787878702</v>
      </c>
      <c r="W559">
        <v>2.9293798098687098</v>
      </c>
    </row>
    <row r="560" spans="1:23" x14ac:dyDescent="0.25">
      <c r="A560">
        <v>558</v>
      </c>
      <c r="B560">
        <v>156.25587533233701</v>
      </c>
      <c r="C560">
        <v>203.72229230142199</v>
      </c>
      <c r="D560">
        <v>25.511305435725799</v>
      </c>
      <c r="E560">
        <v>10.562511625711799</v>
      </c>
      <c r="F560">
        <v>7.8486666679382298</v>
      </c>
      <c r="G560">
        <v>3.1962687969207701</v>
      </c>
      <c r="H560">
        <v>10.3274478912353</v>
      </c>
      <c r="I560">
        <v>2.8336534500121999</v>
      </c>
      <c r="J560">
        <v>1296</v>
      </c>
      <c r="K560">
        <v>248</v>
      </c>
      <c r="L560">
        <v>2396</v>
      </c>
      <c r="M560">
        <v>569</v>
      </c>
      <c r="N560">
        <v>110.548629760742</v>
      </c>
      <c r="O560">
        <v>33.941123962402301</v>
      </c>
      <c r="P560">
        <v>75.855182674822203</v>
      </c>
      <c r="Q560">
        <v>153.11060834590199</v>
      </c>
      <c r="R560">
        <v>25.339966974576502</v>
      </c>
      <c r="S560">
        <v>9.4859617033055308</v>
      </c>
      <c r="T560">
        <v>0.51594611261263601</v>
      </c>
      <c r="U560">
        <v>0.92970072715090502</v>
      </c>
      <c r="V560">
        <v>5.2515723270440198</v>
      </c>
      <c r="W560">
        <v>3.13471673254281</v>
      </c>
    </row>
    <row r="561" spans="1:23" x14ac:dyDescent="0.25">
      <c r="A561">
        <v>559</v>
      </c>
      <c r="B561">
        <v>179.97147237477901</v>
      </c>
      <c r="C561">
        <v>208.41743484251501</v>
      </c>
      <c r="D561">
        <v>32.4928139504622</v>
      </c>
      <c r="E561">
        <v>4.4440387509022301</v>
      </c>
      <c r="F561">
        <v>5.7484197616577104</v>
      </c>
      <c r="G561">
        <v>2.1087160110473602</v>
      </c>
      <c r="H561">
        <v>8.4572858810424805</v>
      </c>
      <c r="I561">
        <v>1.7227756977081199</v>
      </c>
      <c r="J561">
        <v>962</v>
      </c>
      <c r="K561">
        <v>152</v>
      </c>
      <c r="L561">
        <v>1971</v>
      </c>
      <c r="M561">
        <v>333</v>
      </c>
      <c r="N561">
        <v>89.140335083007798</v>
      </c>
      <c r="O561">
        <v>47.3814277648925</v>
      </c>
      <c r="P561">
        <v>76.504501887888395</v>
      </c>
      <c r="Q561">
        <v>161.39819704486001</v>
      </c>
      <c r="R561">
        <v>25.544480426610399</v>
      </c>
      <c r="S561">
        <v>10.3411856945576</v>
      </c>
      <c r="T561">
        <v>0.558472667366257</v>
      </c>
      <c r="U561">
        <v>0.92482562212617103</v>
      </c>
      <c r="V561">
        <v>4.7993874425727396</v>
      </c>
      <c r="W561">
        <v>4.8408438818565402</v>
      </c>
    </row>
    <row r="562" spans="1:23" x14ac:dyDescent="0.25">
      <c r="A562">
        <v>560</v>
      </c>
      <c r="B562">
        <v>162.49847658600001</v>
      </c>
      <c r="C562">
        <v>169.55149527450499</v>
      </c>
      <c r="D562">
        <v>33.526395795151203</v>
      </c>
      <c r="E562">
        <v>7.2647587741612103</v>
      </c>
      <c r="F562">
        <v>8.3065805435180593</v>
      </c>
      <c r="G562">
        <v>3.7796561717986998</v>
      </c>
      <c r="H562">
        <v>12.387184143066399</v>
      </c>
      <c r="I562">
        <v>2.5218133926391602</v>
      </c>
      <c r="J562">
        <v>1477</v>
      </c>
      <c r="K562">
        <v>212</v>
      </c>
      <c r="L562">
        <v>2843</v>
      </c>
      <c r="M562">
        <v>493</v>
      </c>
      <c r="N562">
        <v>123.66487884521401</v>
      </c>
      <c r="O562">
        <v>22.472204208373999</v>
      </c>
      <c r="P562">
        <v>79.480233483682596</v>
      </c>
      <c r="Q562">
        <v>162.78462698848</v>
      </c>
      <c r="R562">
        <v>22.026822076547099</v>
      </c>
      <c r="S562">
        <v>12.976022534585599</v>
      </c>
      <c r="T562">
        <v>0.53397304580805705</v>
      </c>
      <c r="U562">
        <v>0.865532855752151</v>
      </c>
      <c r="V562">
        <v>6.4386973180076597</v>
      </c>
      <c r="W562">
        <v>6.8062500000000004</v>
      </c>
    </row>
    <row r="563" spans="1:23" x14ac:dyDescent="0.25">
      <c r="A563">
        <v>561</v>
      </c>
      <c r="B563">
        <v>168.05889887247901</v>
      </c>
      <c r="C563">
        <v>172.011449863183</v>
      </c>
      <c r="D563">
        <v>31.941907817357301</v>
      </c>
      <c r="E563">
        <v>7.9511882535516998</v>
      </c>
      <c r="F563">
        <v>6.6875205039978001</v>
      </c>
      <c r="G563">
        <v>4.2107858657836896</v>
      </c>
      <c r="H563">
        <v>10.1889028549194</v>
      </c>
      <c r="I563">
        <v>2.9552772045135498</v>
      </c>
      <c r="J563">
        <v>1220</v>
      </c>
      <c r="K563">
        <v>217</v>
      </c>
      <c r="L563">
        <v>2281</v>
      </c>
      <c r="M563">
        <v>602</v>
      </c>
      <c r="N563">
        <v>101.833198547363</v>
      </c>
      <c r="O563">
        <v>53.851650238037102</v>
      </c>
      <c r="P563">
        <v>74.946981627296594</v>
      </c>
      <c r="Q563">
        <v>141.22195892574999</v>
      </c>
      <c r="R563">
        <v>21.639910535507902</v>
      </c>
      <c r="S563">
        <v>5.6850177428022697</v>
      </c>
      <c r="T563">
        <v>0.51260398120419404</v>
      </c>
      <c r="U563">
        <v>0.96299022688017799</v>
      </c>
      <c r="V563">
        <v>6.5016722408026704</v>
      </c>
      <c r="W563">
        <v>3.8767477203647398</v>
      </c>
    </row>
    <row r="564" spans="1:23" x14ac:dyDescent="0.25">
      <c r="A564">
        <v>562</v>
      </c>
      <c r="B564">
        <v>162.69696675658301</v>
      </c>
      <c r="C564">
        <v>175.33117273768099</v>
      </c>
      <c r="D564">
        <v>28.844586186352402</v>
      </c>
      <c r="E564">
        <v>8.7724146577012707</v>
      </c>
      <c r="F564">
        <v>6.5791454315185502</v>
      </c>
      <c r="G564">
        <v>5.2286529541015598</v>
      </c>
      <c r="H564">
        <v>9.8662967681884695</v>
      </c>
      <c r="I564">
        <v>3.56990623474121</v>
      </c>
      <c r="J564">
        <v>1213</v>
      </c>
      <c r="K564">
        <v>256</v>
      </c>
      <c r="L564">
        <v>2269</v>
      </c>
      <c r="M564">
        <v>781</v>
      </c>
      <c r="N564">
        <v>99</v>
      </c>
      <c r="O564">
        <v>49.040798187255803</v>
      </c>
      <c r="P564">
        <v>68.579320113314395</v>
      </c>
      <c r="Q564">
        <v>199.62151944747299</v>
      </c>
      <c r="R564">
        <v>18.963101866491701</v>
      </c>
      <c r="S564">
        <v>9.5928060947194496</v>
      </c>
      <c r="T564">
        <v>0.48058298767244201</v>
      </c>
      <c r="U564">
        <v>0.93980628595917004</v>
      </c>
      <c r="V564">
        <v>6.2234407128169904</v>
      </c>
      <c r="W564">
        <v>5.9961985688729804</v>
      </c>
    </row>
    <row r="565" spans="1:23" x14ac:dyDescent="0.25">
      <c r="A565">
        <v>563</v>
      </c>
      <c r="B565">
        <v>161.944186768615</v>
      </c>
      <c r="C565">
        <v>214.61464418094599</v>
      </c>
      <c r="D565">
        <v>26.779846007204402</v>
      </c>
      <c r="E565">
        <v>3.3560678475111101</v>
      </c>
      <c r="F565">
        <v>7.2493414878845197</v>
      </c>
      <c r="G565">
        <v>1.31648457050323</v>
      </c>
      <c r="H565">
        <v>11.0023183822631</v>
      </c>
      <c r="I565">
        <v>1.3964372873306199</v>
      </c>
      <c r="J565">
        <v>1334</v>
      </c>
      <c r="K565">
        <v>163</v>
      </c>
      <c r="L565">
        <v>2598</v>
      </c>
      <c r="M565">
        <v>246</v>
      </c>
      <c r="N565">
        <v>100.17984008789</v>
      </c>
      <c r="O565">
        <v>25.8069763183593</v>
      </c>
      <c r="P565">
        <v>104.91701073492899</v>
      </c>
      <c r="Q565">
        <v>196.86155615482201</v>
      </c>
      <c r="R565">
        <v>19.292292107139598</v>
      </c>
      <c r="S565">
        <v>8.5413105123708899</v>
      </c>
      <c r="T565">
        <v>0.66602465451967496</v>
      </c>
      <c r="U565">
        <v>0.97282863322880497</v>
      </c>
      <c r="V565">
        <v>5.2125534950071302</v>
      </c>
      <c r="W565">
        <v>3.16498665876074</v>
      </c>
    </row>
    <row r="566" spans="1:23" x14ac:dyDescent="0.25">
      <c r="A566">
        <v>564</v>
      </c>
      <c r="B566">
        <v>183.44767024394</v>
      </c>
      <c r="C566">
        <v>207.42605134972499</v>
      </c>
      <c r="D566">
        <v>29.608466371744701</v>
      </c>
      <c r="E566">
        <v>4.00557663203434</v>
      </c>
      <c r="F566">
        <v>4.8551054000854403</v>
      </c>
      <c r="G566">
        <v>2.0303099155425999</v>
      </c>
      <c r="H566">
        <v>7.7262444496154696</v>
      </c>
      <c r="I566">
        <v>1.7252322435378999</v>
      </c>
      <c r="J566">
        <v>789</v>
      </c>
      <c r="K566">
        <v>181</v>
      </c>
      <c r="L566">
        <v>1545</v>
      </c>
      <c r="M566">
        <v>301</v>
      </c>
      <c r="N566">
        <v>72.449981689453097</v>
      </c>
      <c r="O566">
        <v>32.893768310546797</v>
      </c>
      <c r="P566">
        <v>112.452483801295</v>
      </c>
      <c r="Q566">
        <v>146.53438448835999</v>
      </c>
      <c r="R566">
        <v>20.386092676338599</v>
      </c>
      <c r="S566">
        <v>8.7123307147625209</v>
      </c>
      <c r="T566">
        <v>0.67339829407615603</v>
      </c>
      <c r="U566">
        <v>0.94148152107702798</v>
      </c>
      <c r="V566">
        <v>5.8654867256637102</v>
      </c>
      <c r="W566">
        <v>4.2754222681833802</v>
      </c>
    </row>
    <row r="567" spans="1:23" x14ac:dyDescent="0.25">
      <c r="A567">
        <v>565</v>
      </c>
      <c r="B567">
        <v>157.40678064778999</v>
      </c>
      <c r="C567">
        <v>176.309941974422</v>
      </c>
      <c r="D567">
        <v>29.183535651898602</v>
      </c>
      <c r="E567">
        <v>7.1216422520573799</v>
      </c>
      <c r="F567">
        <v>6.8379960060119602</v>
      </c>
      <c r="G567">
        <v>3.1562356948852499</v>
      </c>
      <c r="H567">
        <v>12.1868534088134</v>
      </c>
      <c r="I567">
        <v>2.4861166477203298</v>
      </c>
      <c r="J567">
        <v>1548</v>
      </c>
      <c r="K567">
        <v>253</v>
      </c>
      <c r="L567">
        <v>2446</v>
      </c>
      <c r="M567">
        <v>557</v>
      </c>
      <c r="N567">
        <v>125.419296264648</v>
      </c>
      <c r="O567">
        <v>33.541019439697202</v>
      </c>
      <c r="P567">
        <v>111.038369304556</v>
      </c>
      <c r="Q567">
        <v>209.55441243712801</v>
      </c>
      <c r="R567">
        <v>17.7257542780814</v>
      </c>
      <c r="S567">
        <v>5.5859671702618803</v>
      </c>
      <c r="T567">
        <v>0.69565278199835101</v>
      </c>
      <c r="U567">
        <v>0.97803065121793997</v>
      </c>
      <c r="V567">
        <v>5.3153611393692701</v>
      </c>
      <c r="W567">
        <v>2.73878923766816</v>
      </c>
    </row>
    <row r="568" spans="1:23" x14ac:dyDescent="0.25">
      <c r="A568">
        <v>566</v>
      </c>
      <c r="B568">
        <v>159.81447340332599</v>
      </c>
      <c r="C568">
        <v>117.486949096625</v>
      </c>
      <c r="D568">
        <v>28.168693488677899</v>
      </c>
      <c r="E568">
        <v>11.135385359479301</v>
      </c>
      <c r="F568">
        <v>6.4894232749938903</v>
      </c>
      <c r="G568">
        <v>4.6928625106811497</v>
      </c>
      <c r="H568">
        <v>10.393560409545801</v>
      </c>
      <c r="I568">
        <v>4.0788764953613201</v>
      </c>
      <c r="J568">
        <v>1298</v>
      </c>
      <c r="K568">
        <v>414</v>
      </c>
      <c r="L568">
        <v>2184</v>
      </c>
      <c r="M568">
        <v>1008</v>
      </c>
      <c r="N568">
        <v>122.983741760253</v>
      </c>
      <c r="O568">
        <v>58.077537536621001</v>
      </c>
      <c r="P568">
        <v>113.62201591511899</v>
      </c>
      <c r="Q568">
        <v>180.22301175184401</v>
      </c>
      <c r="R568">
        <v>16.611701898598898</v>
      </c>
      <c r="S568">
        <v>10.3595781196316</v>
      </c>
      <c r="T568">
        <v>0.71920662840328697</v>
      </c>
      <c r="U568">
        <v>0.94617424538663897</v>
      </c>
      <c r="V568">
        <v>6.6366843033509699</v>
      </c>
      <c r="W568">
        <v>5.6090688561298698</v>
      </c>
    </row>
    <row r="569" spans="1:23" x14ac:dyDescent="0.25">
      <c r="A569">
        <v>567</v>
      </c>
      <c r="B569">
        <v>167.323157833453</v>
      </c>
      <c r="C569">
        <v>187.82279881231901</v>
      </c>
      <c r="D569">
        <v>32.804282596338901</v>
      </c>
      <c r="E569">
        <v>8.2239711176676096</v>
      </c>
      <c r="F569">
        <v>7.2278599739074698</v>
      </c>
      <c r="G569">
        <v>4.3285050392150799</v>
      </c>
      <c r="H569">
        <v>11.3075723648071</v>
      </c>
      <c r="I569">
        <v>2.7151889801025302</v>
      </c>
      <c r="J569">
        <v>1416</v>
      </c>
      <c r="K569">
        <v>185</v>
      </c>
      <c r="L569">
        <v>2531</v>
      </c>
      <c r="M569">
        <v>511</v>
      </c>
      <c r="N569">
        <v>116.498931884765</v>
      </c>
      <c r="O569">
        <v>67</v>
      </c>
      <c r="P569">
        <v>74.402137232845803</v>
      </c>
      <c r="Q569">
        <v>145.162692197392</v>
      </c>
      <c r="R569">
        <v>22.144434254132801</v>
      </c>
      <c r="S569">
        <v>6.3190543714263203</v>
      </c>
      <c r="T569">
        <v>0.49665333353084101</v>
      </c>
      <c r="U569">
        <v>0.98138298664632095</v>
      </c>
      <c r="V569">
        <v>6.95643939393939</v>
      </c>
      <c r="W569">
        <v>4.7178754434371299</v>
      </c>
    </row>
    <row r="570" spans="1:23" x14ac:dyDescent="0.25">
      <c r="A570">
        <v>568</v>
      </c>
      <c r="B570">
        <v>175.13382755341601</v>
      </c>
      <c r="C570">
        <v>192.12426012536599</v>
      </c>
      <c r="D570">
        <v>26.803112892041401</v>
      </c>
      <c r="E570">
        <v>8.8947186226340307</v>
      </c>
      <c r="F570">
        <v>5.7799715995788503</v>
      </c>
      <c r="G570">
        <v>4.5583438873290998</v>
      </c>
      <c r="H570">
        <v>8.4910221099853498</v>
      </c>
      <c r="I570">
        <v>3.27041268348693</v>
      </c>
      <c r="J570">
        <v>955</v>
      </c>
      <c r="K570">
        <v>210</v>
      </c>
      <c r="L570">
        <v>1813</v>
      </c>
      <c r="M570">
        <v>514</v>
      </c>
      <c r="N570">
        <v>80.950599670410099</v>
      </c>
      <c r="O570">
        <v>60.1414985656738</v>
      </c>
      <c r="P570">
        <v>79.633224173861194</v>
      </c>
      <c r="Q570">
        <v>203.933333333333</v>
      </c>
      <c r="R570">
        <v>22.461214178189401</v>
      </c>
      <c r="S570">
        <v>5.0952056184071202</v>
      </c>
      <c r="T570">
        <v>0.51823132477131795</v>
      </c>
      <c r="U570">
        <v>0.97380401092276103</v>
      </c>
      <c r="V570">
        <v>6.5747474747474701</v>
      </c>
      <c r="W570">
        <v>2.57910723718964</v>
      </c>
    </row>
    <row r="571" spans="1:23" x14ac:dyDescent="0.25">
      <c r="A571">
        <v>569</v>
      </c>
      <c r="B571">
        <v>173.790273438258</v>
      </c>
      <c r="C571">
        <v>167.04568301344801</v>
      </c>
      <c r="D571">
        <v>33.475168442156097</v>
      </c>
      <c r="E571">
        <v>13.1298127336715</v>
      </c>
      <c r="F571">
        <v>5.9553017616271902</v>
      </c>
      <c r="G571">
        <v>4.3925404548645002</v>
      </c>
      <c r="H571">
        <v>9.50178623199462</v>
      </c>
      <c r="I571">
        <v>3.0906782150268501</v>
      </c>
      <c r="J571">
        <v>1115</v>
      </c>
      <c r="K571">
        <v>219</v>
      </c>
      <c r="L571">
        <v>2047</v>
      </c>
      <c r="M571">
        <v>636</v>
      </c>
      <c r="N571">
        <v>98.290382385253906</v>
      </c>
      <c r="O571">
        <v>34.928497314453097</v>
      </c>
      <c r="P571">
        <v>135.52146990153199</v>
      </c>
      <c r="Q571">
        <v>191.53731119335799</v>
      </c>
      <c r="R571">
        <v>20.891903897774402</v>
      </c>
      <c r="S571">
        <v>11.0043610482895</v>
      </c>
      <c r="T571">
        <v>0.71084593948865804</v>
      </c>
      <c r="U571">
        <v>0.94010570896058399</v>
      </c>
      <c r="V571">
        <v>4.2556648140230804</v>
      </c>
      <c r="W571">
        <v>6.1466806220095602</v>
      </c>
    </row>
    <row r="572" spans="1:23" x14ac:dyDescent="0.25">
      <c r="A572">
        <v>570</v>
      </c>
      <c r="B572">
        <v>157.26229889964799</v>
      </c>
      <c r="C572">
        <v>190.64288070795001</v>
      </c>
      <c r="D572">
        <v>39.631458487604597</v>
      </c>
      <c r="E572">
        <v>4.8923363432069102</v>
      </c>
      <c r="F572">
        <v>6.9361686706542898</v>
      </c>
      <c r="G572">
        <v>2.5093734264373699</v>
      </c>
      <c r="H572">
        <v>10.461952209472599</v>
      </c>
      <c r="I572">
        <v>1.8702825307846001</v>
      </c>
      <c r="J572">
        <v>1274</v>
      </c>
      <c r="K572">
        <v>156</v>
      </c>
      <c r="L572">
        <v>2167</v>
      </c>
      <c r="M572">
        <v>344</v>
      </c>
      <c r="N572">
        <v>100.16985321044901</v>
      </c>
      <c r="O572">
        <v>58.549129486083899</v>
      </c>
      <c r="P572">
        <v>94.130795847750804</v>
      </c>
      <c r="Q572">
        <v>162.71151063521901</v>
      </c>
      <c r="R572">
        <v>19.6927661280717</v>
      </c>
      <c r="S572">
        <v>6.3443152761431598</v>
      </c>
      <c r="T572">
        <v>0.60373525368744096</v>
      </c>
      <c r="U572">
        <v>0.96399239273571602</v>
      </c>
      <c r="V572">
        <v>6.0815850815850796</v>
      </c>
      <c r="W572">
        <v>3.4159005567784502</v>
      </c>
    </row>
    <row r="573" spans="1:23" x14ac:dyDescent="0.25">
      <c r="A573">
        <v>571</v>
      </c>
      <c r="B573">
        <v>162.74534728017201</v>
      </c>
      <c r="C573">
        <v>178.26742222825899</v>
      </c>
      <c r="D573">
        <v>35.033868955284099</v>
      </c>
      <c r="E573">
        <v>6.5383397657748201</v>
      </c>
      <c r="F573">
        <v>6.4241623878479004</v>
      </c>
      <c r="G573">
        <v>2.7429556846618599</v>
      </c>
      <c r="H573">
        <v>9.8356752395629794</v>
      </c>
      <c r="I573">
        <v>1.791353225708</v>
      </c>
      <c r="J573">
        <v>1227</v>
      </c>
      <c r="K573">
        <v>104</v>
      </c>
      <c r="L573">
        <v>2186</v>
      </c>
      <c r="M573">
        <v>257</v>
      </c>
      <c r="N573">
        <v>97.046379089355398</v>
      </c>
      <c r="O573">
        <v>32.649654388427699</v>
      </c>
      <c r="P573">
        <v>90.775962660443398</v>
      </c>
      <c r="Q573">
        <v>190.76837939776101</v>
      </c>
      <c r="R573">
        <v>19.822755591553801</v>
      </c>
      <c r="S573">
        <v>8.7849129439136107</v>
      </c>
      <c r="T573">
        <v>0.585036010715415</v>
      </c>
      <c r="U573">
        <v>0.93642323272817596</v>
      </c>
      <c r="V573">
        <v>6.0804123711340203</v>
      </c>
      <c r="W573">
        <v>3.1633310328962501</v>
      </c>
    </row>
    <row r="574" spans="1:23" x14ac:dyDescent="0.25">
      <c r="A574">
        <v>572</v>
      </c>
      <c r="B574">
        <v>165.26235711929201</v>
      </c>
      <c r="C574">
        <v>170.85778881794701</v>
      </c>
      <c r="D574">
        <v>36.575882057014603</v>
      </c>
      <c r="E574">
        <v>10.638490047080101</v>
      </c>
      <c r="F574">
        <v>6.0699591636657697</v>
      </c>
      <c r="G574">
        <v>4.8891396522521902</v>
      </c>
      <c r="H574">
        <v>9.2907981872558594</v>
      </c>
      <c r="I574">
        <v>3.7509458065032901</v>
      </c>
      <c r="J574">
        <v>1108</v>
      </c>
      <c r="K574">
        <v>364</v>
      </c>
      <c r="L574">
        <v>1934</v>
      </c>
      <c r="M574">
        <v>826</v>
      </c>
      <c r="N574">
        <v>92.455390930175696</v>
      </c>
      <c r="O574">
        <v>54.488533020019503</v>
      </c>
      <c r="P574">
        <v>116.054591194968</v>
      </c>
      <c r="Q574">
        <v>211.478929635236</v>
      </c>
      <c r="R574">
        <v>22.012513043568099</v>
      </c>
      <c r="S574">
        <v>8.0406963868527193</v>
      </c>
      <c r="T574">
        <v>0.61114203937840805</v>
      </c>
      <c r="U574">
        <v>0.96620072408315805</v>
      </c>
      <c r="V574">
        <v>6.2953509571558799</v>
      </c>
      <c r="W574">
        <v>4.5058840835539797</v>
      </c>
    </row>
    <row r="575" spans="1:23" x14ac:dyDescent="0.25">
      <c r="A575">
        <v>573</v>
      </c>
      <c r="B575">
        <v>156.96190494672899</v>
      </c>
      <c r="C575">
        <v>187.043393040811</v>
      </c>
      <c r="D575">
        <v>34.028342927698603</v>
      </c>
      <c r="E575">
        <v>4.6845844249065198</v>
      </c>
      <c r="F575">
        <v>6.8931555747985804</v>
      </c>
      <c r="G575">
        <v>2.56441974639892</v>
      </c>
      <c r="H575">
        <v>9.5774669647216797</v>
      </c>
      <c r="I575">
        <v>1.7214782238006501</v>
      </c>
      <c r="J575">
        <v>1130</v>
      </c>
      <c r="K575">
        <v>114</v>
      </c>
      <c r="L575">
        <v>2360</v>
      </c>
      <c r="M575">
        <v>283</v>
      </c>
      <c r="N575">
        <v>99.181655883789006</v>
      </c>
      <c r="O575">
        <v>27</v>
      </c>
      <c r="P575">
        <v>85.071033938437196</v>
      </c>
      <c r="Q575">
        <v>195.14186382795401</v>
      </c>
      <c r="R575">
        <v>23.535744872930099</v>
      </c>
      <c r="S575">
        <v>4.1933944840662303</v>
      </c>
      <c r="T575">
        <v>0.50599019488794605</v>
      </c>
      <c r="U575">
        <v>0.98082070667820298</v>
      </c>
      <c r="V575">
        <v>8.0373066424021804</v>
      </c>
      <c r="W575">
        <v>2.8778866734256998</v>
      </c>
    </row>
    <row r="576" spans="1:23" x14ac:dyDescent="0.25">
      <c r="A576">
        <v>574</v>
      </c>
      <c r="B576">
        <v>171.42220885326699</v>
      </c>
      <c r="C576">
        <v>178.61625492441101</v>
      </c>
      <c r="D576">
        <v>33.166865333459299</v>
      </c>
      <c r="E576">
        <v>8.4771077747172097</v>
      </c>
      <c r="F576">
        <v>5.24971580505371</v>
      </c>
      <c r="G576">
        <v>5.3543243408203098</v>
      </c>
      <c r="H576">
        <v>7.9856700897216797</v>
      </c>
      <c r="I576">
        <v>3.6396896839141801</v>
      </c>
      <c r="J576">
        <v>926</v>
      </c>
      <c r="K576">
        <v>320</v>
      </c>
      <c r="L576">
        <v>1684</v>
      </c>
      <c r="M576">
        <v>765</v>
      </c>
      <c r="N576">
        <v>95.7078857421875</v>
      </c>
      <c r="O576">
        <v>62.289646148681598</v>
      </c>
      <c r="P576">
        <v>72.6007162041181</v>
      </c>
      <c r="Q576">
        <v>211.87481249147601</v>
      </c>
      <c r="R576">
        <v>25.788963783434699</v>
      </c>
      <c r="S576">
        <v>3.4830326722955598</v>
      </c>
      <c r="T576">
        <v>0.44198619393959998</v>
      </c>
      <c r="U576">
        <v>0.98723282240251498</v>
      </c>
      <c r="V576">
        <v>8.9525731584258299</v>
      </c>
      <c r="W576">
        <v>2.0567818028643599</v>
      </c>
    </row>
    <row r="577" spans="1:23" x14ac:dyDescent="0.25">
      <c r="A577">
        <v>575</v>
      </c>
      <c r="B577">
        <v>158.148110772574</v>
      </c>
      <c r="C577">
        <v>184.24300879116601</v>
      </c>
      <c r="D577">
        <v>33.163902510276202</v>
      </c>
      <c r="E577">
        <v>9.0629674943660596</v>
      </c>
      <c r="F577">
        <v>6.6581759452819798</v>
      </c>
      <c r="G577">
        <v>6.1821975708007804</v>
      </c>
      <c r="H577">
        <v>10.194663047790501</v>
      </c>
      <c r="I577">
        <v>5.19791507720947</v>
      </c>
      <c r="J577">
        <v>1241</v>
      </c>
      <c r="K577">
        <v>523</v>
      </c>
      <c r="L577">
        <v>2165</v>
      </c>
      <c r="M577">
        <v>1226</v>
      </c>
      <c r="N577">
        <v>114.00437927246</v>
      </c>
      <c r="O577">
        <v>14.0000009536743</v>
      </c>
      <c r="P577">
        <v>76.672806067172203</v>
      </c>
      <c r="Q577">
        <v>186.35332328638901</v>
      </c>
      <c r="R577">
        <v>24.2335643654649</v>
      </c>
      <c r="S577">
        <v>6.8231867716275501</v>
      </c>
      <c r="T577">
        <v>0.50126424196797703</v>
      </c>
      <c r="U577">
        <v>0.96266110890025702</v>
      </c>
      <c r="V577">
        <v>8.4065196548417997</v>
      </c>
      <c r="W577">
        <v>2.8953466286799601</v>
      </c>
    </row>
    <row r="578" spans="1:23" x14ac:dyDescent="0.25">
      <c r="A578">
        <v>576</v>
      </c>
      <c r="B578">
        <v>150.55526014477201</v>
      </c>
      <c r="C578">
        <v>206.88936327116701</v>
      </c>
      <c r="D578">
        <v>36.929958912704699</v>
      </c>
      <c r="E578">
        <v>6.4653850906599297</v>
      </c>
      <c r="F578">
        <v>7.0125050544738698</v>
      </c>
      <c r="G578">
        <v>2.9283030033111501</v>
      </c>
      <c r="H578">
        <v>9.1052150726318306</v>
      </c>
      <c r="I578">
        <v>2.6892168521881099</v>
      </c>
      <c r="J578">
        <v>1037</v>
      </c>
      <c r="K578">
        <v>267</v>
      </c>
      <c r="L578">
        <v>2167</v>
      </c>
      <c r="M578">
        <v>597</v>
      </c>
      <c r="N578">
        <v>91.197586059570298</v>
      </c>
      <c r="O578">
        <v>21.587032318115199</v>
      </c>
      <c r="P578">
        <v>74.493071221398594</v>
      </c>
      <c r="Q578">
        <v>169.374157733537</v>
      </c>
      <c r="R578">
        <v>23.651293696803801</v>
      </c>
      <c r="S578">
        <v>5.2877402937956397</v>
      </c>
      <c r="T578">
        <v>0.48591584803729299</v>
      </c>
      <c r="U578">
        <v>0.96747746568077997</v>
      </c>
      <c r="V578">
        <v>10.8884462151394</v>
      </c>
      <c r="W578">
        <v>3.4269591681460798</v>
      </c>
    </row>
    <row r="579" spans="1:23" x14ac:dyDescent="0.25">
      <c r="A579">
        <v>577</v>
      </c>
      <c r="B579">
        <v>144.821770265287</v>
      </c>
      <c r="C579">
        <v>196.999767121426</v>
      </c>
      <c r="D579">
        <v>38.329455293880002</v>
      </c>
      <c r="E579">
        <v>4.8683775836541301</v>
      </c>
      <c r="F579">
        <v>5.5749449729919398</v>
      </c>
      <c r="G579">
        <v>2.4208397865295401</v>
      </c>
      <c r="H579">
        <v>6.6211814880370996</v>
      </c>
      <c r="I579">
        <v>1.49930012226104</v>
      </c>
      <c r="J579">
        <v>751</v>
      </c>
      <c r="K579">
        <v>115</v>
      </c>
      <c r="L579">
        <v>1540</v>
      </c>
      <c r="M579">
        <v>209</v>
      </c>
      <c r="N579">
        <v>78.390052795410099</v>
      </c>
      <c r="O579">
        <v>37.363082885742102</v>
      </c>
      <c r="P579">
        <v>76.717359697586502</v>
      </c>
      <c r="Q579">
        <v>202.88984122523499</v>
      </c>
      <c r="R579">
        <v>22.484069340934699</v>
      </c>
      <c r="S579">
        <v>4.75010830904648</v>
      </c>
      <c r="T579">
        <v>0.49445148908306102</v>
      </c>
      <c r="U579">
        <v>0.97814687620969099</v>
      </c>
      <c r="V579">
        <v>9.9112903225806406</v>
      </c>
      <c r="W579">
        <v>2.41307879772542</v>
      </c>
    </row>
    <row r="580" spans="1:23" x14ac:dyDescent="0.25">
      <c r="A580">
        <v>578</v>
      </c>
      <c r="B580">
        <v>173.08816394651501</v>
      </c>
      <c r="C580">
        <v>193.98362087368201</v>
      </c>
      <c r="D580">
        <v>29.570644786214299</v>
      </c>
      <c r="E580">
        <v>8.6578102159382695</v>
      </c>
      <c r="F580">
        <v>5.7412581443786603</v>
      </c>
      <c r="G580">
        <v>4.2399330139160103</v>
      </c>
      <c r="H580">
        <v>7.8705053329467702</v>
      </c>
      <c r="I580">
        <v>3.7330288887023899</v>
      </c>
      <c r="J580">
        <v>828</v>
      </c>
      <c r="K580">
        <v>404</v>
      </c>
      <c r="L580">
        <v>1825</v>
      </c>
      <c r="M580">
        <v>811</v>
      </c>
      <c r="N580">
        <v>74.464752197265597</v>
      </c>
      <c r="O580">
        <v>55.009090423583899</v>
      </c>
      <c r="P580">
        <v>98.086129514853596</v>
      </c>
      <c r="Q580">
        <v>171.322510249966</v>
      </c>
      <c r="R580">
        <v>19.922162541616299</v>
      </c>
      <c r="S580">
        <v>13.721747175810499</v>
      </c>
      <c r="T580">
        <v>0.65514936717179595</v>
      </c>
      <c r="U580">
        <v>0.916198336584371</v>
      </c>
      <c r="V580">
        <v>8.1032171581769408</v>
      </c>
      <c r="W580">
        <v>6.3201737070667097</v>
      </c>
    </row>
    <row r="581" spans="1:23" x14ac:dyDescent="0.25">
      <c r="A581">
        <v>579</v>
      </c>
      <c r="B581">
        <v>155.73366453841501</v>
      </c>
      <c r="C581">
        <v>180.859690659628</v>
      </c>
      <c r="D581">
        <v>22.949330142839202</v>
      </c>
      <c r="E581">
        <v>15.0039898200988</v>
      </c>
      <c r="F581">
        <v>5.7378873825073198</v>
      </c>
      <c r="G581">
        <v>5.0358242988586399</v>
      </c>
      <c r="H581">
        <v>7.0017623901367099</v>
      </c>
      <c r="I581">
        <v>4.0557303428649902</v>
      </c>
      <c r="J581">
        <v>750</v>
      </c>
      <c r="K581">
        <v>352</v>
      </c>
      <c r="L581">
        <v>1772</v>
      </c>
      <c r="M581">
        <v>976</v>
      </c>
      <c r="N581">
        <v>74.168724060058594</v>
      </c>
      <c r="O581">
        <v>69.856994628906193</v>
      </c>
      <c r="P581">
        <v>111.02597799511</v>
      </c>
      <c r="Q581">
        <v>206.143229166666</v>
      </c>
      <c r="R581">
        <v>25.7023040353045</v>
      </c>
      <c r="S581">
        <v>3.4434768526728798</v>
      </c>
      <c r="T581">
        <v>0.58513466298434302</v>
      </c>
      <c r="U581">
        <v>0.98082609502496798</v>
      </c>
      <c r="V581">
        <v>7.49163179916318</v>
      </c>
      <c r="W581">
        <v>2.4899742930591202</v>
      </c>
    </row>
    <row r="582" spans="1:23" x14ac:dyDescent="0.25">
      <c r="A582">
        <v>580</v>
      </c>
      <c r="B582">
        <v>158.199111180112</v>
      </c>
      <c r="C582">
        <v>208.98668710823</v>
      </c>
      <c r="D582">
        <v>26.4580232977256</v>
      </c>
      <c r="E582">
        <v>4.2770926411351002</v>
      </c>
      <c r="F582">
        <v>6.1332573890686</v>
      </c>
      <c r="G582">
        <v>2.2909383773803702</v>
      </c>
      <c r="H582">
        <v>7.4260258674621502</v>
      </c>
      <c r="I582">
        <v>1.66648149490356</v>
      </c>
      <c r="J582">
        <v>793</v>
      </c>
      <c r="K582">
        <v>135</v>
      </c>
      <c r="L582">
        <v>1853</v>
      </c>
      <c r="M582">
        <v>303</v>
      </c>
      <c r="N582">
        <v>64.443771362304602</v>
      </c>
      <c r="O582">
        <v>24.698177337646399</v>
      </c>
      <c r="P582">
        <v>72.228571428571399</v>
      </c>
      <c r="Q582">
        <v>179.85805917649401</v>
      </c>
      <c r="R582">
        <v>24.238879208951101</v>
      </c>
      <c r="S582">
        <v>7.9802496295298999</v>
      </c>
      <c r="T582">
        <v>0.43839292434538801</v>
      </c>
      <c r="U582">
        <v>0.95880638476620395</v>
      </c>
      <c r="V582">
        <v>14.374363327674001</v>
      </c>
      <c r="W582">
        <v>3.0401703335699</v>
      </c>
    </row>
    <row r="583" spans="1:23" x14ac:dyDescent="0.25">
      <c r="A583">
        <v>581</v>
      </c>
      <c r="B583">
        <v>171.174348425158</v>
      </c>
      <c r="C583">
        <v>189.270391430068</v>
      </c>
      <c r="D583">
        <v>25.701030883741399</v>
      </c>
      <c r="E583">
        <v>6.4577736009053304</v>
      </c>
      <c r="F583">
        <v>7.1425819396972603</v>
      </c>
      <c r="G583">
        <v>2.8243622779846098</v>
      </c>
      <c r="H583">
        <v>9.9041604995727504</v>
      </c>
      <c r="I583">
        <v>1.83963871002197</v>
      </c>
      <c r="J583">
        <v>1076</v>
      </c>
      <c r="K583">
        <v>113</v>
      </c>
      <c r="L583">
        <v>2346</v>
      </c>
      <c r="M583">
        <v>287</v>
      </c>
      <c r="N583">
        <v>84.380088806152301</v>
      </c>
      <c r="O583">
        <v>12.0415954589843</v>
      </c>
      <c r="P583">
        <v>71.973600586653603</v>
      </c>
      <c r="Q583">
        <v>158.23349937733499</v>
      </c>
      <c r="R583">
        <v>27.579201513354899</v>
      </c>
      <c r="S583">
        <v>4.9671528138494301</v>
      </c>
      <c r="T583">
        <v>0.44265064978339902</v>
      </c>
      <c r="U583">
        <v>0.96410028411380899</v>
      </c>
      <c r="V583">
        <v>13.688323090430201</v>
      </c>
      <c r="W583">
        <v>3.2138593681758598</v>
      </c>
    </row>
    <row r="584" spans="1:23" x14ac:dyDescent="0.25">
      <c r="A584">
        <v>582</v>
      </c>
      <c r="B584">
        <v>161.153699858332</v>
      </c>
      <c r="C584">
        <v>139.70711638106599</v>
      </c>
      <c r="D584">
        <v>28.145618430788101</v>
      </c>
      <c r="E584">
        <v>6.5454013714347701</v>
      </c>
      <c r="F584">
        <v>5.9385266304016104</v>
      </c>
      <c r="G584">
        <v>3.6254491806030198</v>
      </c>
      <c r="H584">
        <v>8.6257019042968697</v>
      </c>
      <c r="I584">
        <v>2.82752466201782</v>
      </c>
      <c r="J584">
        <v>1024</v>
      </c>
      <c r="K584">
        <v>249</v>
      </c>
      <c r="L584">
        <v>1938</v>
      </c>
      <c r="M584">
        <v>497</v>
      </c>
      <c r="N584">
        <v>108.673820495605</v>
      </c>
      <c r="O584">
        <v>50.089920043945298</v>
      </c>
      <c r="P584">
        <v>60.228213166144201</v>
      </c>
      <c r="Q584">
        <v>185.07303199205899</v>
      </c>
      <c r="R584">
        <v>24.448704287166802</v>
      </c>
      <c r="S584">
        <v>6.2192491267566901</v>
      </c>
      <c r="T584">
        <v>0.36499298665775998</v>
      </c>
      <c r="U584">
        <v>0.96330064955063599</v>
      </c>
      <c r="V584">
        <v>14.772874058127</v>
      </c>
      <c r="W584">
        <v>2.9845029608164202</v>
      </c>
    </row>
    <row r="585" spans="1:23" x14ac:dyDescent="0.25">
      <c r="A585">
        <v>583</v>
      </c>
      <c r="B585">
        <v>147.09606241145701</v>
      </c>
      <c r="C585">
        <v>170.72710512526899</v>
      </c>
      <c r="D585">
        <v>34.824254286136203</v>
      </c>
      <c r="E585">
        <v>5.4648683326158896</v>
      </c>
      <c r="F585">
        <v>7.9433112144470197</v>
      </c>
      <c r="G585">
        <v>2.9011778831481898</v>
      </c>
      <c r="H585">
        <v>9.6050720214843697</v>
      </c>
      <c r="I585">
        <v>1.8729670047760001</v>
      </c>
      <c r="J585">
        <v>1174</v>
      </c>
      <c r="K585">
        <v>107</v>
      </c>
      <c r="L585">
        <v>2286</v>
      </c>
      <c r="M585">
        <v>317</v>
      </c>
      <c r="N585">
        <v>109.00000762939401</v>
      </c>
      <c r="O585">
        <v>23.537204742431602</v>
      </c>
      <c r="P585">
        <v>62.258147113593999</v>
      </c>
      <c r="Q585">
        <v>159.601101494885</v>
      </c>
      <c r="R585">
        <v>26.745231892227899</v>
      </c>
      <c r="S585">
        <v>5.7969722074363297</v>
      </c>
      <c r="T585">
        <v>0.38282104326177002</v>
      </c>
      <c r="U585">
        <v>0.95779136796323205</v>
      </c>
      <c r="V585">
        <v>14.066942148760299</v>
      </c>
      <c r="W585">
        <v>3.0379044684129402</v>
      </c>
    </row>
    <row r="586" spans="1:23" x14ac:dyDescent="0.25">
      <c r="A586">
        <v>584</v>
      </c>
      <c r="B586">
        <v>152.428651827126</v>
      </c>
      <c r="C586">
        <v>180.88788837353701</v>
      </c>
      <c r="D586">
        <v>35.431138829549397</v>
      </c>
      <c r="E586">
        <v>6.9507256952842704</v>
      </c>
      <c r="F586">
        <v>7.2170615196228001</v>
      </c>
      <c r="G586">
        <v>3.9680497646331698</v>
      </c>
      <c r="H586">
        <v>8.7847595214843697</v>
      </c>
      <c r="I586">
        <v>2.9785804748535099</v>
      </c>
      <c r="J586">
        <v>1038</v>
      </c>
      <c r="K586">
        <v>224</v>
      </c>
      <c r="L586">
        <v>2171</v>
      </c>
      <c r="M586">
        <v>607</v>
      </c>
      <c r="N586">
        <v>107.168098449707</v>
      </c>
      <c r="O586">
        <v>55.443668365478501</v>
      </c>
      <c r="P586">
        <v>98.109034267912705</v>
      </c>
      <c r="Q586">
        <v>147.65026881720399</v>
      </c>
      <c r="R586">
        <v>24.4041598807766</v>
      </c>
      <c r="S586">
        <v>13.392329155694901</v>
      </c>
      <c r="T586">
        <v>0.54136925857277596</v>
      </c>
      <c r="U586">
        <v>0.88390921918689902</v>
      </c>
      <c r="V586">
        <v>11.2445081184336</v>
      </c>
      <c r="W586">
        <v>3.3672217353198901</v>
      </c>
    </row>
    <row r="587" spans="1:23" x14ac:dyDescent="0.25">
      <c r="A587">
        <v>585</v>
      </c>
      <c r="B587">
        <v>153.417027305012</v>
      </c>
      <c r="C587">
        <v>162.529488249335</v>
      </c>
      <c r="D587">
        <v>32.7913126859237</v>
      </c>
      <c r="E587">
        <v>8.0959880235205599</v>
      </c>
      <c r="F587">
        <v>6.9808483123779297</v>
      </c>
      <c r="G587">
        <v>5.0208783149719203</v>
      </c>
      <c r="H587">
        <v>9.4566230773925692</v>
      </c>
      <c r="I587">
        <v>4.1017503738403303</v>
      </c>
      <c r="J587">
        <v>1148</v>
      </c>
      <c r="K587">
        <v>412</v>
      </c>
      <c r="L587">
        <v>2053</v>
      </c>
      <c r="M587">
        <v>937</v>
      </c>
      <c r="N587">
        <v>124.81185913085901</v>
      </c>
      <c r="O587">
        <v>14.035668373107899</v>
      </c>
      <c r="P587">
        <v>92.685462555065996</v>
      </c>
      <c r="Q587">
        <v>139.49916878544801</v>
      </c>
      <c r="R587">
        <v>24.502630326582</v>
      </c>
      <c r="S587">
        <v>10.615197899971999</v>
      </c>
      <c r="T587">
        <v>0.52323168161849798</v>
      </c>
      <c r="U587">
        <v>0.87555952820174499</v>
      </c>
      <c r="V587">
        <v>13.3453237410071</v>
      </c>
      <c r="W587">
        <v>5.0610074952065496</v>
      </c>
    </row>
    <row r="588" spans="1:23" x14ac:dyDescent="0.25">
      <c r="A588">
        <v>586</v>
      </c>
      <c r="B588">
        <v>152.900017465893</v>
      </c>
      <c r="C588">
        <v>165.02980845737301</v>
      </c>
      <c r="D588">
        <v>33.539283232729701</v>
      </c>
      <c r="E588">
        <v>9.4307810062028405</v>
      </c>
      <c r="F588">
        <v>8.0214319229125906</v>
      </c>
      <c r="G588">
        <v>4.3321828842162997</v>
      </c>
      <c r="H588">
        <v>10.2394704818725</v>
      </c>
      <c r="I588">
        <v>3.3209192752838099</v>
      </c>
      <c r="J588">
        <v>1269</v>
      </c>
      <c r="K588">
        <v>300</v>
      </c>
      <c r="L588">
        <v>2560</v>
      </c>
      <c r="M588">
        <v>753</v>
      </c>
      <c r="N588">
        <v>123.482788085937</v>
      </c>
      <c r="O588">
        <v>55.946403503417898</v>
      </c>
      <c r="P588">
        <v>139.34112831129701</v>
      </c>
      <c r="Q588">
        <v>209.27452574525699</v>
      </c>
      <c r="R588">
        <v>23.291765069157901</v>
      </c>
      <c r="S588">
        <v>6.6106612057531997</v>
      </c>
      <c r="T588">
        <v>0.84577014751784096</v>
      </c>
      <c r="U588">
        <v>0.97654817401425298</v>
      </c>
      <c r="V588">
        <v>9.8591074936850909</v>
      </c>
      <c r="W588">
        <v>2.5413614436305099</v>
      </c>
    </row>
    <row r="589" spans="1:23" x14ac:dyDescent="0.25">
      <c r="A589">
        <v>587</v>
      </c>
      <c r="B589">
        <v>150.20043082536</v>
      </c>
      <c r="C589">
        <v>220.61347978808001</v>
      </c>
      <c r="D589">
        <v>31.9426750648012</v>
      </c>
      <c r="E589">
        <v>4.5929936190698397</v>
      </c>
      <c r="F589">
        <v>8.2482089996337802</v>
      </c>
      <c r="G589">
        <v>1.8966991901397701</v>
      </c>
      <c r="H589">
        <v>9.7461385726928693</v>
      </c>
      <c r="I589">
        <v>1.60632991790771</v>
      </c>
      <c r="J589">
        <v>1179</v>
      </c>
      <c r="K589">
        <v>155</v>
      </c>
      <c r="L589">
        <v>2523</v>
      </c>
      <c r="M589">
        <v>327</v>
      </c>
      <c r="N589">
        <v>102.78618621826099</v>
      </c>
      <c r="O589">
        <v>43.416587829589801</v>
      </c>
      <c r="P589">
        <v>107.973509933774</v>
      </c>
      <c r="Q589">
        <v>167.05824475725299</v>
      </c>
      <c r="R589">
        <v>21.360326969004401</v>
      </c>
      <c r="S589">
        <v>5.2069686493405998</v>
      </c>
      <c r="T589">
        <v>0.65675872376868305</v>
      </c>
      <c r="U589">
        <v>0.96710342920357095</v>
      </c>
      <c r="V589">
        <v>10.8105486511063</v>
      </c>
      <c r="W589">
        <v>3.0467820443482898</v>
      </c>
    </row>
    <row r="590" spans="1:23" x14ac:dyDescent="0.25">
      <c r="A590">
        <v>588</v>
      </c>
      <c r="B590">
        <v>160.174969434687</v>
      </c>
      <c r="C590">
        <v>166.31446370005199</v>
      </c>
      <c r="D590">
        <v>34.675078766415197</v>
      </c>
      <c r="E590">
        <v>10.1682449032826</v>
      </c>
      <c r="F590">
        <v>7.2668714523315403</v>
      </c>
      <c r="G590">
        <v>4.1325278282165501</v>
      </c>
      <c r="H590">
        <v>8.3239250183105398</v>
      </c>
      <c r="I590">
        <v>2.8706891536712602</v>
      </c>
      <c r="J590">
        <v>920</v>
      </c>
      <c r="K590">
        <v>228</v>
      </c>
      <c r="L590">
        <v>2034</v>
      </c>
      <c r="M590">
        <v>587</v>
      </c>
      <c r="N590">
        <v>97.082435607910099</v>
      </c>
      <c r="O590">
        <v>41.231056213378899</v>
      </c>
      <c r="P590">
        <v>97.552063288432706</v>
      </c>
      <c r="Q590">
        <v>116.02625267388299</v>
      </c>
      <c r="R590">
        <v>23.308248402071001</v>
      </c>
      <c r="S590">
        <v>5.47178107466521</v>
      </c>
      <c r="T590">
        <v>0.61853917743404996</v>
      </c>
      <c r="U590">
        <v>0.93017315265107803</v>
      </c>
      <c r="V590">
        <v>10.6358143367206</v>
      </c>
      <c r="W590">
        <v>3.3393135725429</v>
      </c>
    </row>
    <row r="591" spans="1:23" x14ac:dyDescent="0.25">
      <c r="A591">
        <v>589</v>
      </c>
      <c r="B591">
        <v>158.561276174581</v>
      </c>
      <c r="C591">
        <v>159.614682994042</v>
      </c>
      <c r="D591">
        <v>32.047220337444003</v>
      </c>
      <c r="E591">
        <v>5.0034057194312096</v>
      </c>
      <c r="F591">
        <v>7.61341953277587</v>
      </c>
      <c r="G591">
        <v>2.9603424072265598</v>
      </c>
      <c r="H591">
        <v>8.9521636962890607</v>
      </c>
      <c r="I591">
        <v>1.96724593639373</v>
      </c>
      <c r="J591">
        <v>994</v>
      </c>
      <c r="K591">
        <v>132</v>
      </c>
      <c r="L591">
        <v>2244</v>
      </c>
      <c r="M591">
        <v>315</v>
      </c>
      <c r="N591">
        <v>95.425361633300696</v>
      </c>
      <c r="O591">
        <v>44</v>
      </c>
      <c r="P591">
        <v>110.905688122451</v>
      </c>
      <c r="Q591">
        <v>204.187741035529</v>
      </c>
      <c r="R591">
        <v>25.283717176286299</v>
      </c>
      <c r="S591">
        <v>4.4002436257279198</v>
      </c>
      <c r="T591">
        <v>0.744678861969989</v>
      </c>
      <c r="U591">
        <v>0.97138369662730595</v>
      </c>
      <c r="V591">
        <v>8.47744034707158</v>
      </c>
      <c r="W591">
        <v>2.61730170141385</v>
      </c>
    </row>
    <row r="592" spans="1:23" x14ac:dyDescent="0.25">
      <c r="A592">
        <v>590</v>
      </c>
      <c r="B592">
        <v>169.711812765627</v>
      </c>
      <c r="C592">
        <v>219.5354460595</v>
      </c>
      <c r="D592">
        <v>34.692345260668198</v>
      </c>
      <c r="E592">
        <v>3.9673400982358902</v>
      </c>
      <c r="F592">
        <v>5.6680765151977504</v>
      </c>
      <c r="G592">
        <v>2.1748144626617401</v>
      </c>
      <c r="H592">
        <v>7.9960865974426198</v>
      </c>
      <c r="I592">
        <v>1.74147737026214</v>
      </c>
      <c r="J592">
        <v>917</v>
      </c>
      <c r="K592">
        <v>144</v>
      </c>
      <c r="L592">
        <v>1626</v>
      </c>
      <c r="M592">
        <v>300</v>
      </c>
      <c r="N592">
        <v>113.265182495117</v>
      </c>
      <c r="O592">
        <v>33.241539001464801</v>
      </c>
      <c r="P592">
        <v>72.186011456135006</v>
      </c>
      <c r="Q592">
        <v>172.12544676566799</v>
      </c>
      <c r="R592">
        <v>27.078889822556899</v>
      </c>
      <c r="S592">
        <v>10.6727808007396</v>
      </c>
      <c r="T592">
        <v>0.43571527536793703</v>
      </c>
      <c r="U592">
        <v>0.937935317845212</v>
      </c>
      <c r="V592">
        <v>12.5280082987551</v>
      </c>
      <c r="W592">
        <v>6.0658321060382896</v>
      </c>
    </row>
    <row r="593" spans="1:23" x14ac:dyDescent="0.25">
      <c r="A593">
        <v>591</v>
      </c>
      <c r="B593">
        <v>188.06897087077101</v>
      </c>
      <c r="C593">
        <v>196.673969997477</v>
      </c>
      <c r="D593">
        <v>24.553111868010099</v>
      </c>
      <c r="E593">
        <v>9.2640738664787694</v>
      </c>
      <c r="F593">
        <v>8.2959947586059499</v>
      </c>
      <c r="G593">
        <v>5.1218514442443803</v>
      </c>
      <c r="H593">
        <v>13.279980659484799</v>
      </c>
      <c r="I593">
        <v>4.35068607330322</v>
      </c>
      <c r="J593">
        <v>1679</v>
      </c>
      <c r="K593">
        <v>439</v>
      </c>
      <c r="L593">
        <v>2691</v>
      </c>
      <c r="M593">
        <v>1000</v>
      </c>
      <c r="N593">
        <v>122.49488830566401</v>
      </c>
      <c r="O593">
        <v>64.031242370605398</v>
      </c>
      <c r="P593">
        <v>82.620100985813806</v>
      </c>
      <c r="Q593">
        <v>206.69084653092</v>
      </c>
      <c r="R593">
        <v>26.2064406769491</v>
      </c>
      <c r="S593">
        <v>6.6633992124652499</v>
      </c>
      <c r="T593">
        <v>0.50163690154353602</v>
      </c>
      <c r="U593">
        <v>0.96482584750789602</v>
      </c>
      <c r="V593">
        <v>10.489991296779801</v>
      </c>
      <c r="W593">
        <v>2.93479295573536</v>
      </c>
    </row>
    <row r="594" spans="1:23" x14ac:dyDescent="0.25">
      <c r="A594">
        <v>592</v>
      </c>
      <c r="B594">
        <v>178.95608298239799</v>
      </c>
      <c r="C594">
        <v>188.664751887286</v>
      </c>
      <c r="D594">
        <v>24.243956029146698</v>
      </c>
      <c r="E594">
        <v>6.2057142052809802</v>
      </c>
      <c r="F594">
        <v>8.5599107742309499</v>
      </c>
      <c r="G594">
        <v>2.9703898429870601</v>
      </c>
      <c r="H594">
        <v>12.432003974914499</v>
      </c>
      <c r="I594">
        <v>3.16502737998962</v>
      </c>
      <c r="J594">
        <v>1578</v>
      </c>
      <c r="K594">
        <v>362</v>
      </c>
      <c r="L594">
        <v>2438</v>
      </c>
      <c r="M594">
        <v>657</v>
      </c>
      <c r="N594">
        <v>119.402687072753</v>
      </c>
      <c r="O594">
        <v>21.095022201538001</v>
      </c>
      <c r="P594">
        <v>83.370198855897499</v>
      </c>
      <c r="Q594">
        <v>172.844649817678</v>
      </c>
      <c r="R594">
        <v>26.6884315393735</v>
      </c>
      <c r="S594">
        <v>6.5595336772776696</v>
      </c>
      <c r="T594">
        <v>0.49623249657054602</v>
      </c>
      <c r="U594">
        <v>0.95281075966566098</v>
      </c>
      <c r="V594">
        <v>10.520379146919399</v>
      </c>
      <c r="W594">
        <v>3.2947000582411099</v>
      </c>
    </row>
    <row r="595" spans="1:23" x14ac:dyDescent="0.25">
      <c r="A595">
        <v>593</v>
      </c>
      <c r="B595">
        <v>160.22779405771499</v>
      </c>
      <c r="C595">
        <v>186.10355333889601</v>
      </c>
      <c r="D595">
        <v>25.795423482502201</v>
      </c>
      <c r="E595">
        <v>4.9731555167615298</v>
      </c>
      <c r="F595">
        <v>9.2786750793456996</v>
      </c>
      <c r="G595">
        <v>2.8213088512420601</v>
      </c>
      <c r="H595">
        <v>10.874356269836399</v>
      </c>
      <c r="I595">
        <v>1.76984691619873</v>
      </c>
      <c r="J595">
        <v>1365</v>
      </c>
      <c r="K595">
        <v>116</v>
      </c>
      <c r="L595">
        <v>2573</v>
      </c>
      <c r="M595">
        <v>278</v>
      </c>
      <c r="N595">
        <v>129.80754089355401</v>
      </c>
      <c r="O595">
        <v>46</v>
      </c>
      <c r="P595">
        <v>123.840008215239</v>
      </c>
      <c r="Q595">
        <v>186.475204476969</v>
      </c>
      <c r="R595">
        <v>24.607413997814099</v>
      </c>
      <c r="S595">
        <v>7.4009261028235303</v>
      </c>
      <c r="T595">
        <v>0.69321401244099701</v>
      </c>
      <c r="U595">
        <v>0.96130817282089798</v>
      </c>
      <c r="V595">
        <v>7.7583367641004504</v>
      </c>
      <c r="W595">
        <v>3.5715853849772601</v>
      </c>
    </row>
    <row r="596" spans="1:23" x14ac:dyDescent="0.25">
      <c r="A596">
        <v>594</v>
      </c>
      <c r="B596">
        <v>154.94278949717599</v>
      </c>
      <c r="C596">
        <v>197.05992741951101</v>
      </c>
      <c r="D596">
        <v>23.584185561551902</v>
      </c>
      <c r="E596">
        <v>5.5257481349955597</v>
      </c>
      <c r="F596">
        <v>10.3917922973632</v>
      </c>
      <c r="G596">
        <v>3.0419330596923801</v>
      </c>
      <c r="H596">
        <v>11.1511631011962</v>
      </c>
      <c r="I596">
        <v>1.9175490140914899</v>
      </c>
      <c r="J596">
        <v>1439</v>
      </c>
      <c r="K596">
        <v>112</v>
      </c>
      <c r="L596">
        <v>2820</v>
      </c>
      <c r="M596">
        <v>314</v>
      </c>
      <c r="N596">
        <v>102.92716217041</v>
      </c>
      <c r="O596">
        <v>65.924201965332003</v>
      </c>
      <c r="P596">
        <v>111.63446333802599</v>
      </c>
      <c r="Q596">
        <v>170.09322606814399</v>
      </c>
      <c r="R596">
        <v>27.587116355628702</v>
      </c>
      <c r="S596">
        <v>12.673891714171001</v>
      </c>
      <c r="T596">
        <v>0.63838957365970195</v>
      </c>
      <c r="U596">
        <v>0.92976914675209399</v>
      </c>
      <c r="V596">
        <v>8.6221456268849597</v>
      </c>
      <c r="W596">
        <v>6.6223963309764899</v>
      </c>
    </row>
    <row r="597" spans="1:23" x14ac:dyDescent="0.25">
      <c r="A597">
        <v>595</v>
      </c>
      <c r="B597">
        <v>164.399173281065</v>
      </c>
      <c r="C597">
        <v>149.86890876981801</v>
      </c>
      <c r="D597">
        <v>26.096523064846899</v>
      </c>
      <c r="E597">
        <v>8.1177719817474294</v>
      </c>
      <c r="F597">
        <v>8.2400016784667898</v>
      </c>
      <c r="G597">
        <v>3.7842452526092498</v>
      </c>
      <c r="H597">
        <v>9.1830549240112305</v>
      </c>
      <c r="I597">
        <v>2.8192811012268</v>
      </c>
      <c r="J597">
        <v>1098</v>
      </c>
      <c r="K597">
        <v>259</v>
      </c>
      <c r="L597">
        <v>2249</v>
      </c>
      <c r="M597">
        <v>651</v>
      </c>
      <c r="N597">
        <v>109.22453308105401</v>
      </c>
      <c r="O597">
        <v>22.472204208373999</v>
      </c>
      <c r="P597">
        <v>125.283371670253</v>
      </c>
      <c r="Q597">
        <v>161.80831924247499</v>
      </c>
      <c r="R597">
        <v>24.5486779732549</v>
      </c>
      <c r="S597">
        <v>9.3193330228117297</v>
      </c>
      <c r="T597">
        <v>0.72900085604723297</v>
      </c>
      <c r="U597">
        <v>0.89468489978579002</v>
      </c>
      <c r="V597">
        <v>8.8224627875507409</v>
      </c>
      <c r="W597">
        <v>3.69805028219599</v>
      </c>
    </row>
    <row r="598" spans="1:23" x14ac:dyDescent="0.25">
      <c r="A598">
        <v>596</v>
      </c>
      <c r="B598">
        <v>152.31260067146599</v>
      </c>
      <c r="C598">
        <v>179.844999902967</v>
      </c>
      <c r="D598">
        <v>25.8815700121236</v>
      </c>
      <c r="E598">
        <v>6.4663736758472403</v>
      </c>
      <c r="F598">
        <v>5.8466682434081996</v>
      </c>
      <c r="G598">
        <v>3.3997993469238201</v>
      </c>
      <c r="H598">
        <v>9.1144437789916992</v>
      </c>
      <c r="I598">
        <v>3.04104256629943</v>
      </c>
      <c r="J598">
        <v>1113</v>
      </c>
      <c r="K598">
        <v>293</v>
      </c>
      <c r="L598">
        <v>1881</v>
      </c>
      <c r="M598">
        <v>670</v>
      </c>
      <c r="N598">
        <v>121.753852844238</v>
      </c>
      <c r="O598">
        <v>25.317977905273398</v>
      </c>
      <c r="P598">
        <v>79.227883592767995</v>
      </c>
      <c r="Q598">
        <v>127.283008057296</v>
      </c>
      <c r="R598">
        <v>23.532377300944201</v>
      </c>
      <c r="S598">
        <v>7.7339706582246999</v>
      </c>
      <c r="T598">
        <v>0.50883180329649802</v>
      </c>
      <c r="U598">
        <v>0.95898852743068497</v>
      </c>
      <c r="V598">
        <v>10.1988840175368</v>
      </c>
      <c r="W598">
        <v>4.3875061005368403</v>
      </c>
    </row>
    <row r="599" spans="1:23" x14ac:dyDescent="0.25">
      <c r="A599">
        <v>597</v>
      </c>
      <c r="B599">
        <v>180.48440683886699</v>
      </c>
      <c r="C599">
        <v>144.33860544547699</v>
      </c>
      <c r="D599">
        <v>25.824289686261899</v>
      </c>
      <c r="E599">
        <v>7.53210444794823</v>
      </c>
      <c r="F599">
        <v>5.0759649276733398</v>
      </c>
      <c r="G599">
        <v>3.1189804077148402</v>
      </c>
      <c r="H599">
        <v>7.9984841346740696</v>
      </c>
      <c r="I599">
        <v>2.0312044620513898</v>
      </c>
      <c r="J599">
        <v>914</v>
      </c>
      <c r="K599">
        <v>134</v>
      </c>
      <c r="L599">
        <v>1727</v>
      </c>
      <c r="M599">
        <v>336</v>
      </c>
      <c r="N599">
        <v>114.236602783203</v>
      </c>
      <c r="O599">
        <v>56.356010437011697</v>
      </c>
      <c r="P599">
        <v>76.852049180327796</v>
      </c>
      <c r="Q599">
        <v>209.22763052208799</v>
      </c>
      <c r="R599">
        <v>26.8453035682167</v>
      </c>
      <c r="S599">
        <v>4.6422444293033198</v>
      </c>
      <c r="T599">
        <v>0.44882577972976301</v>
      </c>
      <c r="U599">
        <v>0.98080870580704704</v>
      </c>
      <c r="V599">
        <v>19.435141509433901</v>
      </c>
      <c r="W599">
        <v>2.9084193096420798</v>
      </c>
    </row>
    <row r="600" spans="1:23" x14ac:dyDescent="0.25">
      <c r="A600">
        <v>598</v>
      </c>
      <c r="B600">
        <v>144.30382891187401</v>
      </c>
      <c r="C600">
        <v>176.621649944691</v>
      </c>
      <c r="D600">
        <v>25.502017061364601</v>
      </c>
      <c r="E600">
        <v>14.2212152754279</v>
      </c>
      <c r="F600">
        <v>4.7891721725463796</v>
      </c>
      <c r="G600">
        <v>10.057765007019</v>
      </c>
      <c r="H600">
        <v>5.2589325904846103</v>
      </c>
      <c r="I600">
        <v>6.9993939399719203</v>
      </c>
      <c r="J600">
        <v>534</v>
      </c>
      <c r="K600">
        <v>689</v>
      </c>
      <c r="L600">
        <v>1065</v>
      </c>
      <c r="M600">
        <v>1949</v>
      </c>
      <c r="N600">
        <v>61.717098236083899</v>
      </c>
      <c r="O600">
        <v>34.014701843261697</v>
      </c>
      <c r="P600">
        <v>72.327176507211703</v>
      </c>
      <c r="Q600">
        <v>181.46460851573499</v>
      </c>
      <c r="R600">
        <v>24.315686521823199</v>
      </c>
      <c r="S600">
        <v>7.43700721469349</v>
      </c>
      <c r="T600">
        <v>0.47048193059139298</v>
      </c>
      <c r="U600">
        <v>0.94882562441893403</v>
      </c>
      <c r="V600">
        <v>13.411808950733301</v>
      </c>
      <c r="W600">
        <v>3.1485371342835702</v>
      </c>
    </row>
    <row r="601" spans="1:23" x14ac:dyDescent="0.25">
      <c r="A601">
        <v>599</v>
      </c>
      <c r="B601">
        <v>139.59217139862901</v>
      </c>
      <c r="C601">
        <v>186.28649886471601</v>
      </c>
      <c r="D601">
        <v>26.962003808348001</v>
      </c>
      <c r="E601">
        <v>5.0265290451070204</v>
      </c>
      <c r="F601">
        <v>4.9919891357421804</v>
      </c>
      <c r="G601">
        <v>2.1789023876190101</v>
      </c>
      <c r="H601">
        <v>5.2412953376770002</v>
      </c>
      <c r="I601">
        <v>1.60469245910644</v>
      </c>
      <c r="J601">
        <v>519</v>
      </c>
      <c r="K601">
        <v>114</v>
      </c>
      <c r="L601">
        <v>1105</v>
      </c>
      <c r="M601">
        <v>263</v>
      </c>
      <c r="N601">
        <v>51.244510650634702</v>
      </c>
      <c r="O601">
        <v>20.6155281066894</v>
      </c>
      <c r="P601">
        <v>76.783198707592803</v>
      </c>
      <c r="Q601">
        <v>133.07015136393801</v>
      </c>
      <c r="R601">
        <v>23.805056817872501</v>
      </c>
      <c r="S601">
        <v>11.490787652519399</v>
      </c>
      <c r="T601">
        <v>0.49981069592218802</v>
      </c>
      <c r="U601">
        <v>0.87947724048387499</v>
      </c>
      <c r="V601">
        <v>9.7538265306122405</v>
      </c>
      <c r="W601">
        <v>5.7447524435186601</v>
      </c>
    </row>
    <row r="602" spans="1:23" x14ac:dyDescent="0.25">
      <c r="A602">
        <v>600</v>
      </c>
      <c r="B602">
        <v>147.02524791864701</v>
      </c>
      <c r="C602">
        <v>210.707465698926</v>
      </c>
      <c r="D602">
        <v>29.689308969683299</v>
      </c>
      <c r="E602">
        <v>3.9465571916515101</v>
      </c>
      <c r="F602">
        <v>5.2286109924316397</v>
      </c>
      <c r="G602">
        <v>1.57524645328521</v>
      </c>
      <c r="H602">
        <v>6.1453490257263104</v>
      </c>
      <c r="I602">
        <v>1.4764666557312001</v>
      </c>
      <c r="J602">
        <v>630</v>
      </c>
      <c r="K602">
        <v>151</v>
      </c>
      <c r="L602">
        <v>1288</v>
      </c>
      <c r="M602">
        <v>290</v>
      </c>
      <c r="N602">
        <v>62.817195892333899</v>
      </c>
      <c r="O602">
        <v>61.057350158691399</v>
      </c>
      <c r="P602">
        <v>76.961873638344201</v>
      </c>
      <c r="Q602">
        <v>192.34331995412799</v>
      </c>
      <c r="R602">
        <v>22.097382152973001</v>
      </c>
      <c r="S602">
        <v>7.6442869266562896</v>
      </c>
      <c r="T602">
        <v>0.48559285604296998</v>
      </c>
      <c r="U602">
        <v>0.96032537755723502</v>
      </c>
      <c r="V602">
        <v>7.8920265780730796</v>
      </c>
      <c r="W602">
        <v>3.2642303805995199</v>
      </c>
    </row>
    <row r="603" spans="1:23" x14ac:dyDescent="0.25">
      <c r="A603">
        <v>601</v>
      </c>
      <c r="B603">
        <v>133.64334646509701</v>
      </c>
      <c r="C603">
        <v>158.33045469541401</v>
      </c>
      <c r="D603">
        <v>33.582225479825297</v>
      </c>
      <c r="E603">
        <v>5.5515260801090696</v>
      </c>
      <c r="F603">
        <v>5.58025646209716</v>
      </c>
      <c r="G603">
        <v>3.3705146312713601</v>
      </c>
      <c r="H603">
        <v>6.1188635826110804</v>
      </c>
      <c r="I603">
        <v>2.75352454185485</v>
      </c>
      <c r="J603">
        <v>617</v>
      </c>
      <c r="K603">
        <v>268</v>
      </c>
      <c r="L603">
        <v>1349</v>
      </c>
      <c r="M603">
        <v>555</v>
      </c>
      <c r="N603">
        <v>58.830265045166001</v>
      </c>
      <c r="O603">
        <v>24.020824432373001</v>
      </c>
      <c r="P603">
        <v>70.682170542635603</v>
      </c>
      <c r="Q603">
        <v>215.71928035982</v>
      </c>
      <c r="R603">
        <v>24.232343105695101</v>
      </c>
      <c r="S603">
        <v>4.6805409249555696</v>
      </c>
      <c r="T603">
        <v>0.48608884490941701</v>
      </c>
      <c r="U603">
        <v>0.97783347884641703</v>
      </c>
      <c r="V603">
        <v>7.5290215588722997</v>
      </c>
      <c r="W603">
        <v>2.3140578265204299</v>
      </c>
    </row>
    <row r="604" spans="1:23" x14ac:dyDescent="0.25">
      <c r="A604">
        <v>602</v>
      </c>
      <c r="B604">
        <v>138.853014807195</v>
      </c>
      <c r="C604">
        <v>183.96722234081699</v>
      </c>
      <c r="D604">
        <v>31.467662715516902</v>
      </c>
      <c r="E604">
        <v>5.70722763969356</v>
      </c>
      <c r="F604">
        <v>4.8207211494445801</v>
      </c>
      <c r="G604">
        <v>3.2205908298492401</v>
      </c>
      <c r="H604">
        <v>5.4032316207885698</v>
      </c>
      <c r="I604">
        <v>2.0039815902709899</v>
      </c>
      <c r="J604">
        <v>598</v>
      </c>
      <c r="K604">
        <v>115</v>
      </c>
      <c r="L604">
        <v>1108</v>
      </c>
      <c r="M604">
        <v>302</v>
      </c>
      <c r="N604">
        <v>64.070274353027301</v>
      </c>
      <c r="O604">
        <v>32.756679534912102</v>
      </c>
      <c r="P604">
        <v>89.701844262294998</v>
      </c>
      <c r="Q604">
        <v>178.22413479052801</v>
      </c>
      <c r="R604">
        <v>21.824666604976301</v>
      </c>
      <c r="S604">
        <v>4.2131224903203899</v>
      </c>
      <c r="T604">
        <v>0.49654849861080202</v>
      </c>
      <c r="U604">
        <v>0.97549444024214405</v>
      </c>
      <c r="V604">
        <v>6.8313053097345096</v>
      </c>
      <c r="W604">
        <v>2.79811433702484</v>
      </c>
    </row>
    <row r="605" spans="1:23" x14ac:dyDescent="0.25">
      <c r="A605">
        <v>603</v>
      </c>
      <c r="B605">
        <v>162.37378951658201</v>
      </c>
      <c r="C605">
        <v>211.532418638048</v>
      </c>
      <c r="D605">
        <v>22.271560859174201</v>
      </c>
      <c r="E605">
        <v>7.3974426860038296</v>
      </c>
      <c r="F605">
        <v>5.2446870803832999</v>
      </c>
      <c r="G605">
        <v>5.4341974258422798</v>
      </c>
      <c r="H605">
        <v>5.4434137344360298</v>
      </c>
      <c r="I605">
        <v>4.3472700119018501</v>
      </c>
      <c r="J605">
        <v>496</v>
      </c>
      <c r="K605">
        <v>409</v>
      </c>
      <c r="L605">
        <v>1263</v>
      </c>
      <c r="M605">
        <v>1041</v>
      </c>
      <c r="N605">
        <v>52.478565216064403</v>
      </c>
      <c r="O605">
        <v>17.0293865203857</v>
      </c>
      <c r="P605">
        <v>98.330397357621806</v>
      </c>
      <c r="Q605">
        <v>155.55182939073799</v>
      </c>
      <c r="R605">
        <v>20.004649540423301</v>
      </c>
      <c r="S605">
        <v>3.59015137311127</v>
      </c>
      <c r="T605">
        <v>0.56371310616084302</v>
      </c>
      <c r="U605">
        <v>0.97456683852596604</v>
      </c>
      <c r="V605">
        <v>6.5674740484429002</v>
      </c>
      <c r="W605">
        <v>2.6169934640522801</v>
      </c>
    </row>
    <row r="606" spans="1:23" x14ac:dyDescent="0.25">
      <c r="A606">
        <v>604</v>
      </c>
      <c r="B606">
        <v>181.80282947466401</v>
      </c>
      <c r="C606">
        <v>153.63207126084299</v>
      </c>
      <c r="D606">
        <v>19.355458008779301</v>
      </c>
      <c r="E606">
        <v>6.7887984456530202</v>
      </c>
      <c r="F606">
        <v>3.8939261436462398</v>
      </c>
      <c r="G606">
        <v>3.9730045795440598</v>
      </c>
      <c r="H606">
        <v>4.6747417449951101</v>
      </c>
      <c r="I606">
        <v>2.5669515132903999</v>
      </c>
      <c r="J606">
        <v>428</v>
      </c>
      <c r="K606">
        <v>178</v>
      </c>
      <c r="L606">
        <v>1061</v>
      </c>
      <c r="M606">
        <v>477</v>
      </c>
      <c r="N606">
        <v>53.665634155273402</v>
      </c>
      <c r="O606">
        <v>39.9624824523925</v>
      </c>
      <c r="P606">
        <v>109.905051573657</v>
      </c>
      <c r="Q606">
        <v>175.75449856733499</v>
      </c>
      <c r="R606">
        <v>20.2112809510385</v>
      </c>
      <c r="S606">
        <v>4.6616417528226899</v>
      </c>
      <c r="T606">
        <v>0.59858693154947695</v>
      </c>
      <c r="U606">
        <v>0.96830660644522604</v>
      </c>
      <c r="V606">
        <v>6.8313061872025296</v>
      </c>
      <c r="W606">
        <v>2.7334481438959002</v>
      </c>
    </row>
    <row r="607" spans="1:23" x14ac:dyDescent="0.25">
      <c r="A607">
        <v>605</v>
      </c>
      <c r="B607">
        <v>171.102524791864</v>
      </c>
      <c r="C607">
        <v>187.82891187486601</v>
      </c>
      <c r="D607">
        <v>21.909703636992798</v>
      </c>
      <c r="E607">
        <v>8.0922048761022491</v>
      </c>
      <c r="F607">
        <v>4.8366055488586399</v>
      </c>
      <c r="G607">
        <v>4.8050422668456996</v>
      </c>
      <c r="H607">
        <v>6.1417765617370597</v>
      </c>
      <c r="I607">
        <v>4.6097869873046804</v>
      </c>
      <c r="J607">
        <v>602</v>
      </c>
      <c r="K607">
        <v>527</v>
      </c>
      <c r="L607">
        <v>1437</v>
      </c>
      <c r="M607">
        <v>1085</v>
      </c>
      <c r="N607">
        <v>58.258045196533203</v>
      </c>
      <c r="O607">
        <v>12.529964447021401</v>
      </c>
      <c r="P607">
        <v>62.818804589827003</v>
      </c>
      <c r="Q607">
        <v>190.111538043281</v>
      </c>
      <c r="R607">
        <v>22.051537414013399</v>
      </c>
      <c r="S607">
        <v>7.3773186486252902</v>
      </c>
      <c r="T607">
        <v>0.40634561144896297</v>
      </c>
      <c r="U607">
        <v>0.96665363920652803</v>
      </c>
      <c r="V607">
        <v>9.0964187327823698</v>
      </c>
      <c r="W607">
        <v>4.0556812468577101</v>
      </c>
    </row>
    <row r="608" spans="1:23" x14ac:dyDescent="0.25">
      <c r="A608">
        <v>606</v>
      </c>
      <c r="B608">
        <v>166.99307186244599</v>
      </c>
      <c r="C608">
        <v>178.59605270818301</v>
      </c>
      <c r="D608">
        <v>18.8263263513984</v>
      </c>
      <c r="E608">
        <v>8.29107523586916</v>
      </c>
      <c r="F608">
        <v>4.4609599113464302</v>
      </c>
      <c r="G608">
        <v>3.6990172863006499</v>
      </c>
      <c r="H608">
        <v>5.3499302864074698</v>
      </c>
      <c r="I608">
        <v>2.6020953655242902</v>
      </c>
      <c r="J608">
        <v>529</v>
      </c>
      <c r="K608">
        <v>240</v>
      </c>
      <c r="L608">
        <v>1243</v>
      </c>
      <c r="M608">
        <v>522</v>
      </c>
      <c r="N608">
        <v>52.773101806640597</v>
      </c>
      <c r="O608">
        <v>34.058773040771399</v>
      </c>
      <c r="P608">
        <v>101.57407407407401</v>
      </c>
      <c r="Q608">
        <v>182.59163296889801</v>
      </c>
      <c r="R608">
        <v>21.106126767022499</v>
      </c>
      <c r="S608">
        <v>7.8080906853113996</v>
      </c>
      <c r="T608">
        <v>0.58875185452109802</v>
      </c>
      <c r="U608">
        <v>0.958919844894916</v>
      </c>
      <c r="V608">
        <v>9.8891928864569092</v>
      </c>
      <c r="W608">
        <v>4.0449406039788096</v>
      </c>
    </row>
    <row r="609" spans="1:23" x14ac:dyDescent="0.25">
      <c r="A609">
        <v>607</v>
      </c>
      <c r="B609">
        <v>159.451163422538</v>
      </c>
      <c r="C609">
        <v>159.71610161268401</v>
      </c>
      <c r="D609">
        <v>17.9997948030252</v>
      </c>
      <c r="E609">
        <v>8.3825941738802499</v>
      </c>
      <c r="F609">
        <v>4.3426284790039</v>
      </c>
      <c r="G609">
        <v>4.7608256340026802</v>
      </c>
      <c r="H609">
        <v>6.1857428550720197</v>
      </c>
      <c r="I609">
        <v>3.4098212718963601</v>
      </c>
      <c r="J609">
        <v>550</v>
      </c>
      <c r="K609">
        <v>314</v>
      </c>
      <c r="L609">
        <v>1284</v>
      </c>
      <c r="M609">
        <v>743</v>
      </c>
      <c r="N609">
        <v>46.690471649169901</v>
      </c>
      <c r="O609">
        <v>28.442924499511701</v>
      </c>
      <c r="P609">
        <v>68.299319727891103</v>
      </c>
      <c r="Q609">
        <v>173.25479036236001</v>
      </c>
      <c r="R609">
        <v>21.062546800106499</v>
      </c>
      <c r="S609">
        <v>6.8956246645024404</v>
      </c>
      <c r="T609">
        <v>0.42682508715136502</v>
      </c>
      <c r="U609">
        <v>0.94726392347294297</v>
      </c>
      <c r="V609">
        <v>10.2536115569823</v>
      </c>
      <c r="W609">
        <v>2.8595694252419501</v>
      </c>
    </row>
    <row r="610" spans="1:23" x14ac:dyDescent="0.25">
      <c r="A610">
        <v>608</v>
      </c>
      <c r="B610">
        <v>162.10497001688299</v>
      </c>
      <c r="C610">
        <v>163.55423159774099</v>
      </c>
      <c r="D610">
        <v>16.642008770623001</v>
      </c>
      <c r="E610">
        <v>5.4052104080777603</v>
      </c>
      <c r="F610">
        <v>4.0291676521301198</v>
      </c>
      <c r="G610">
        <v>3.1511166095733598</v>
      </c>
      <c r="H610">
        <v>5.3419680595397896</v>
      </c>
      <c r="I610">
        <v>2.3662865161895699</v>
      </c>
      <c r="J610">
        <v>532</v>
      </c>
      <c r="K610">
        <v>227</v>
      </c>
      <c r="L610">
        <v>1241</v>
      </c>
      <c r="M610">
        <v>464</v>
      </c>
      <c r="N610">
        <v>51.244510650634702</v>
      </c>
      <c r="O610">
        <v>43.600456237792898</v>
      </c>
      <c r="P610">
        <v>98.698740818467996</v>
      </c>
      <c r="Q610">
        <v>182.48916482598</v>
      </c>
      <c r="R610">
        <v>22.445012871941</v>
      </c>
      <c r="S610">
        <v>7.5030878701613801</v>
      </c>
      <c r="T610">
        <v>0.60810065738476304</v>
      </c>
      <c r="U610">
        <v>0.96726458578694696</v>
      </c>
      <c r="V610">
        <v>7.5783825220390897</v>
      </c>
      <c r="W610">
        <v>2.9911997126436698</v>
      </c>
    </row>
    <row r="611" spans="1:23" x14ac:dyDescent="0.25">
      <c r="A611">
        <v>609</v>
      </c>
      <c r="B611">
        <v>153.20130412001001</v>
      </c>
      <c r="C611">
        <v>191.759087115992</v>
      </c>
      <c r="D611">
        <v>24.2614612834215</v>
      </c>
      <c r="E611">
        <v>5.7763590576061699</v>
      </c>
      <c r="F611">
        <v>4.9443383216857901</v>
      </c>
      <c r="G611">
        <v>2.5783762931823699</v>
      </c>
      <c r="H611">
        <v>6.1390419006347603</v>
      </c>
      <c r="I611">
        <v>2.4073424339294398</v>
      </c>
      <c r="J611">
        <v>567</v>
      </c>
      <c r="K611">
        <v>216</v>
      </c>
      <c r="L611">
        <v>1374</v>
      </c>
      <c r="M611">
        <v>541</v>
      </c>
      <c r="N611">
        <v>54.744865417480398</v>
      </c>
      <c r="O611">
        <v>40.311286926269503</v>
      </c>
      <c r="P611">
        <v>112.839790824815</v>
      </c>
      <c r="Q611">
        <v>160.20323539631599</v>
      </c>
      <c r="R611">
        <v>24.616835600144899</v>
      </c>
      <c r="S611">
        <v>6.7529332015783501</v>
      </c>
      <c r="T611">
        <v>0.63682853899205505</v>
      </c>
      <c r="U611">
        <v>0.964797752482763</v>
      </c>
      <c r="V611">
        <v>7.6006120887528601</v>
      </c>
      <c r="W611">
        <v>3.46091059813799</v>
      </c>
    </row>
    <row r="612" spans="1:23" x14ac:dyDescent="0.25">
      <c r="A612">
        <v>610</v>
      </c>
      <c r="B612">
        <v>155.49315919191099</v>
      </c>
      <c r="C612">
        <v>181.176832463273</v>
      </c>
      <c r="D612">
        <v>21.174037950889399</v>
      </c>
      <c r="E612">
        <v>8.0891694311173801</v>
      </c>
      <c r="F612">
        <v>4.7924671173095703</v>
      </c>
      <c r="G612">
        <v>3.3084528446197501</v>
      </c>
      <c r="H612">
        <v>6.0169897079467702</v>
      </c>
      <c r="I612">
        <v>2.18281722068786</v>
      </c>
      <c r="J612">
        <v>583</v>
      </c>
      <c r="K612">
        <v>148</v>
      </c>
      <c r="L612">
        <v>1404</v>
      </c>
      <c r="M612">
        <v>361</v>
      </c>
      <c r="N612">
        <v>54.918121337890597</v>
      </c>
      <c r="O612">
        <v>45.803932189941399</v>
      </c>
      <c r="P612">
        <v>92.416654384672</v>
      </c>
      <c r="Q612">
        <v>192.69105381422</v>
      </c>
      <c r="R612">
        <v>20.2031434038831</v>
      </c>
      <c r="S612">
        <v>4.1767233154705696</v>
      </c>
      <c r="T612">
        <v>0.54633638063512302</v>
      </c>
      <c r="U612">
        <v>0.97784464710207897</v>
      </c>
      <c r="V612">
        <v>6.4937537180249798</v>
      </c>
      <c r="W612">
        <v>2.8078376487053802</v>
      </c>
    </row>
    <row r="613" spans="1:23" x14ac:dyDescent="0.25">
      <c r="A613">
        <v>611</v>
      </c>
      <c r="B613">
        <v>185.18606998001101</v>
      </c>
      <c r="C613">
        <v>180.502396708649</v>
      </c>
      <c r="D613">
        <v>20.069098918835198</v>
      </c>
      <c r="E613">
        <v>6.2253413563074202</v>
      </c>
      <c r="F613">
        <v>4.0437426567077601</v>
      </c>
      <c r="G613">
        <v>4.1394805908203098</v>
      </c>
      <c r="H613">
        <v>5.0125584602355904</v>
      </c>
      <c r="I613">
        <v>3.0621213912963801</v>
      </c>
      <c r="J613">
        <v>521</v>
      </c>
      <c r="K613">
        <v>245</v>
      </c>
      <c r="L613">
        <v>1043</v>
      </c>
      <c r="M613">
        <v>598</v>
      </c>
      <c r="N613">
        <v>51.195701599121001</v>
      </c>
      <c r="O613">
        <v>10.4403066635131</v>
      </c>
      <c r="P613">
        <v>105.813888888888</v>
      </c>
      <c r="Q613">
        <v>156.908971361776</v>
      </c>
      <c r="R613">
        <v>26.2798132580226</v>
      </c>
      <c r="S613">
        <v>6.2990714060386104</v>
      </c>
      <c r="T613">
        <v>0.61423205283048299</v>
      </c>
      <c r="U613">
        <v>0.96221484256692802</v>
      </c>
      <c r="V613">
        <v>7.5845308537616196</v>
      </c>
      <c r="W613">
        <v>3.44436157517899</v>
      </c>
    </row>
    <row r="614" spans="1:23" x14ac:dyDescent="0.25">
      <c r="A614">
        <v>612</v>
      </c>
      <c r="B614">
        <v>161.547652778047</v>
      </c>
      <c r="C614">
        <v>182.96528168603999</v>
      </c>
      <c r="D614">
        <v>25.3529856138456</v>
      </c>
      <c r="E614">
        <v>5.4146128531483599</v>
      </c>
      <c r="F614">
        <v>7.09112453460693</v>
      </c>
      <c r="G614">
        <v>2.8160095214843701</v>
      </c>
      <c r="H614">
        <v>7.9497117996215803</v>
      </c>
      <c r="I614">
        <v>1.97733926773071</v>
      </c>
      <c r="J614">
        <v>960</v>
      </c>
      <c r="K614">
        <v>145</v>
      </c>
      <c r="L614">
        <v>1726</v>
      </c>
      <c r="M614">
        <v>374</v>
      </c>
      <c r="N614">
        <v>83.761566162109304</v>
      </c>
      <c r="O614">
        <v>25.495098114013601</v>
      </c>
      <c r="P614">
        <v>84.860855160989701</v>
      </c>
      <c r="Q614">
        <v>139.60980418819599</v>
      </c>
      <c r="R614">
        <v>20.985855917758698</v>
      </c>
      <c r="S614">
        <v>7.0461090001615796</v>
      </c>
      <c r="T614">
        <v>0.520713658316595</v>
      </c>
      <c r="U614">
        <v>0.93155712188865103</v>
      </c>
      <c r="V614">
        <v>6.13660714285714</v>
      </c>
      <c r="W614">
        <v>3.42255602068456</v>
      </c>
    </row>
    <row r="615" spans="1:23" x14ac:dyDescent="0.25">
      <c r="A615">
        <v>613</v>
      </c>
      <c r="B615">
        <v>155.15882318694301</v>
      </c>
      <c r="C615">
        <v>209.73785635273299</v>
      </c>
      <c r="D615">
        <v>23.542546033795499</v>
      </c>
      <c r="E615">
        <v>6.1618240418538504</v>
      </c>
      <c r="F615">
        <v>7.2168798446655202</v>
      </c>
      <c r="G615">
        <v>2.0838749408721902</v>
      </c>
      <c r="H615">
        <v>7.7061524391174299</v>
      </c>
      <c r="I615">
        <v>1.7102245092391899</v>
      </c>
      <c r="J615">
        <v>936</v>
      </c>
      <c r="K615">
        <v>112</v>
      </c>
      <c r="L615">
        <v>1736</v>
      </c>
      <c r="M615">
        <v>300</v>
      </c>
      <c r="N615">
        <v>93.813644409179602</v>
      </c>
      <c r="O615">
        <v>38.078865051269503</v>
      </c>
      <c r="P615">
        <v>88.189140271493201</v>
      </c>
      <c r="Q615">
        <v>184.585441910192</v>
      </c>
      <c r="R615">
        <v>20.911591808905001</v>
      </c>
      <c r="S615">
        <v>5.0825339011199899</v>
      </c>
      <c r="T615">
        <v>0.50507899055403904</v>
      </c>
      <c r="U615">
        <v>0.97336992559556301</v>
      </c>
      <c r="V615">
        <v>9.0015243902438993</v>
      </c>
      <c r="W615">
        <v>3.0091434718300301</v>
      </c>
    </row>
    <row r="616" spans="1:23" x14ac:dyDescent="0.25">
      <c r="A616">
        <v>614</v>
      </c>
      <c r="B616">
        <v>154.995672339847</v>
      </c>
      <c r="C616">
        <v>215.84556269285201</v>
      </c>
      <c r="D616">
        <v>24.4270454516111</v>
      </c>
      <c r="E616">
        <v>3.2058651902587099</v>
      </c>
      <c r="F616">
        <v>7.8085236549377397</v>
      </c>
      <c r="G616">
        <v>1.3110764026641799</v>
      </c>
      <c r="H616">
        <v>7.8548016548156703</v>
      </c>
      <c r="I616">
        <v>1.1152137517928999</v>
      </c>
      <c r="J616">
        <v>910</v>
      </c>
      <c r="K616">
        <v>91</v>
      </c>
      <c r="L616">
        <v>2028</v>
      </c>
      <c r="M616">
        <v>185</v>
      </c>
      <c r="N616">
        <v>92.439163208007798</v>
      </c>
      <c r="O616">
        <v>83.198554992675696</v>
      </c>
      <c r="P616">
        <v>79.913862179487097</v>
      </c>
      <c r="Q616">
        <v>145.456805985942</v>
      </c>
      <c r="R616">
        <v>21.6402743630169</v>
      </c>
      <c r="S616">
        <v>4.2253527988478004</v>
      </c>
      <c r="T616">
        <v>0.47150694711261698</v>
      </c>
      <c r="U616">
        <v>0.97640660908069099</v>
      </c>
      <c r="V616">
        <v>8.6336956521739108</v>
      </c>
      <c r="W616">
        <v>2.9486081370449599</v>
      </c>
    </row>
    <row r="617" spans="1:23" x14ac:dyDescent="0.25">
      <c r="A617">
        <v>615</v>
      </c>
      <c r="B617">
        <v>189.75268295522901</v>
      </c>
      <c r="C617">
        <v>164.524520173106</v>
      </c>
      <c r="D617">
        <v>23.250653189798399</v>
      </c>
      <c r="E617">
        <v>8.6654426514169192</v>
      </c>
      <c r="F617">
        <v>6.0086193084716797</v>
      </c>
      <c r="G617">
        <v>5.09494876861572</v>
      </c>
      <c r="H617">
        <v>6.5023155212402299</v>
      </c>
      <c r="I617">
        <v>3.6275286674499498</v>
      </c>
      <c r="J617">
        <v>694</v>
      </c>
      <c r="K617">
        <v>313</v>
      </c>
      <c r="L617">
        <v>1524</v>
      </c>
      <c r="M617">
        <v>808</v>
      </c>
      <c r="N617">
        <v>58.940647125244098</v>
      </c>
      <c r="O617">
        <v>58.523494720458899</v>
      </c>
      <c r="P617">
        <v>71.700597426470594</v>
      </c>
      <c r="Q617">
        <v>197.883020884356</v>
      </c>
      <c r="R617">
        <v>25.3808077896438</v>
      </c>
      <c r="S617">
        <v>5.7596611196623497</v>
      </c>
      <c r="T617">
        <v>0.44842352610909803</v>
      </c>
      <c r="U617">
        <v>0.96501426487123898</v>
      </c>
      <c r="V617">
        <v>12.552075176194201</v>
      </c>
      <c r="W617">
        <v>2.8263019116677599</v>
      </c>
    </row>
    <row r="618" spans="1:23" x14ac:dyDescent="0.25">
      <c r="A618">
        <v>616</v>
      </c>
      <c r="B618">
        <v>167.69465737739901</v>
      </c>
      <c r="C618">
        <v>223.50567641522201</v>
      </c>
      <c r="D618">
        <v>29.402025504880299</v>
      </c>
      <c r="E618">
        <v>3.8409362701053298</v>
      </c>
      <c r="F618">
        <v>11.625846862792899</v>
      </c>
      <c r="G618">
        <v>1.81441521644592</v>
      </c>
      <c r="H618">
        <v>11.600709915161101</v>
      </c>
      <c r="I618">
        <v>1.17223048210144</v>
      </c>
      <c r="J618">
        <v>1475</v>
      </c>
      <c r="K618">
        <v>49</v>
      </c>
      <c r="L618">
        <v>2987</v>
      </c>
      <c r="M618">
        <v>154</v>
      </c>
      <c r="N618">
        <v>115.20850372314401</v>
      </c>
      <c r="O618">
        <v>55.009090423583899</v>
      </c>
      <c r="P618">
        <v>99.5822878228782</v>
      </c>
      <c r="Q618">
        <v>178.85899950956301</v>
      </c>
      <c r="R618">
        <v>24.734719087654899</v>
      </c>
      <c r="S618">
        <v>4.8000205553241901</v>
      </c>
      <c r="T618">
        <v>0.57900951478753704</v>
      </c>
      <c r="U618">
        <v>0.96669334870240797</v>
      </c>
      <c r="V618">
        <v>15.0053285968028</v>
      </c>
      <c r="W618">
        <v>3.0691823899371</v>
      </c>
    </row>
    <row r="619" spans="1:23" x14ac:dyDescent="0.25">
      <c r="A619">
        <v>617</v>
      </c>
      <c r="B619">
        <v>163.57177511692399</v>
      </c>
      <c r="C619">
        <v>176.977080867084</v>
      </c>
      <c r="D619">
        <v>30.919354733126099</v>
      </c>
      <c r="E619">
        <v>8.9564291833754908</v>
      </c>
      <c r="F619">
        <v>12.199921607971101</v>
      </c>
      <c r="G619">
        <v>4.6622071266174299</v>
      </c>
      <c r="H619">
        <v>10.938406944274901</v>
      </c>
      <c r="I619">
        <v>3.7011737823486301</v>
      </c>
      <c r="J619">
        <v>1335</v>
      </c>
      <c r="K619">
        <v>353</v>
      </c>
      <c r="L619">
        <v>3003</v>
      </c>
      <c r="M619">
        <v>914</v>
      </c>
      <c r="N619">
        <v>121.082618713378</v>
      </c>
      <c r="O619">
        <v>15.811387062072701</v>
      </c>
      <c r="P619">
        <v>70.280083955223802</v>
      </c>
      <c r="Q619">
        <v>181.27427655855499</v>
      </c>
      <c r="R619">
        <v>22.041686988328699</v>
      </c>
      <c r="S619">
        <v>3.6393119888011101</v>
      </c>
      <c r="T619">
        <v>0.43851233449105398</v>
      </c>
      <c r="U619">
        <v>0.973100702637966</v>
      </c>
      <c r="V619">
        <v>11.6931260229132</v>
      </c>
      <c r="W619">
        <v>2.3931195126321398</v>
      </c>
    </row>
    <row r="620" spans="1:23" x14ac:dyDescent="0.25">
      <c r="A620">
        <v>618</v>
      </c>
      <c r="B620">
        <v>162.59876962487101</v>
      </c>
      <c r="C620">
        <v>199.80548817170899</v>
      </c>
      <c r="D620">
        <v>30.725648393353602</v>
      </c>
      <c r="E620">
        <v>12.261050288936699</v>
      </c>
      <c r="F620">
        <v>11.843689918518001</v>
      </c>
      <c r="G620">
        <v>5.40641117095947</v>
      </c>
      <c r="H620">
        <v>10.652695655822701</v>
      </c>
      <c r="I620">
        <v>3.93833208084106</v>
      </c>
      <c r="J620">
        <v>1292</v>
      </c>
      <c r="K620">
        <v>265</v>
      </c>
      <c r="L620">
        <v>2874</v>
      </c>
      <c r="M620">
        <v>865</v>
      </c>
      <c r="N620">
        <v>108.24509429931599</v>
      </c>
      <c r="O620">
        <v>37.735923767089801</v>
      </c>
      <c r="P620">
        <v>72.044337926902301</v>
      </c>
      <c r="Q620">
        <v>154.75972861264901</v>
      </c>
      <c r="R620">
        <v>22.190413496922801</v>
      </c>
      <c r="S620">
        <v>7.4897664663192796</v>
      </c>
      <c r="T620">
        <v>0.46157823880015503</v>
      </c>
      <c r="U620">
        <v>0.95320807461669899</v>
      </c>
      <c r="V620">
        <v>11.9237804878048</v>
      </c>
      <c r="W620">
        <v>3.10953729933899</v>
      </c>
    </row>
    <row r="621" spans="1:23" x14ac:dyDescent="0.25">
      <c r="A621">
        <v>619</v>
      </c>
      <c r="B621">
        <v>164.220633041588</v>
      </c>
      <c r="C621">
        <v>193.48790001746499</v>
      </c>
      <c r="D621">
        <v>33.406139627602002</v>
      </c>
      <c r="E621">
        <v>5.7350140458497103</v>
      </c>
      <c r="F621">
        <v>11.008387565612701</v>
      </c>
      <c r="G621">
        <v>3.4392762184143</v>
      </c>
      <c r="H621">
        <v>9.6749048233032209</v>
      </c>
      <c r="I621">
        <v>2.7944657802581698</v>
      </c>
      <c r="J621">
        <v>1133</v>
      </c>
      <c r="K621">
        <v>237</v>
      </c>
      <c r="L621">
        <v>2612</v>
      </c>
      <c r="M621">
        <v>540</v>
      </c>
      <c r="N621">
        <v>117.0341796875</v>
      </c>
      <c r="O621">
        <v>30.413810729980401</v>
      </c>
      <c r="P621">
        <v>82.284718885151307</v>
      </c>
      <c r="Q621">
        <v>132.05261188044699</v>
      </c>
      <c r="R621">
        <v>21.023805230780901</v>
      </c>
      <c r="S621">
        <v>5.0888288125146897</v>
      </c>
      <c r="T621">
        <v>0.51164531993364604</v>
      </c>
      <c r="U621">
        <v>0.96308795514827705</v>
      </c>
      <c r="V621">
        <v>7.7542297417631296</v>
      </c>
      <c r="W621">
        <v>3.0268279852709101</v>
      </c>
    </row>
    <row r="622" spans="1:23" x14ac:dyDescent="0.25">
      <c r="A622">
        <v>620</v>
      </c>
      <c r="B622">
        <v>177.14620893089301</v>
      </c>
      <c r="C622">
        <v>151.68968930117001</v>
      </c>
      <c r="D622">
        <v>25.1978899508936</v>
      </c>
      <c r="E622">
        <v>5.9488236013530003</v>
      </c>
      <c r="F622">
        <v>9.6589632034301705</v>
      </c>
      <c r="G622">
        <v>3.9843859672546298</v>
      </c>
      <c r="H622">
        <v>9.1447010040283203</v>
      </c>
      <c r="I622">
        <v>2.9053525924682599</v>
      </c>
      <c r="J622">
        <v>1089</v>
      </c>
      <c r="K622">
        <v>273</v>
      </c>
      <c r="L622">
        <v>2216</v>
      </c>
      <c r="M622">
        <v>550</v>
      </c>
      <c r="N622">
        <v>111.018020629882</v>
      </c>
      <c r="O622">
        <v>78.600250244140597</v>
      </c>
      <c r="P622">
        <v>79.148432601880799</v>
      </c>
      <c r="Q622">
        <v>204.17184049876599</v>
      </c>
      <c r="R622">
        <v>21.9589187339296</v>
      </c>
      <c r="S622">
        <v>7.5898964073111701</v>
      </c>
      <c r="T622">
        <v>0.45549863555474002</v>
      </c>
      <c r="U622">
        <v>0.95727262519707401</v>
      </c>
      <c r="V622">
        <v>9.9607476635514001</v>
      </c>
      <c r="W622">
        <v>3.8595516762547102</v>
      </c>
    </row>
    <row r="623" spans="1:23" x14ac:dyDescent="0.25">
      <c r="A623">
        <v>621</v>
      </c>
      <c r="B623">
        <v>158.031884957984</v>
      </c>
      <c r="C623">
        <v>127.670709697451</v>
      </c>
      <c r="D623">
        <v>51.639695261924501</v>
      </c>
      <c r="E623">
        <v>6.3350416314593803</v>
      </c>
      <c r="F623">
        <v>7.8801498413085902</v>
      </c>
      <c r="G623">
        <v>4.4388480186462402</v>
      </c>
      <c r="H623">
        <v>7.5704612731933496</v>
      </c>
      <c r="I623">
        <v>2.9023208618164</v>
      </c>
      <c r="J623">
        <v>850</v>
      </c>
      <c r="K623">
        <v>238</v>
      </c>
      <c r="L623">
        <v>1786</v>
      </c>
      <c r="M623">
        <v>600</v>
      </c>
      <c r="N623">
        <v>101.11873626708901</v>
      </c>
      <c r="O623">
        <v>26.907247543334901</v>
      </c>
      <c r="P623">
        <v>92.987526728438993</v>
      </c>
      <c r="Q623">
        <v>194.1432911622</v>
      </c>
      <c r="R623">
        <v>22.6135257735279</v>
      </c>
      <c r="S623">
        <v>4.0093935858089598</v>
      </c>
      <c r="T623">
        <v>0.58906246570527798</v>
      </c>
      <c r="U623">
        <v>0.97703621860168199</v>
      </c>
      <c r="V623">
        <v>11.2644178454842</v>
      </c>
      <c r="W623">
        <v>2.5829059829059799</v>
      </c>
    </row>
    <row r="624" spans="1:23" x14ac:dyDescent="0.25">
      <c r="A624">
        <v>622</v>
      </c>
      <c r="B624">
        <v>169.43144637000501</v>
      </c>
      <c r="C624">
        <v>187.73022957946</v>
      </c>
      <c r="D624">
        <v>30.739811616989702</v>
      </c>
      <c r="E624">
        <v>6.3786095941086103</v>
      </c>
      <c r="F624">
        <v>12.6691083908081</v>
      </c>
      <c r="G624">
        <v>3.4804904460906898</v>
      </c>
      <c r="H624">
        <v>10.274069786071699</v>
      </c>
      <c r="I624">
        <v>2.8862407207489</v>
      </c>
      <c r="J624">
        <v>1155</v>
      </c>
      <c r="K624">
        <v>252</v>
      </c>
      <c r="L624">
        <v>2516</v>
      </c>
      <c r="M624">
        <v>573</v>
      </c>
      <c r="N624">
        <v>101.044548034667</v>
      </c>
      <c r="O624">
        <v>36.124786376953097</v>
      </c>
      <c r="P624">
        <v>90.261661965719199</v>
      </c>
      <c r="Q624">
        <v>177.14830066435999</v>
      </c>
      <c r="R624">
        <v>21.086625802501501</v>
      </c>
      <c r="S624">
        <v>9.2703095648520009</v>
      </c>
      <c r="T624">
        <v>0.57747684048046999</v>
      </c>
      <c r="U624">
        <v>0.95398426777367495</v>
      </c>
      <c r="V624">
        <v>7.1517295597484196</v>
      </c>
      <c r="W624">
        <v>4.2063542494042796</v>
      </c>
    </row>
    <row r="625" spans="1:23" x14ac:dyDescent="0.25">
      <c r="A625">
        <v>623</v>
      </c>
      <c r="B625">
        <v>169.94531234838601</v>
      </c>
      <c r="C625">
        <v>187.04075375031499</v>
      </c>
      <c r="D625">
        <v>27.507355735120498</v>
      </c>
      <c r="E625">
        <v>8.8415780623144506</v>
      </c>
      <c r="F625">
        <v>14.512819290161101</v>
      </c>
      <c r="G625">
        <v>2.5332627296447701</v>
      </c>
      <c r="H625">
        <v>11.259524345397899</v>
      </c>
      <c r="I625">
        <v>1.58012783527374</v>
      </c>
      <c r="J625">
        <v>1298</v>
      </c>
      <c r="K625">
        <v>92</v>
      </c>
      <c r="L625">
        <v>3008</v>
      </c>
      <c r="M625">
        <v>217</v>
      </c>
      <c r="N625">
        <v>104.403060913085</v>
      </c>
      <c r="O625">
        <v>57.801387786865199</v>
      </c>
      <c r="P625">
        <v>84.487408949011396</v>
      </c>
      <c r="Q625">
        <v>171.16440666531699</v>
      </c>
      <c r="R625">
        <v>23.605121616790601</v>
      </c>
      <c r="S625">
        <v>3.8374720576970902</v>
      </c>
      <c r="T625">
        <v>0.57386001405582598</v>
      </c>
      <c r="U625">
        <v>0.96688827924403797</v>
      </c>
      <c r="V625">
        <v>7.4562043795620401</v>
      </c>
      <c r="W625">
        <v>2.4220022002200201</v>
      </c>
    </row>
    <row r="626" spans="1:23" x14ac:dyDescent="0.25">
      <c r="A626">
        <v>624</v>
      </c>
      <c r="B626">
        <v>172.41840516990399</v>
      </c>
      <c r="C626">
        <v>178.05614314269599</v>
      </c>
      <c r="D626">
        <v>25.341104491912901</v>
      </c>
      <c r="E626">
        <v>5.3910564857518999</v>
      </c>
      <c r="F626">
        <v>12.6078538894653</v>
      </c>
      <c r="G626">
        <v>2.6431314945220898</v>
      </c>
      <c r="H626">
        <v>9.9525327682495099</v>
      </c>
      <c r="I626">
        <v>2.2832434177398602</v>
      </c>
      <c r="J626">
        <v>1121</v>
      </c>
      <c r="K626">
        <v>237</v>
      </c>
      <c r="L626">
        <v>2605</v>
      </c>
      <c r="M626">
        <v>451</v>
      </c>
      <c r="N626">
        <v>79.101203918457003</v>
      </c>
      <c r="O626">
        <v>38.288379669189403</v>
      </c>
      <c r="P626">
        <v>61.636846339501197</v>
      </c>
      <c r="Q626">
        <v>212.84730643250401</v>
      </c>
      <c r="R626">
        <v>20.361248202133201</v>
      </c>
      <c r="S626">
        <v>4.2763488248713104</v>
      </c>
      <c r="T626">
        <v>0.415338969512001</v>
      </c>
      <c r="U626">
        <v>0.97253945607251402</v>
      </c>
      <c r="V626">
        <v>11.034920634920599</v>
      </c>
      <c r="W626">
        <v>2.6778366914103899</v>
      </c>
    </row>
    <row r="627" spans="1:23" x14ac:dyDescent="0.25">
      <c r="A627">
        <v>625</v>
      </c>
      <c r="B627">
        <v>145.16709037629201</v>
      </c>
      <c r="C627">
        <v>182.922063304158</v>
      </c>
      <c r="D627">
        <v>48.260504694565903</v>
      </c>
      <c r="E627">
        <v>8.8560138809360307</v>
      </c>
      <c r="F627">
        <v>7.8548164367675701</v>
      </c>
      <c r="G627">
        <v>4.0121526718139604</v>
      </c>
      <c r="H627">
        <v>10.1577339172363</v>
      </c>
      <c r="I627">
        <v>2.6781342029571502</v>
      </c>
      <c r="J627">
        <v>1198</v>
      </c>
      <c r="K627">
        <v>175</v>
      </c>
      <c r="L627">
        <v>1953</v>
      </c>
      <c r="M627">
        <v>472</v>
      </c>
      <c r="N627">
        <v>125.323585510253</v>
      </c>
      <c r="O627">
        <v>39.051246643066399</v>
      </c>
      <c r="P627">
        <v>101.0928</v>
      </c>
      <c r="Q627">
        <v>204.55298287064301</v>
      </c>
      <c r="R627">
        <v>18.428414849744499</v>
      </c>
      <c r="S627">
        <v>2.9118672230126701</v>
      </c>
      <c r="T627">
        <v>0.62753275424528099</v>
      </c>
      <c r="U627">
        <v>0.98226792674816399</v>
      </c>
      <c r="V627">
        <v>11.214775323686199</v>
      </c>
      <c r="W627">
        <v>2.3136698808848499</v>
      </c>
    </row>
    <row r="628" spans="1:23" x14ac:dyDescent="0.25">
      <c r="A628">
        <v>626</v>
      </c>
      <c r="B628">
        <v>168.12982980457599</v>
      </c>
      <c r="C628">
        <v>103.719051407945</v>
      </c>
      <c r="D628">
        <v>37.995788913149198</v>
      </c>
      <c r="E628">
        <v>7.7346312331920801</v>
      </c>
      <c r="F628">
        <v>11.7609329223632</v>
      </c>
      <c r="G628">
        <v>3.4322206974029501</v>
      </c>
      <c r="H628">
        <v>11.016644477844199</v>
      </c>
      <c r="I628">
        <v>2.3706870079040501</v>
      </c>
      <c r="J628">
        <v>1325</v>
      </c>
      <c r="K628">
        <v>211</v>
      </c>
      <c r="L628">
        <v>2732</v>
      </c>
      <c r="M628">
        <v>500</v>
      </c>
      <c r="N628">
        <v>118.84864807128901</v>
      </c>
      <c r="O628">
        <v>62.769420623779297</v>
      </c>
      <c r="P628">
        <v>104.945291327913</v>
      </c>
      <c r="Q628">
        <v>178.68319664314299</v>
      </c>
      <c r="R628">
        <v>21.649787550900701</v>
      </c>
      <c r="S628">
        <v>4.3475290559889803</v>
      </c>
      <c r="T628">
        <v>0.63557547433881301</v>
      </c>
      <c r="U628">
        <v>0.97549343147540202</v>
      </c>
      <c r="V628">
        <v>5.8717598908594804</v>
      </c>
      <c r="W628">
        <v>2.68632245074068</v>
      </c>
    </row>
    <row r="629" spans="1:23" x14ac:dyDescent="0.25">
      <c r="A629">
        <v>627</v>
      </c>
      <c r="B629">
        <v>157.70232296376699</v>
      </c>
      <c r="C629">
        <v>210.712200896582</v>
      </c>
      <c r="D629">
        <v>40.8614839336134</v>
      </c>
      <c r="E629">
        <v>5.3723003201430197</v>
      </c>
      <c r="F629">
        <v>13.2939453125</v>
      </c>
      <c r="G629">
        <v>2.2403113842010498</v>
      </c>
      <c r="H629">
        <v>12.974754333496</v>
      </c>
      <c r="I629">
        <v>1.68666803836822</v>
      </c>
      <c r="J629">
        <v>1606</v>
      </c>
      <c r="K629">
        <v>139</v>
      </c>
      <c r="L629">
        <v>3348</v>
      </c>
      <c r="M629">
        <v>254</v>
      </c>
      <c r="N629">
        <v>117.38824462890599</v>
      </c>
      <c r="O629">
        <v>27</v>
      </c>
      <c r="P629">
        <v>97.712929799426902</v>
      </c>
      <c r="Q629">
        <v>183.82431126147799</v>
      </c>
      <c r="R629">
        <v>21.7848000198161</v>
      </c>
      <c r="S629">
        <v>5.8698151907768796</v>
      </c>
      <c r="T629">
        <v>0.59539655499194799</v>
      </c>
      <c r="U629">
        <v>0.96621282966159705</v>
      </c>
      <c r="V629">
        <v>6.5846917080085001</v>
      </c>
      <c r="W629">
        <v>2.92726231386025</v>
      </c>
    </row>
    <row r="630" spans="1:23" x14ac:dyDescent="0.25">
      <c r="A630">
        <v>628</v>
      </c>
      <c r="B630">
        <v>157.82514700459899</v>
      </c>
      <c r="C630">
        <v>193.20504958372899</v>
      </c>
      <c r="D630">
        <v>27.454946368917799</v>
      </c>
      <c r="E630">
        <v>5.3627362904434301</v>
      </c>
      <c r="F630">
        <v>15.660213470458901</v>
      </c>
      <c r="G630">
        <v>3.1821775436401301</v>
      </c>
      <c r="H630">
        <v>11.239006042480399</v>
      </c>
      <c r="I630">
        <v>1.95274126529693</v>
      </c>
      <c r="J630">
        <v>1235</v>
      </c>
      <c r="K630">
        <v>103</v>
      </c>
      <c r="L630">
        <v>3567</v>
      </c>
      <c r="M630">
        <v>250</v>
      </c>
      <c r="N630">
        <v>95.084175109863196</v>
      </c>
      <c r="O630">
        <v>26.419689178466701</v>
      </c>
      <c r="P630">
        <v>98.233997901364106</v>
      </c>
      <c r="Q630">
        <v>157.00040091846699</v>
      </c>
      <c r="R630">
        <v>24.085080447785099</v>
      </c>
      <c r="S630">
        <v>5.44669368711142</v>
      </c>
      <c r="T630">
        <v>0.58552063646722896</v>
      </c>
      <c r="U630">
        <v>0.96342606658603502</v>
      </c>
      <c r="V630">
        <v>5.86182833217027</v>
      </c>
      <c r="W630">
        <v>3.25522166823878</v>
      </c>
    </row>
    <row r="631" spans="1:23" x14ac:dyDescent="0.25">
      <c r="A631">
        <v>629</v>
      </c>
      <c r="B631">
        <v>173.448155407634</v>
      </c>
      <c r="C631">
        <v>155.329581400764</v>
      </c>
      <c r="D631">
        <v>32.942725901166099</v>
      </c>
      <c r="E631">
        <v>10.1805945507174</v>
      </c>
      <c r="F631">
        <v>9.9919404983520508</v>
      </c>
      <c r="G631">
        <v>5.9103813171386701</v>
      </c>
      <c r="H631">
        <v>9.0673017501831001</v>
      </c>
      <c r="I631">
        <v>5.1285486221313397</v>
      </c>
      <c r="J631">
        <v>1043</v>
      </c>
      <c r="K631">
        <v>519</v>
      </c>
      <c r="L631">
        <v>2016</v>
      </c>
      <c r="M631">
        <v>1336</v>
      </c>
      <c r="N631">
        <v>128.89143371582</v>
      </c>
      <c r="O631">
        <v>55.326305389404297</v>
      </c>
      <c r="P631">
        <v>96.025021132713405</v>
      </c>
      <c r="Q631">
        <v>200.54324967761099</v>
      </c>
      <c r="R631">
        <v>19.438075144436699</v>
      </c>
      <c r="S631">
        <v>4.1096395586365801</v>
      </c>
      <c r="T631">
        <v>0.58810494712156602</v>
      </c>
      <c r="U631">
        <v>0.97768370160291995</v>
      </c>
      <c r="V631">
        <v>5.9939879759519004</v>
      </c>
      <c r="W631">
        <v>2.4761904761904701</v>
      </c>
    </row>
    <row r="632" spans="1:23" x14ac:dyDescent="0.25">
      <c r="A632">
        <v>630</v>
      </c>
      <c r="B632">
        <v>157.56789380737001</v>
      </c>
      <c r="C632">
        <v>209.87104349007299</v>
      </c>
      <c r="D632">
        <v>33.513293591619501</v>
      </c>
      <c r="E632">
        <v>5.7234657506572804</v>
      </c>
      <c r="F632">
        <v>14.5783081054687</v>
      </c>
      <c r="G632">
        <v>2.8089518547058101</v>
      </c>
      <c r="H632">
        <v>11.164984703063899</v>
      </c>
      <c r="I632">
        <v>2.3085856437683101</v>
      </c>
      <c r="J632">
        <v>1244</v>
      </c>
      <c r="K632">
        <v>167</v>
      </c>
      <c r="L632">
        <v>3381</v>
      </c>
      <c r="M632">
        <v>407</v>
      </c>
      <c r="N632">
        <v>100.20977783203099</v>
      </c>
      <c r="O632">
        <v>42.190044403076101</v>
      </c>
      <c r="P632">
        <v>65.934426229508105</v>
      </c>
      <c r="Q632">
        <v>180.57454394693201</v>
      </c>
      <c r="R632">
        <v>26.616402058703699</v>
      </c>
      <c r="S632">
        <v>6.02714275867719</v>
      </c>
      <c r="T632">
        <v>0.37069856883791302</v>
      </c>
      <c r="U632">
        <v>0.96428140207188695</v>
      </c>
      <c r="V632">
        <v>18.531496062992101</v>
      </c>
      <c r="W632">
        <v>3.79561095961563</v>
      </c>
    </row>
    <row r="633" spans="1:23" x14ac:dyDescent="0.25">
      <c r="A633">
        <v>631</v>
      </c>
      <c r="B633">
        <v>165.67076791709499</v>
      </c>
      <c r="C633">
        <v>115.486793844243</v>
      </c>
      <c r="D633">
        <v>32.405628768888697</v>
      </c>
      <c r="E633">
        <v>8.0612807289678408</v>
      </c>
      <c r="F633">
        <v>13.675925254821699</v>
      </c>
      <c r="G633">
        <v>4.9387063980102504</v>
      </c>
      <c r="H633">
        <v>10.701374053955</v>
      </c>
      <c r="I633">
        <v>3.9341411590576101</v>
      </c>
      <c r="J633">
        <v>1229</v>
      </c>
      <c r="K633">
        <v>385</v>
      </c>
      <c r="L633">
        <v>3052</v>
      </c>
      <c r="M633">
        <v>911</v>
      </c>
      <c r="N633">
        <v>114.236602783203</v>
      </c>
      <c r="O633">
        <v>33.541019439697202</v>
      </c>
      <c r="P633">
        <v>75.4479506710192</v>
      </c>
      <c r="Q633">
        <v>166.474348102607</v>
      </c>
      <c r="R633">
        <v>27.7673359856642</v>
      </c>
      <c r="S633">
        <v>6.0127149469462298</v>
      </c>
      <c r="T633">
        <v>0.43943976639142501</v>
      </c>
      <c r="U633">
        <v>0.96013904512555004</v>
      </c>
      <c r="V633">
        <v>17.321974148061098</v>
      </c>
      <c r="W633">
        <v>3.3248179539214502</v>
      </c>
    </row>
    <row r="634" spans="1:23" x14ac:dyDescent="0.25">
      <c r="A634">
        <v>632</v>
      </c>
      <c r="B634">
        <v>166.46335073453699</v>
      </c>
      <c r="C634">
        <v>171.37528382076101</v>
      </c>
      <c r="D634">
        <v>38.723894025780801</v>
      </c>
      <c r="E634">
        <v>6.8617093639623299</v>
      </c>
      <c r="F634">
        <v>11.624942779541</v>
      </c>
      <c r="G634">
        <v>3.68914747238159</v>
      </c>
      <c r="H634">
        <v>11.239503860473601</v>
      </c>
      <c r="I634">
        <v>2.61340880393981</v>
      </c>
      <c r="J634">
        <v>1343</v>
      </c>
      <c r="K634">
        <v>207</v>
      </c>
      <c r="L634">
        <v>2600</v>
      </c>
      <c r="M634">
        <v>522</v>
      </c>
      <c r="N634">
        <v>118.793937683105</v>
      </c>
      <c r="O634">
        <v>64.498062133789006</v>
      </c>
      <c r="P634">
        <v>61.7881619937694</v>
      </c>
      <c r="Q634">
        <v>145.887289208824</v>
      </c>
      <c r="R634">
        <v>30.228083897648698</v>
      </c>
      <c r="S634">
        <v>3.7944451734045899</v>
      </c>
      <c r="T634">
        <v>0.36092577705943202</v>
      </c>
      <c r="U634">
        <v>0.97912169356980505</v>
      </c>
      <c r="V634">
        <v>18.3586626139817</v>
      </c>
      <c r="W634">
        <v>2.52069475240206</v>
      </c>
    </row>
    <row r="635" spans="1:23" x14ac:dyDescent="0.25">
      <c r="A635">
        <v>633</v>
      </c>
      <c r="B635">
        <v>171.85932193522001</v>
      </c>
      <c r="C635">
        <v>186.18853461157701</v>
      </c>
      <c r="D635">
        <v>34.0680822728321</v>
      </c>
      <c r="E635">
        <v>27.664645953355599</v>
      </c>
      <c r="F635">
        <v>13.1456804275512</v>
      </c>
      <c r="G635">
        <v>5.0438880920410103</v>
      </c>
      <c r="H635">
        <v>10.6523780822753</v>
      </c>
      <c r="I635">
        <v>5.2171421051025302</v>
      </c>
      <c r="J635">
        <v>1201</v>
      </c>
      <c r="K635">
        <v>440</v>
      </c>
      <c r="L635">
        <v>2556</v>
      </c>
      <c r="M635">
        <v>1254</v>
      </c>
      <c r="N635">
        <v>112.893760681152</v>
      </c>
      <c r="O635">
        <v>22.825424194335898</v>
      </c>
      <c r="P635">
        <v>70.1754212091179</v>
      </c>
      <c r="Q635">
        <v>191.79796740293199</v>
      </c>
      <c r="R635">
        <v>25.9981311832369</v>
      </c>
      <c r="S635">
        <v>7.3065979991896102</v>
      </c>
      <c r="T635">
        <v>0.43301966507296702</v>
      </c>
      <c r="U635">
        <v>0.95991847789888796</v>
      </c>
      <c r="V635">
        <v>20.038737446197899</v>
      </c>
      <c r="W635">
        <v>3.3690331960261601</v>
      </c>
    </row>
    <row r="636" spans="1:23" x14ac:dyDescent="0.25">
      <c r="A636">
        <v>634</v>
      </c>
      <c r="B636">
        <v>172.807001882435</v>
      </c>
      <c r="C636">
        <v>176.51209998253401</v>
      </c>
      <c r="D636">
        <v>39.387250000822199</v>
      </c>
      <c r="E636">
        <v>6.57396071572943</v>
      </c>
      <c r="F636">
        <v>10.8904151916503</v>
      </c>
      <c r="G636">
        <v>3.0626192092895499</v>
      </c>
      <c r="H636">
        <v>10.8603057861328</v>
      </c>
      <c r="I636">
        <v>2.05016660690307</v>
      </c>
      <c r="J636">
        <v>1307</v>
      </c>
      <c r="K636">
        <v>158</v>
      </c>
      <c r="L636">
        <v>2508</v>
      </c>
      <c r="M636">
        <v>366</v>
      </c>
      <c r="N636">
        <v>121.247680664062</v>
      </c>
      <c r="O636">
        <v>46.647613525390597</v>
      </c>
      <c r="P636">
        <v>79.364665354330697</v>
      </c>
      <c r="Q636">
        <v>167.486344650315</v>
      </c>
      <c r="R636">
        <v>23.773442460515501</v>
      </c>
      <c r="S636">
        <v>7.7295821269197402</v>
      </c>
      <c r="T636">
        <v>0.46160439630512801</v>
      </c>
      <c r="U636">
        <v>0.93933567080406299</v>
      </c>
      <c r="V636">
        <v>20.011111111111099</v>
      </c>
      <c r="W636">
        <v>3.8009912314144101</v>
      </c>
    </row>
    <row r="637" spans="1:23" x14ac:dyDescent="0.25">
      <c r="A637">
        <v>635</v>
      </c>
      <c r="B637">
        <v>165.37994139222499</v>
      </c>
      <c r="C637">
        <v>191.748879271866</v>
      </c>
      <c r="D637">
        <v>39.803967989558103</v>
      </c>
      <c r="E637">
        <v>9.4630026573789898</v>
      </c>
      <c r="F637">
        <v>8.6653470993041992</v>
      </c>
      <c r="G637">
        <v>5.3010587692260698</v>
      </c>
      <c r="H637">
        <v>10.839363098144499</v>
      </c>
      <c r="I637">
        <v>4.2023997306823704</v>
      </c>
      <c r="J637">
        <v>1259</v>
      </c>
      <c r="K637">
        <v>423</v>
      </c>
      <c r="L637">
        <v>1971</v>
      </c>
      <c r="M637">
        <v>985</v>
      </c>
      <c r="N637">
        <v>136.51739501953099</v>
      </c>
      <c r="O637">
        <v>71.449279785156193</v>
      </c>
      <c r="P637">
        <v>99.978017241379305</v>
      </c>
      <c r="Q637">
        <v>127.727210757885</v>
      </c>
      <c r="R637">
        <v>26.556217848434201</v>
      </c>
      <c r="S637">
        <v>2.7824285733787999</v>
      </c>
      <c r="T637">
        <v>0.54419775747342103</v>
      </c>
      <c r="U637">
        <v>0.982327982954043</v>
      </c>
      <c r="V637">
        <v>17.766899766899702</v>
      </c>
      <c r="W637">
        <v>2.48663194444444</v>
      </c>
    </row>
    <row r="638" spans="1:23" x14ac:dyDescent="0.25">
      <c r="A638">
        <v>636</v>
      </c>
      <c r="B638">
        <v>159.948611461507</v>
      </c>
      <c r="C638">
        <v>186.38904306312901</v>
      </c>
      <c r="D638">
        <v>40.039962359022397</v>
      </c>
      <c r="E638">
        <v>4.7216118253019399</v>
      </c>
      <c r="F638">
        <v>11.1492929458618</v>
      </c>
      <c r="G638">
        <v>2.2592468261718701</v>
      </c>
      <c r="H638">
        <v>13.0642948150634</v>
      </c>
      <c r="I638">
        <v>1.76285719871521</v>
      </c>
      <c r="J638">
        <v>1587</v>
      </c>
      <c r="K638">
        <v>168</v>
      </c>
      <c r="L638">
        <v>2999</v>
      </c>
      <c r="M638">
        <v>347</v>
      </c>
      <c r="N638">
        <v>134.35028076171801</v>
      </c>
      <c r="O638">
        <v>21.9544982910156</v>
      </c>
      <c r="P638">
        <v>69.667170571932402</v>
      </c>
      <c r="Q638">
        <v>164.69686985172899</v>
      </c>
      <c r="R638">
        <v>22.747074779337201</v>
      </c>
      <c r="S638">
        <v>10.2067314378153</v>
      </c>
      <c r="T638">
        <v>0.443861630757935</v>
      </c>
      <c r="U638">
        <v>0.93687351703746202</v>
      </c>
      <c r="V638">
        <v>14.120019203072401</v>
      </c>
      <c r="W638">
        <v>5.8159748239172702</v>
      </c>
    </row>
    <row r="639" spans="1:23" x14ac:dyDescent="0.25">
      <c r="A639">
        <v>637</v>
      </c>
      <c r="B639">
        <v>160.80176211453701</v>
      </c>
      <c r="C639">
        <v>133.608569931494</v>
      </c>
      <c r="D639">
        <v>34.848918032666397</v>
      </c>
      <c r="E639">
        <v>4.6461944527019003</v>
      </c>
      <c r="F639">
        <v>10.610260963439901</v>
      </c>
      <c r="G639">
        <v>2.2831528186797998</v>
      </c>
      <c r="H639">
        <v>12.6462383270263</v>
      </c>
      <c r="I639">
        <v>2.07211136817932</v>
      </c>
      <c r="J639">
        <v>1581</v>
      </c>
      <c r="K639">
        <v>215</v>
      </c>
      <c r="L639">
        <v>2785</v>
      </c>
      <c r="M639">
        <v>445</v>
      </c>
      <c r="N639">
        <v>137.898513793945</v>
      </c>
      <c r="O639">
        <v>36.221542358398402</v>
      </c>
      <c r="P639">
        <v>113.895127993393</v>
      </c>
      <c r="Q639">
        <v>153.82729093837099</v>
      </c>
      <c r="R639">
        <v>20.6024996129483</v>
      </c>
      <c r="S639">
        <v>5.1510420070540901</v>
      </c>
      <c r="T639">
        <v>0.62515367334473304</v>
      </c>
      <c r="U639">
        <v>0.96620457386589298</v>
      </c>
      <c r="V639">
        <v>9.8439086294416196</v>
      </c>
      <c r="W639">
        <v>3.1736325385694202</v>
      </c>
    </row>
    <row r="640" spans="1:23" x14ac:dyDescent="0.25">
      <c r="A640">
        <v>638</v>
      </c>
      <c r="B640">
        <v>159.67420287605</v>
      </c>
      <c r="C640">
        <v>169.09782840730401</v>
      </c>
      <c r="D640">
        <v>37.867827705405801</v>
      </c>
      <c r="E640">
        <v>8.2200044424913798</v>
      </c>
      <c r="F640">
        <v>10.799012184143001</v>
      </c>
      <c r="G640">
        <v>3.70078349113464</v>
      </c>
      <c r="H640">
        <v>11.438823699951101</v>
      </c>
      <c r="I640">
        <v>2.8740744590759202</v>
      </c>
      <c r="J640">
        <v>1374</v>
      </c>
      <c r="K640">
        <v>248</v>
      </c>
      <c r="L640">
        <v>2649</v>
      </c>
      <c r="M640">
        <v>628</v>
      </c>
      <c r="N640">
        <v>109.480598449707</v>
      </c>
      <c r="O640">
        <v>44.1474800109863</v>
      </c>
      <c r="P640">
        <v>73.771750723754295</v>
      </c>
      <c r="Q640">
        <v>187.62571375081899</v>
      </c>
      <c r="R640">
        <v>24.778654690319701</v>
      </c>
      <c r="S640">
        <v>8.2174527480849093</v>
      </c>
      <c r="T640">
        <v>0.47143640401278603</v>
      </c>
      <c r="U640">
        <v>0.96282975123565395</v>
      </c>
      <c r="V640">
        <v>13.725312145289401</v>
      </c>
      <c r="W640">
        <v>4.4730243696295204</v>
      </c>
    </row>
    <row r="641" spans="1:23" x14ac:dyDescent="0.25">
      <c r="A641">
        <v>639</v>
      </c>
      <c r="B641">
        <v>156.22831803450401</v>
      </c>
      <c r="C641">
        <v>168.72149663296301</v>
      </c>
      <c r="D641">
        <v>45.0169943044843</v>
      </c>
      <c r="E641">
        <v>13.2599647270009</v>
      </c>
      <c r="F641">
        <v>9.1673107147216797</v>
      </c>
      <c r="G641">
        <v>9.1638441085815394</v>
      </c>
      <c r="H641">
        <v>8.3928680419921804</v>
      </c>
      <c r="I641">
        <v>6.7700295448303196</v>
      </c>
      <c r="J641">
        <v>991</v>
      </c>
      <c r="K641">
        <v>691</v>
      </c>
      <c r="L641">
        <v>1987</v>
      </c>
      <c r="M641">
        <v>1832</v>
      </c>
      <c r="N641">
        <v>89.202018737792898</v>
      </c>
      <c r="O641">
        <v>58.796260833740199</v>
      </c>
      <c r="P641">
        <v>80.927306483861699</v>
      </c>
      <c r="Q641">
        <v>146.51445323152399</v>
      </c>
      <c r="R641">
        <v>26.6242056953079</v>
      </c>
      <c r="S641">
        <v>5.6076693098996797</v>
      </c>
      <c r="T641">
        <v>0.48943769997282999</v>
      </c>
      <c r="U641">
        <v>0.96589584199904199</v>
      </c>
      <c r="V641">
        <v>14.223305954825401</v>
      </c>
      <c r="W641">
        <v>3.4230493915533202</v>
      </c>
    </row>
    <row r="642" spans="1:23" x14ac:dyDescent="0.25">
      <c r="A642">
        <v>640</v>
      </c>
      <c r="B642">
        <v>166.09969143589001</v>
      </c>
      <c r="C642">
        <v>178.34357352170599</v>
      </c>
      <c r="D642">
        <v>38.329020814250903</v>
      </c>
      <c r="E642">
        <v>14.2769977447588</v>
      </c>
      <c r="F642">
        <v>8.6378183364868093</v>
      </c>
      <c r="G642">
        <v>12.3073425292968</v>
      </c>
      <c r="H642">
        <v>8.5699663162231392</v>
      </c>
      <c r="I642">
        <v>8.0715026855468697</v>
      </c>
      <c r="J642">
        <v>1017</v>
      </c>
      <c r="K642">
        <v>766</v>
      </c>
      <c r="L642">
        <v>2143</v>
      </c>
      <c r="M642">
        <v>2425</v>
      </c>
      <c r="N642">
        <v>97.575614929199205</v>
      </c>
      <c r="O642">
        <v>53.5350341796875</v>
      </c>
      <c r="P642">
        <v>82.558933506746797</v>
      </c>
      <c r="Q642">
        <v>193.10161384405899</v>
      </c>
      <c r="R642">
        <v>28.977464451568402</v>
      </c>
      <c r="S642">
        <v>4.4854702366902099</v>
      </c>
      <c r="T642">
        <v>0.48973902806546299</v>
      </c>
      <c r="U642">
        <v>0.979424896991136</v>
      </c>
      <c r="V642">
        <v>13.543677458766</v>
      </c>
      <c r="W642">
        <v>2.5250191277735201</v>
      </c>
    </row>
    <row r="643" spans="1:23" x14ac:dyDescent="0.25">
      <c r="A643">
        <v>641</v>
      </c>
      <c r="B643">
        <v>169.420753362184</v>
      </c>
      <c r="C643">
        <v>193.017097168584</v>
      </c>
      <c r="D643">
        <v>42.328964618043202</v>
      </c>
      <c r="E643">
        <v>9.2181897657871996</v>
      </c>
      <c r="F643">
        <v>8.8525886535644496</v>
      </c>
      <c r="G643">
        <v>3.6795573234558101</v>
      </c>
      <c r="H643">
        <v>8.0529403686523402</v>
      </c>
      <c r="I643">
        <v>3.0794265270233101</v>
      </c>
      <c r="J643">
        <v>925</v>
      </c>
      <c r="K643">
        <v>289</v>
      </c>
      <c r="L643">
        <v>2053</v>
      </c>
      <c r="M643">
        <v>631</v>
      </c>
      <c r="N643">
        <v>82.219215393066406</v>
      </c>
      <c r="O643">
        <v>11</v>
      </c>
      <c r="P643">
        <v>86.633947095435602</v>
      </c>
      <c r="Q643">
        <v>174.374795417348</v>
      </c>
      <c r="R643">
        <v>27.542704565331501</v>
      </c>
      <c r="S643">
        <v>7.0193896196111503</v>
      </c>
      <c r="T643">
        <v>0.51410562945911598</v>
      </c>
      <c r="U643">
        <v>0.94875330063324304</v>
      </c>
      <c r="V643">
        <v>9.9238554216867403</v>
      </c>
      <c r="W643">
        <v>3.4219354838709601</v>
      </c>
    </row>
    <row r="644" spans="1:23" x14ac:dyDescent="0.25">
      <c r="A644">
        <v>642</v>
      </c>
      <c r="B644">
        <v>180.65176890682901</v>
      </c>
      <c r="C644">
        <v>200.621261813735</v>
      </c>
      <c r="D644">
        <v>40.349299010831999</v>
      </c>
      <c r="E644">
        <v>8.7458043886343102</v>
      </c>
      <c r="F644">
        <v>6.3153963088989196</v>
      </c>
      <c r="G644">
        <v>5.3611989021301198</v>
      </c>
      <c r="H644">
        <v>7.6887822151184002</v>
      </c>
      <c r="I644">
        <v>5.18043708801269</v>
      </c>
      <c r="J644">
        <v>911</v>
      </c>
      <c r="K644">
        <v>566</v>
      </c>
      <c r="L644">
        <v>1499</v>
      </c>
      <c r="M644">
        <v>1228</v>
      </c>
      <c r="N644">
        <v>112.4321975708</v>
      </c>
      <c r="O644">
        <v>33.241539001464801</v>
      </c>
      <c r="P644">
        <v>89.129800198384501</v>
      </c>
      <c r="Q644">
        <v>184.68050411057899</v>
      </c>
      <c r="R644">
        <v>23.346279372183801</v>
      </c>
      <c r="S644">
        <v>3.9998487050963401</v>
      </c>
      <c r="T644">
        <v>0.48272522889056901</v>
      </c>
      <c r="U644">
        <v>0.97919501099942996</v>
      </c>
      <c r="V644">
        <v>12.266897746967</v>
      </c>
      <c r="W644">
        <v>2.6129032258064502</v>
      </c>
    </row>
    <row r="645" spans="1:23" x14ac:dyDescent="0.25">
      <c r="A645">
        <v>643</v>
      </c>
      <c r="B645">
        <v>160.19707349259599</v>
      </c>
      <c r="C645">
        <v>199.24427021677101</v>
      </c>
      <c r="D645">
        <v>32.1002813721514</v>
      </c>
      <c r="E645">
        <v>6.1111982445819502</v>
      </c>
      <c r="F645">
        <v>7.1172032356262198</v>
      </c>
      <c r="G645">
        <v>2.9364123344421298</v>
      </c>
      <c r="H645">
        <v>8.3729362487792898</v>
      </c>
      <c r="I645">
        <v>2.5851688385009699</v>
      </c>
      <c r="J645">
        <v>987</v>
      </c>
      <c r="K645">
        <v>277</v>
      </c>
      <c r="L645">
        <v>1980</v>
      </c>
      <c r="M645">
        <v>556</v>
      </c>
      <c r="N645">
        <v>91.241439819335895</v>
      </c>
      <c r="O645">
        <v>50.358715057372997</v>
      </c>
      <c r="P645">
        <v>96.926086956521701</v>
      </c>
      <c r="Q645">
        <v>151.801236789884</v>
      </c>
      <c r="R645">
        <v>20.648634549731302</v>
      </c>
      <c r="S645">
        <v>6.1222675606114603</v>
      </c>
      <c r="T645">
        <v>0.50596411429284405</v>
      </c>
      <c r="U645">
        <v>0.96068436938106905</v>
      </c>
      <c r="V645">
        <v>9.7660857908847092</v>
      </c>
      <c r="W645">
        <v>3.95389461626575</v>
      </c>
    </row>
    <row r="646" spans="1:23" x14ac:dyDescent="0.25">
      <c r="A646">
        <v>644</v>
      </c>
      <c r="B646">
        <v>157.92578936133</v>
      </c>
      <c r="C646">
        <v>218.07075627316601</v>
      </c>
      <c r="D646">
        <v>35.668115265507403</v>
      </c>
      <c r="E646">
        <v>3.3762374997501801</v>
      </c>
      <c r="F646">
        <v>6.8402547836303702</v>
      </c>
      <c r="G646">
        <v>1.69335913658142</v>
      </c>
      <c r="H646">
        <v>8.9974985122680593</v>
      </c>
      <c r="I646">
        <v>1.7836263179778999</v>
      </c>
      <c r="J646">
        <v>1041</v>
      </c>
      <c r="K646">
        <v>199</v>
      </c>
      <c r="L646">
        <v>1850</v>
      </c>
      <c r="M646">
        <v>315</v>
      </c>
      <c r="N646">
        <v>105.109474182128</v>
      </c>
      <c r="O646">
        <v>32.0624389648437</v>
      </c>
      <c r="P646">
        <v>81.425320056898997</v>
      </c>
      <c r="Q646">
        <v>176.783658818519</v>
      </c>
      <c r="R646">
        <v>21.246855544094</v>
      </c>
      <c r="S646">
        <v>7.2663319256100198</v>
      </c>
      <c r="T646">
        <v>0.52261954621878604</v>
      </c>
      <c r="U646">
        <v>0.94518265314997796</v>
      </c>
      <c r="V646">
        <v>13.737796373779601</v>
      </c>
      <c r="W646">
        <v>2.5609582542694498</v>
      </c>
    </row>
    <row r="647" spans="1:23" x14ac:dyDescent="0.25">
      <c r="A647">
        <v>645</v>
      </c>
      <c r="B647">
        <v>164.32205166022999</v>
      </c>
      <c r="C647">
        <v>208.36230084030299</v>
      </c>
      <c r="D647">
        <v>18.718352775585299</v>
      </c>
      <c r="E647">
        <v>4.6196967480625899</v>
      </c>
      <c r="F647">
        <v>5.7471194267272896</v>
      </c>
      <c r="G647">
        <v>2.22027587890625</v>
      </c>
      <c r="H647">
        <v>6.35786581039428</v>
      </c>
      <c r="I647">
        <v>1.64948034286499</v>
      </c>
      <c r="J647">
        <v>648</v>
      </c>
      <c r="K647">
        <v>120</v>
      </c>
      <c r="L647">
        <v>1611</v>
      </c>
      <c r="M647">
        <v>264</v>
      </c>
      <c r="N647">
        <v>55.443668365478501</v>
      </c>
      <c r="O647">
        <v>44.283176422119098</v>
      </c>
      <c r="P647">
        <v>78.084942084942</v>
      </c>
      <c r="Q647">
        <v>177.92365688036699</v>
      </c>
      <c r="R647">
        <v>21.9426359248084</v>
      </c>
      <c r="S647">
        <v>4.2442660445057996</v>
      </c>
      <c r="T647">
        <v>0.48706917241229197</v>
      </c>
      <c r="U647">
        <v>0.97146468873993097</v>
      </c>
      <c r="V647">
        <v>18.323432343234298</v>
      </c>
      <c r="W647">
        <v>2.90789028107009</v>
      </c>
    </row>
    <row r="648" spans="1:23" x14ac:dyDescent="0.25">
      <c r="A648">
        <v>646</v>
      </c>
      <c r="B648">
        <v>162.308156572027</v>
      </c>
      <c r="C648">
        <v>173.34386461992199</v>
      </c>
      <c r="D648">
        <v>34.2344027120877</v>
      </c>
      <c r="E648">
        <v>17.765527466711902</v>
      </c>
      <c r="F648">
        <v>8.7623786926269496</v>
      </c>
      <c r="G648">
        <v>6.3115701675415004</v>
      </c>
      <c r="H648">
        <v>9.4408693313598597</v>
      </c>
      <c r="I648">
        <v>4.6399831771850497</v>
      </c>
      <c r="J648">
        <v>987</v>
      </c>
      <c r="K648">
        <v>388</v>
      </c>
      <c r="L648">
        <v>2464</v>
      </c>
      <c r="M648">
        <v>1043</v>
      </c>
      <c r="N648">
        <v>82.462112426757798</v>
      </c>
      <c r="O648">
        <v>33.136081695556598</v>
      </c>
      <c r="P648">
        <v>123.260438292964</v>
      </c>
      <c r="Q648">
        <v>193.07292948414499</v>
      </c>
      <c r="R648">
        <v>20.881248052334499</v>
      </c>
      <c r="S648">
        <v>4.60516087201297</v>
      </c>
      <c r="T648">
        <v>0.69357445343275603</v>
      </c>
      <c r="U648">
        <v>0.97374214820382998</v>
      </c>
      <c r="V648">
        <v>7.5020341741253</v>
      </c>
      <c r="W648">
        <v>2.3927595628415301</v>
      </c>
    </row>
    <row r="649" spans="1:23" x14ac:dyDescent="0.25">
      <c r="A649">
        <v>647</v>
      </c>
      <c r="B649">
        <v>164.74261095693601</v>
      </c>
      <c r="C649">
        <v>191.04917619204701</v>
      </c>
      <c r="D649">
        <v>26.465543425824301</v>
      </c>
      <c r="E649">
        <v>13.07243569972</v>
      </c>
      <c r="F649">
        <v>7.1637754440307599</v>
      </c>
      <c r="G649">
        <v>9.8097915649413991</v>
      </c>
      <c r="H649">
        <v>7.6538357734680096</v>
      </c>
      <c r="I649">
        <v>6.7467045783996502</v>
      </c>
      <c r="J649">
        <v>729</v>
      </c>
      <c r="K649">
        <v>601</v>
      </c>
      <c r="L649">
        <v>1860</v>
      </c>
      <c r="M649">
        <v>1702</v>
      </c>
      <c r="N649">
        <v>66.287254333496094</v>
      </c>
      <c r="O649">
        <v>30.0166625976562</v>
      </c>
      <c r="P649">
        <v>88.425378300860402</v>
      </c>
      <c r="Q649">
        <v>164.53971305493201</v>
      </c>
      <c r="R649">
        <v>24.417395897677</v>
      </c>
      <c r="S649">
        <v>4.7258041382401004</v>
      </c>
      <c r="T649">
        <v>0.50423501632563505</v>
      </c>
      <c r="U649">
        <v>0.97514039840846001</v>
      </c>
      <c r="V649">
        <v>8.2424628450106106</v>
      </c>
      <c r="W649">
        <v>2.9464214843233201</v>
      </c>
    </row>
    <row r="650" spans="1:23" x14ac:dyDescent="0.25">
      <c r="A650">
        <v>648</v>
      </c>
      <c r="B650">
        <v>175.381183411282</v>
      </c>
      <c r="C650">
        <v>154.00322148692899</v>
      </c>
      <c r="D650">
        <v>30.263793541897101</v>
      </c>
      <c r="E650">
        <v>3.1748439479865498</v>
      </c>
      <c r="F650">
        <v>7.3656444549560502</v>
      </c>
      <c r="G650">
        <v>2.2038943767547599</v>
      </c>
      <c r="H650">
        <v>8.9711990356445295</v>
      </c>
      <c r="I650">
        <v>1.95829677581787</v>
      </c>
      <c r="J650">
        <v>962</v>
      </c>
      <c r="K650">
        <v>175</v>
      </c>
      <c r="L650">
        <v>2038</v>
      </c>
      <c r="M650">
        <v>427</v>
      </c>
      <c r="N650">
        <v>75.166481018066406</v>
      </c>
      <c r="O650">
        <v>27.2029418945312</v>
      </c>
      <c r="P650">
        <v>86.440824563932495</v>
      </c>
      <c r="Q650">
        <v>158.761034329023</v>
      </c>
      <c r="R650">
        <v>24.0994885405186</v>
      </c>
      <c r="S650">
        <v>11.6773176645099</v>
      </c>
      <c r="T650">
        <v>0.48356286461113301</v>
      </c>
      <c r="U650">
        <v>0.94204157106858399</v>
      </c>
      <c r="V650">
        <v>10.506849315068401</v>
      </c>
      <c r="W650">
        <v>4.89494382022471</v>
      </c>
    </row>
    <row r="651" spans="1:23" x14ac:dyDescent="0.25">
      <c r="A651">
        <v>649</v>
      </c>
      <c r="B651">
        <v>169.155853985134</v>
      </c>
      <c r="C651">
        <v>132.071357876147</v>
      </c>
      <c r="D651">
        <v>33.964621532676702</v>
      </c>
      <c r="E651">
        <v>16.513635620480201</v>
      </c>
      <c r="F651">
        <v>7.0205750465393004</v>
      </c>
      <c r="G651">
        <v>7.0586962699890101</v>
      </c>
      <c r="H651">
        <v>7.6513538360595703</v>
      </c>
      <c r="I651">
        <v>6.8227734565734801</v>
      </c>
      <c r="J651">
        <v>783</v>
      </c>
      <c r="K651">
        <v>750</v>
      </c>
      <c r="L651">
        <v>1790</v>
      </c>
      <c r="M651">
        <v>1804</v>
      </c>
      <c r="N651">
        <v>70.830787658691406</v>
      </c>
      <c r="O651">
        <v>32.015621185302699</v>
      </c>
      <c r="P651">
        <v>78.401764506277502</v>
      </c>
      <c r="Q651">
        <v>163.091571346411</v>
      </c>
      <c r="R651">
        <v>21.660131263069701</v>
      </c>
      <c r="S651">
        <v>12.6000977244632</v>
      </c>
      <c r="T651">
        <v>0.446355204110302</v>
      </c>
      <c r="U651">
        <v>0.91926883525119696</v>
      </c>
      <c r="V651">
        <v>9.2247267759562792</v>
      </c>
      <c r="W651">
        <v>5.8345890410958896</v>
      </c>
    </row>
    <row r="652" spans="1:23" x14ac:dyDescent="0.25">
      <c r="A652">
        <v>650</v>
      </c>
      <c r="B652">
        <v>158.948300956742</v>
      </c>
      <c r="C652">
        <v>170.570960041918</v>
      </c>
      <c r="D652">
        <v>48.062388353136399</v>
      </c>
      <c r="E652">
        <v>7.5876204708004504</v>
      </c>
      <c r="F652">
        <v>6.3484172821044904</v>
      </c>
      <c r="G652">
        <v>5.3080573081970197</v>
      </c>
      <c r="H652">
        <v>6.5845522880554199</v>
      </c>
      <c r="I652">
        <v>3.3700859546661301</v>
      </c>
      <c r="J652">
        <v>695</v>
      </c>
      <c r="K652">
        <v>212</v>
      </c>
      <c r="L652">
        <v>1325</v>
      </c>
      <c r="M652">
        <v>654</v>
      </c>
      <c r="N652">
        <v>70.2637939453125</v>
      </c>
      <c r="O652">
        <v>14.560218811035099</v>
      </c>
      <c r="P652">
        <v>163.178458657259</v>
      </c>
      <c r="Q652">
        <v>170.848492301638</v>
      </c>
      <c r="R652">
        <v>15.4946324074596</v>
      </c>
      <c r="S652">
        <v>7.7499644358792397</v>
      </c>
      <c r="T652">
        <v>0.962298495540026</v>
      </c>
      <c r="U652">
        <v>0.94759303681143003</v>
      </c>
      <c r="V652">
        <v>4.3096268810554497</v>
      </c>
      <c r="W652">
        <v>4.6927060854553302</v>
      </c>
    </row>
    <row r="653" spans="1:23" x14ac:dyDescent="0.25">
      <c r="A653">
        <v>651</v>
      </c>
      <c r="B653">
        <v>162.97172465989999</v>
      </c>
      <c r="C653">
        <v>230.51803838615101</v>
      </c>
      <c r="D653">
        <v>41.531136892887702</v>
      </c>
      <c r="E653">
        <v>6.9679230050767904</v>
      </c>
      <c r="F653">
        <v>6.2700786590576101</v>
      </c>
      <c r="G653">
        <v>2.06773328781127</v>
      </c>
      <c r="H653">
        <v>7.1707282066345197</v>
      </c>
      <c r="I653">
        <v>2.7729787826538002</v>
      </c>
      <c r="J653">
        <v>829</v>
      </c>
      <c r="K653">
        <v>250</v>
      </c>
      <c r="L653">
        <v>1401</v>
      </c>
      <c r="M653">
        <v>502</v>
      </c>
      <c r="N653">
        <v>81.743499755859304</v>
      </c>
      <c r="O653">
        <v>37.536647796630803</v>
      </c>
      <c r="P653">
        <v>91.970891177787706</v>
      </c>
      <c r="Q653">
        <v>185.74739421120299</v>
      </c>
      <c r="R653">
        <v>21.490592073295499</v>
      </c>
      <c r="S653">
        <v>3.73341548996956</v>
      </c>
      <c r="T653">
        <v>0.57195746393714897</v>
      </c>
      <c r="U653">
        <v>0.98060248646938897</v>
      </c>
      <c r="V653">
        <v>15.090670170827799</v>
      </c>
      <c r="W653">
        <v>2.84928830588892</v>
      </c>
    </row>
    <row r="654" spans="1:23" x14ac:dyDescent="0.25">
      <c r="A654">
        <v>652</v>
      </c>
      <c r="B654">
        <v>187.259717828795</v>
      </c>
      <c r="C654">
        <v>185.149352791631</v>
      </c>
      <c r="D654">
        <v>28.413802954562101</v>
      </c>
      <c r="E654">
        <v>5.0045770370485796</v>
      </c>
      <c r="F654">
        <v>4.7680034637451101</v>
      </c>
      <c r="G654">
        <v>2.7676503658294598</v>
      </c>
      <c r="H654">
        <v>6.3088965415954501</v>
      </c>
      <c r="I654">
        <v>1.59349381923675</v>
      </c>
      <c r="J654">
        <v>697</v>
      </c>
      <c r="K654">
        <v>71</v>
      </c>
      <c r="L654">
        <v>1420</v>
      </c>
      <c r="M654">
        <v>201</v>
      </c>
      <c r="N654">
        <v>75.742988586425696</v>
      </c>
      <c r="O654">
        <v>50.009998321533203</v>
      </c>
      <c r="P654">
        <v>87.897571277719095</v>
      </c>
      <c r="Q654">
        <v>177.55557679441799</v>
      </c>
      <c r="R654">
        <v>21.322981747295501</v>
      </c>
      <c r="S654">
        <v>5.7431186012226503</v>
      </c>
      <c r="T654">
        <v>0.52815604001494298</v>
      </c>
      <c r="U654">
        <v>0.971799946067608</v>
      </c>
      <c r="V654">
        <v>15.131699846860601</v>
      </c>
      <c r="W654">
        <v>3.1226938653067302</v>
      </c>
    </row>
    <row r="655" spans="1:23" x14ac:dyDescent="0.25">
      <c r="A655">
        <v>653</v>
      </c>
      <c r="B655">
        <v>156.402181295969</v>
      </c>
      <c r="C655">
        <v>164.70146907566601</v>
      </c>
      <c r="D655">
        <v>34.1720578064091</v>
      </c>
      <c r="E655">
        <v>7.1946576309059802</v>
      </c>
      <c r="F655">
        <v>7.2041053771972603</v>
      </c>
      <c r="G655">
        <v>4.07108449935913</v>
      </c>
      <c r="H655">
        <v>10.3964929580688</v>
      </c>
      <c r="I655">
        <v>2.7257127761840798</v>
      </c>
      <c r="J655">
        <v>1257</v>
      </c>
      <c r="K655">
        <v>217</v>
      </c>
      <c r="L655">
        <v>2127</v>
      </c>
      <c r="M655">
        <v>521</v>
      </c>
      <c r="N655">
        <v>129.65338134765599</v>
      </c>
      <c r="O655">
        <v>27.01851272583</v>
      </c>
      <c r="P655">
        <v>64.922037095253003</v>
      </c>
      <c r="Q655">
        <v>202.65427602662299</v>
      </c>
      <c r="R655">
        <v>26.223237372768999</v>
      </c>
      <c r="S655">
        <v>3.90184557818238</v>
      </c>
      <c r="T655">
        <v>0.40337992204846901</v>
      </c>
      <c r="U655">
        <v>0.981781180785809</v>
      </c>
      <c r="V655">
        <v>16.024844720496802</v>
      </c>
      <c r="W655">
        <v>2.6872539704085701</v>
      </c>
    </row>
    <row r="656" spans="1:23" x14ac:dyDescent="0.25">
      <c r="A656">
        <v>654</v>
      </c>
      <c r="B656">
        <v>171.98616313144001</v>
      </c>
      <c r="C656">
        <v>187.00217353335</v>
      </c>
      <c r="D656">
        <v>14.644711146415601</v>
      </c>
      <c r="E656">
        <v>6.36054055032906</v>
      </c>
      <c r="F656">
        <v>5.3305425643920898</v>
      </c>
      <c r="G656">
        <v>3.16366362571716</v>
      </c>
      <c r="H656">
        <v>6.9896917343139604</v>
      </c>
      <c r="I656">
        <v>2.2727575302124001</v>
      </c>
      <c r="J656">
        <v>839</v>
      </c>
      <c r="K656">
        <v>195</v>
      </c>
      <c r="L656">
        <v>1504</v>
      </c>
      <c r="M656">
        <v>386</v>
      </c>
      <c r="N656">
        <v>83.630134582519503</v>
      </c>
      <c r="O656">
        <v>45.6946411132812</v>
      </c>
      <c r="P656">
        <v>89.419102437269501</v>
      </c>
      <c r="Q656">
        <v>126.16794955781199</v>
      </c>
      <c r="R656">
        <v>21.362895950179801</v>
      </c>
      <c r="S656">
        <v>5.9956347769623104</v>
      </c>
      <c r="T656">
        <v>0.55790152922596303</v>
      </c>
      <c r="U656">
        <v>0.94524007069038196</v>
      </c>
      <c r="V656">
        <v>5.3904461113304301</v>
      </c>
      <c r="W656">
        <v>3.3684083212385101</v>
      </c>
    </row>
    <row r="657" spans="1:23" x14ac:dyDescent="0.25">
      <c r="A657">
        <v>655</v>
      </c>
      <c r="B657">
        <v>155.319606435211</v>
      </c>
      <c r="C657">
        <v>206.394729181625</v>
      </c>
      <c r="D657">
        <v>22.092181778906799</v>
      </c>
      <c r="E657">
        <v>4.8186567928610797</v>
      </c>
      <c r="F657">
        <v>6.4905524253845197</v>
      </c>
      <c r="G657">
        <v>1.8266640901565501</v>
      </c>
      <c r="H657">
        <v>8.6268281936645508</v>
      </c>
      <c r="I657">
        <v>1.27827024459838</v>
      </c>
      <c r="J657">
        <v>1077</v>
      </c>
      <c r="K657">
        <v>72</v>
      </c>
      <c r="L657">
        <v>1934</v>
      </c>
      <c r="M657">
        <v>175</v>
      </c>
      <c r="N657">
        <v>98.005104064941406</v>
      </c>
      <c r="O657">
        <v>47.169906616210902</v>
      </c>
      <c r="P657">
        <v>75.209647723088196</v>
      </c>
      <c r="Q657">
        <v>198.91669739807401</v>
      </c>
      <c r="R657">
        <v>23.187252865152999</v>
      </c>
      <c r="S657">
        <v>2.5523460235117601</v>
      </c>
      <c r="T657">
        <v>0.51491049202671602</v>
      </c>
      <c r="U657">
        <v>0.986843709067597</v>
      </c>
      <c r="V657">
        <v>14.169574944071501</v>
      </c>
      <c r="W657">
        <v>2.3105323411562599</v>
      </c>
    </row>
    <row r="658" spans="1:23" x14ac:dyDescent="0.25">
      <c r="A658">
        <v>656</v>
      </c>
      <c r="B658">
        <v>163.70172136078699</v>
      </c>
      <c r="C658">
        <v>158.82660249568201</v>
      </c>
      <c r="D658">
        <v>16.864695896879201</v>
      </c>
      <c r="E658">
        <v>6.9916761477365101</v>
      </c>
      <c r="F658">
        <v>6.1126899719238201</v>
      </c>
      <c r="G658">
        <v>4.5325613021850497</v>
      </c>
      <c r="H658">
        <v>8.2745428085327095</v>
      </c>
      <c r="I658">
        <v>3.8039646148681601</v>
      </c>
      <c r="J658">
        <v>1024</v>
      </c>
      <c r="K658">
        <v>371</v>
      </c>
      <c r="L658">
        <v>1830</v>
      </c>
      <c r="M658">
        <v>909</v>
      </c>
      <c r="N658">
        <v>93.520057678222599</v>
      </c>
      <c r="O658">
        <v>32.526912689208899</v>
      </c>
      <c r="P658">
        <v>58.011585567692798</v>
      </c>
      <c r="Q658">
        <v>180.400183804758</v>
      </c>
      <c r="R658">
        <v>22.2207157857592</v>
      </c>
      <c r="S658">
        <v>4.7840923952056498</v>
      </c>
      <c r="T658">
        <v>0.41045461641696002</v>
      </c>
      <c r="U658">
        <v>0.96904568230701404</v>
      </c>
      <c r="V658">
        <v>11.8866709594333</v>
      </c>
      <c r="W658">
        <v>2.67248215701823</v>
      </c>
    </row>
    <row r="659" spans="1:23" x14ac:dyDescent="0.25">
      <c r="A659">
        <v>657</v>
      </c>
      <c r="B659">
        <v>167.33575268295499</v>
      </c>
      <c r="C659">
        <v>178.00978090007499</v>
      </c>
      <c r="D659">
        <v>24.633269397362799</v>
      </c>
      <c r="E659">
        <v>6.8848171918411403</v>
      </c>
      <c r="F659">
        <v>6.0490117073059002</v>
      </c>
      <c r="G659">
        <v>5.1094470024108798</v>
      </c>
      <c r="H659">
        <v>7.49295902252197</v>
      </c>
      <c r="I659">
        <v>3.8268272876739502</v>
      </c>
      <c r="J659">
        <v>846</v>
      </c>
      <c r="K659">
        <v>340</v>
      </c>
      <c r="L659">
        <v>1818</v>
      </c>
      <c r="M659">
        <v>895</v>
      </c>
      <c r="N659">
        <v>78.390052795410099</v>
      </c>
      <c r="O659">
        <v>43.174064636230398</v>
      </c>
      <c r="P659">
        <v>83.862267080745298</v>
      </c>
      <c r="Q659">
        <v>170.16977961610499</v>
      </c>
      <c r="R659">
        <v>23.647911778977601</v>
      </c>
      <c r="S659">
        <v>6.2240061871806596</v>
      </c>
      <c r="T659">
        <v>0.53089747693015699</v>
      </c>
      <c r="U659">
        <v>0.94521992382322795</v>
      </c>
      <c r="V659">
        <v>10.072670807453401</v>
      </c>
      <c r="W659">
        <v>2.86463338207645</v>
      </c>
    </row>
    <row r="660" spans="1:23" x14ac:dyDescent="0.25">
      <c r="A660">
        <v>658</v>
      </c>
      <c r="B660">
        <v>160.730675930058</v>
      </c>
      <c r="C660">
        <v>172.97845873197599</v>
      </c>
      <c r="D660">
        <v>32.4771854383701</v>
      </c>
      <c r="E660">
        <v>7.8580159865985397</v>
      </c>
      <c r="F660">
        <v>6.5532989501953098</v>
      </c>
      <c r="G660">
        <v>5.11903619766235</v>
      </c>
      <c r="H660">
        <v>6.1345057487487704</v>
      </c>
      <c r="I660">
        <v>3.58636474609375</v>
      </c>
      <c r="J660">
        <v>557</v>
      </c>
      <c r="K660">
        <v>290</v>
      </c>
      <c r="L660">
        <v>1455</v>
      </c>
      <c r="M660">
        <v>794</v>
      </c>
      <c r="N660">
        <v>60.406951904296797</v>
      </c>
      <c r="O660">
        <v>66.730804443359304</v>
      </c>
      <c r="P660">
        <v>97.118631732168794</v>
      </c>
      <c r="Q660">
        <v>180.440050359179</v>
      </c>
      <c r="R660">
        <v>28.6175105319256</v>
      </c>
      <c r="S660">
        <v>5.8078110159499801</v>
      </c>
      <c r="T660">
        <v>0.53350092917918801</v>
      </c>
      <c r="U660">
        <v>0.94747906437561502</v>
      </c>
      <c r="V660">
        <v>12.75</v>
      </c>
      <c r="W660">
        <v>2.6583901773533398</v>
      </c>
    </row>
    <row r="661" spans="1:23" x14ac:dyDescent="0.25">
      <c r="A661">
        <v>659</v>
      </c>
      <c r="B661">
        <v>165.23635234528101</v>
      </c>
      <c r="C661">
        <v>190.74812241650301</v>
      </c>
      <c r="D661">
        <v>20.015135486993</v>
      </c>
      <c r="E661">
        <v>14.6919964294878</v>
      </c>
      <c r="F661">
        <v>5.8269906044006303</v>
      </c>
      <c r="G661">
        <v>8.6479511260986293</v>
      </c>
      <c r="H661">
        <v>6.6958246231079102</v>
      </c>
      <c r="I661">
        <v>7.1066880226135201</v>
      </c>
      <c r="J661">
        <v>780</v>
      </c>
      <c r="K661">
        <v>785</v>
      </c>
      <c r="L661">
        <v>1566</v>
      </c>
      <c r="M661">
        <v>1854</v>
      </c>
      <c r="N661">
        <v>89.442726135253906</v>
      </c>
      <c r="O661">
        <v>35.114101409912102</v>
      </c>
      <c r="P661">
        <v>126.519666549254</v>
      </c>
      <c r="Q661">
        <v>142.333333333333</v>
      </c>
      <c r="R661">
        <v>21.445393232738201</v>
      </c>
      <c r="S661">
        <v>19.602986367972001</v>
      </c>
      <c r="T661">
        <v>0.69360225929947195</v>
      </c>
      <c r="U661">
        <v>0.63869477530788099</v>
      </c>
      <c r="V661">
        <v>5.2714219546086101</v>
      </c>
      <c r="W661">
        <v>10.3275862068965</v>
      </c>
    </row>
    <row r="662" spans="1:23" x14ac:dyDescent="0.25">
      <c r="A662">
        <v>660</v>
      </c>
      <c r="B662">
        <v>154.12649187835899</v>
      </c>
      <c r="C662">
        <v>210.82978516951599</v>
      </c>
      <c r="D662">
        <v>25.723078263310999</v>
      </c>
      <c r="E662">
        <v>5.2111950172831802</v>
      </c>
      <c r="F662">
        <v>5.9243502616882298</v>
      </c>
      <c r="G662">
        <v>2.58092164993286</v>
      </c>
      <c r="H662">
        <v>7.1450533866882298</v>
      </c>
      <c r="I662">
        <v>1.88038754463195</v>
      </c>
      <c r="J662">
        <v>801</v>
      </c>
      <c r="K662">
        <v>101</v>
      </c>
      <c r="L662">
        <v>1534</v>
      </c>
      <c r="M662">
        <v>287</v>
      </c>
      <c r="N662">
        <v>95.126228332519503</v>
      </c>
      <c r="O662">
        <v>48.041648864746001</v>
      </c>
      <c r="P662">
        <v>106.23114260751299</v>
      </c>
      <c r="Q662">
        <v>161.62522301516501</v>
      </c>
      <c r="R662">
        <v>27.192369761576799</v>
      </c>
      <c r="S662">
        <v>11.8565822690899</v>
      </c>
      <c r="T662">
        <v>0.64510084913643295</v>
      </c>
      <c r="U662">
        <v>0.93080239949336196</v>
      </c>
      <c r="V662">
        <v>8.5238811583301999</v>
      </c>
      <c r="W662">
        <v>3.58667187805354</v>
      </c>
    </row>
    <row r="663" spans="1:23" x14ac:dyDescent="0.25">
      <c r="A663">
        <v>661</v>
      </c>
      <c r="B663">
        <v>150.34260319431701</v>
      </c>
      <c r="C663">
        <v>180.38921772205899</v>
      </c>
      <c r="D663">
        <v>27.422957975718202</v>
      </c>
      <c r="E663">
        <v>9.7470142055799993</v>
      </c>
      <c r="F663">
        <v>6.2790994644165004</v>
      </c>
      <c r="G663">
        <v>4.6603012084960902</v>
      </c>
      <c r="H663">
        <v>7.8923473358154297</v>
      </c>
      <c r="I663">
        <v>3.5763986110687198</v>
      </c>
      <c r="J663">
        <v>907</v>
      </c>
      <c r="K663">
        <v>337</v>
      </c>
      <c r="L663">
        <v>1652</v>
      </c>
      <c r="M663">
        <v>795</v>
      </c>
      <c r="N663">
        <v>85.445892333984304</v>
      </c>
      <c r="O663">
        <v>18.027755737304599</v>
      </c>
      <c r="P663">
        <v>153.511460646686</v>
      </c>
      <c r="Q663">
        <v>175.149857472512</v>
      </c>
      <c r="R663">
        <v>20.502950387212898</v>
      </c>
      <c r="S663">
        <v>8.1547897577706401</v>
      </c>
      <c r="T663">
        <v>0.97572941785433598</v>
      </c>
      <c r="U663">
        <v>0.96220333855991702</v>
      </c>
      <c r="V663">
        <v>4.9163783730354798</v>
      </c>
      <c r="W663">
        <v>3.1669624132924601</v>
      </c>
    </row>
    <row r="664" spans="1:23" x14ac:dyDescent="0.25">
      <c r="A664">
        <v>662</v>
      </c>
      <c r="B664">
        <v>147.4197442217</v>
      </c>
      <c r="C664">
        <v>144.15579576549101</v>
      </c>
      <c r="D664">
        <v>29.779318726139199</v>
      </c>
      <c r="E664">
        <v>6.7427757613879002</v>
      </c>
      <c r="F664">
        <v>5.9204659461975098</v>
      </c>
      <c r="G664">
        <v>3.5381174087524401</v>
      </c>
      <c r="H664">
        <v>9.3716325759887695</v>
      </c>
      <c r="I664">
        <v>2.8012664318084699</v>
      </c>
      <c r="J664">
        <v>1155</v>
      </c>
      <c r="K664">
        <v>232</v>
      </c>
      <c r="L664">
        <v>1804</v>
      </c>
      <c r="M664">
        <v>512</v>
      </c>
      <c r="N664">
        <v>116.77756500244099</v>
      </c>
      <c r="O664">
        <v>36.345561981201101</v>
      </c>
      <c r="P664">
        <v>107.682607416127</v>
      </c>
      <c r="Q664">
        <v>168.184542328475</v>
      </c>
      <c r="R664">
        <v>30.059011962249201</v>
      </c>
      <c r="S664">
        <v>4.56580473910559</v>
      </c>
      <c r="T664">
        <v>0.59014726914791704</v>
      </c>
      <c r="U664">
        <v>0.96379063349753602</v>
      </c>
      <c r="V664">
        <v>8.5507166482910701</v>
      </c>
      <c r="W664">
        <v>2.4556891249650499</v>
      </c>
    </row>
    <row r="665" spans="1:23" x14ac:dyDescent="0.25">
      <c r="A665">
        <v>663</v>
      </c>
      <c r="B665">
        <v>162.061285877855</v>
      </c>
      <c r="C665">
        <v>199.34865803722101</v>
      </c>
      <c r="D665">
        <v>22.318772088904801</v>
      </c>
      <c r="E665">
        <v>5.3917357762706501</v>
      </c>
      <c r="F665">
        <v>9.2251882553100497</v>
      </c>
      <c r="G665">
        <v>1.8976628780364899</v>
      </c>
      <c r="H665">
        <v>11.815345764160099</v>
      </c>
      <c r="I665">
        <v>2.09672498703002</v>
      </c>
      <c r="J665">
        <v>1517</v>
      </c>
      <c r="K665">
        <v>225</v>
      </c>
      <c r="L665">
        <v>2399</v>
      </c>
      <c r="M665">
        <v>438</v>
      </c>
      <c r="N665">
        <v>128.70120239257801</v>
      </c>
      <c r="O665">
        <v>32.249031066894503</v>
      </c>
      <c r="P665">
        <v>96.891385357299399</v>
      </c>
      <c r="Q665">
        <v>210.93420319465</v>
      </c>
      <c r="R665">
        <v>31.6888010865312</v>
      </c>
      <c r="S665">
        <v>3.9345721969832499</v>
      </c>
      <c r="T665">
        <v>0.58814102193176598</v>
      </c>
      <c r="U665">
        <v>0.98232259200616101</v>
      </c>
      <c r="V665">
        <v>11.6284525160802</v>
      </c>
      <c r="W665">
        <v>2.4823529411764702</v>
      </c>
    </row>
    <row r="666" spans="1:23" x14ac:dyDescent="0.25">
      <c r="A666">
        <v>664</v>
      </c>
      <c r="B666">
        <v>211.87802984727</v>
      </c>
      <c r="C666">
        <v>199.29602747967101</v>
      </c>
      <c r="D666">
        <v>24.582960821094598</v>
      </c>
      <c r="E666">
        <v>3.99938475741852</v>
      </c>
      <c r="F666">
        <v>4.2710647583007804</v>
      </c>
      <c r="G666">
        <v>1.6448184251785201</v>
      </c>
      <c r="H666">
        <v>8.4267759323120099</v>
      </c>
      <c r="I666">
        <v>1.40937495231628</v>
      </c>
      <c r="J666">
        <v>1033</v>
      </c>
      <c r="K666">
        <v>156</v>
      </c>
      <c r="L666">
        <v>1853</v>
      </c>
      <c r="M666">
        <v>238</v>
      </c>
      <c r="N666">
        <v>83.725738525390597</v>
      </c>
      <c r="O666">
        <v>46.669048309326101</v>
      </c>
      <c r="P666">
        <v>57.560500475134603</v>
      </c>
      <c r="Q666">
        <v>183.80656692704801</v>
      </c>
      <c r="R666">
        <v>22.8402662403223</v>
      </c>
      <c r="S666">
        <v>5.6269150707424096</v>
      </c>
      <c r="T666">
        <v>0.39245513632933998</v>
      </c>
      <c r="U666">
        <v>0.96776476467748995</v>
      </c>
      <c r="V666">
        <v>10.380922299431401</v>
      </c>
      <c r="W666">
        <v>3.1243989452458498</v>
      </c>
    </row>
    <row r="667" spans="1:23" x14ac:dyDescent="0.25">
      <c r="A667">
        <v>665</v>
      </c>
      <c r="B667">
        <v>167.27475790331599</v>
      </c>
      <c r="C667">
        <v>161.83882862077601</v>
      </c>
      <c r="D667">
        <v>40.550308793875203</v>
      </c>
      <c r="E667">
        <v>3.7454170192713598</v>
      </c>
      <c r="F667">
        <v>8.5078639984130806</v>
      </c>
      <c r="G667">
        <v>2.0741903781890798</v>
      </c>
      <c r="H667">
        <v>12.007421493530201</v>
      </c>
      <c r="I667">
        <v>1.6727191209793</v>
      </c>
      <c r="J667">
        <v>1432</v>
      </c>
      <c r="K667">
        <v>141</v>
      </c>
      <c r="L667">
        <v>2491</v>
      </c>
      <c r="M667">
        <v>327</v>
      </c>
      <c r="N667">
        <v>141.11343383789</v>
      </c>
      <c r="O667">
        <v>53.600376129150298</v>
      </c>
      <c r="P667">
        <v>60.4644512264044</v>
      </c>
      <c r="Q667">
        <v>174.294352718477</v>
      </c>
      <c r="R667">
        <v>18.199789739116799</v>
      </c>
      <c r="S667">
        <v>4.5458150427948798</v>
      </c>
      <c r="T667">
        <v>0.42685248673109499</v>
      </c>
      <c r="U667">
        <v>0.97346587674448604</v>
      </c>
      <c r="V667">
        <v>9.3072145246058202</v>
      </c>
      <c r="W667">
        <v>2.8731206453978699</v>
      </c>
    </row>
    <row r="668" spans="1:23" x14ac:dyDescent="0.25">
      <c r="A668">
        <v>666</v>
      </c>
      <c r="B668">
        <v>163.60598886064099</v>
      </c>
      <c r="C668">
        <v>172.319897533427</v>
      </c>
      <c r="D668">
        <v>43.203960288736702</v>
      </c>
      <c r="E668">
        <v>7.0424462371165903</v>
      </c>
      <c r="F668">
        <v>8.8820066452026296</v>
      </c>
      <c r="G668">
        <v>4.4839792251586896</v>
      </c>
      <c r="H668">
        <v>12.619859695434499</v>
      </c>
      <c r="I668">
        <v>3.8367021083831698</v>
      </c>
      <c r="J668">
        <v>1465</v>
      </c>
      <c r="K668">
        <v>411</v>
      </c>
      <c r="L668">
        <v>2557</v>
      </c>
      <c r="M668">
        <v>866</v>
      </c>
      <c r="N668">
        <v>139.31259155273401</v>
      </c>
      <c r="O668">
        <v>48.836460113525298</v>
      </c>
      <c r="P668">
        <v>120.44686029531</v>
      </c>
      <c r="Q668">
        <v>178.972455872739</v>
      </c>
      <c r="R668">
        <v>19.0131398868627</v>
      </c>
      <c r="S668">
        <v>9.7398557161149704</v>
      </c>
      <c r="T668">
        <v>0.71931637651704305</v>
      </c>
      <c r="U668">
        <v>0.93680802265443996</v>
      </c>
      <c r="V668">
        <v>6.1856540084388101</v>
      </c>
      <c r="W668">
        <v>6.5725411380479803</v>
      </c>
    </row>
    <row r="669" spans="1:23" x14ac:dyDescent="0.25">
      <c r="A669">
        <v>667</v>
      </c>
      <c r="B669">
        <v>166.35284985153899</v>
      </c>
      <c r="C669">
        <v>176.129150575404</v>
      </c>
      <c r="D669">
        <v>21.062314144960698</v>
      </c>
      <c r="E669">
        <v>11.720906135935699</v>
      </c>
      <c r="F669">
        <v>7.4880886077880797</v>
      </c>
      <c r="G669">
        <v>3.8884367942810001</v>
      </c>
      <c r="H669">
        <v>10.255760192871</v>
      </c>
      <c r="I669">
        <v>3.1258840560913002</v>
      </c>
      <c r="J669">
        <v>1265</v>
      </c>
      <c r="K669">
        <v>315</v>
      </c>
      <c r="L669">
        <v>2060</v>
      </c>
      <c r="M669">
        <v>722</v>
      </c>
      <c r="N669">
        <v>122.44181823730401</v>
      </c>
      <c r="O669">
        <v>39.051246643066399</v>
      </c>
      <c r="P669">
        <v>77.356960081883301</v>
      </c>
      <c r="Q669">
        <v>150.18742475648401</v>
      </c>
      <c r="R669">
        <v>25.924231385892099</v>
      </c>
      <c r="S669">
        <v>5.5425615485714097</v>
      </c>
      <c r="T669">
        <v>0.42804698832018301</v>
      </c>
      <c r="U669">
        <v>0.95835533688179497</v>
      </c>
      <c r="V669">
        <v>15.738382099827801</v>
      </c>
      <c r="W669">
        <v>2.8603174603174599</v>
      </c>
    </row>
    <row r="670" spans="1:23" x14ac:dyDescent="0.25">
      <c r="A670">
        <v>668</v>
      </c>
      <c r="B670">
        <v>154.35277222534799</v>
      </c>
      <c r="C670">
        <v>166.25993130082</v>
      </c>
      <c r="D670">
        <v>37.378952311800703</v>
      </c>
      <c r="E670">
        <v>8.4452435491587305</v>
      </c>
      <c r="F670">
        <v>10.728421211242599</v>
      </c>
      <c r="G670">
        <v>4.6083312034606898</v>
      </c>
      <c r="H670">
        <v>15.8872566223144</v>
      </c>
      <c r="I670">
        <v>3.7269041538238499</v>
      </c>
      <c r="J670">
        <v>2008</v>
      </c>
      <c r="K670">
        <v>403</v>
      </c>
      <c r="L670">
        <v>3337</v>
      </c>
      <c r="M670">
        <v>803</v>
      </c>
      <c r="N670">
        <v>143.10835266113199</v>
      </c>
      <c r="O670">
        <v>26.476404190063398</v>
      </c>
      <c r="P670">
        <v>79.340111766532104</v>
      </c>
      <c r="Q670">
        <v>181.58389261744901</v>
      </c>
      <c r="R670">
        <v>26.951932719059101</v>
      </c>
      <c r="S670">
        <v>5.7429381929392003</v>
      </c>
      <c r="T670">
        <v>0.46884682123624799</v>
      </c>
      <c r="U670">
        <v>0.95918432772679196</v>
      </c>
      <c r="V670">
        <v>10.0183540556542</v>
      </c>
      <c r="W670">
        <v>2.5486550632911298</v>
      </c>
    </row>
    <row r="671" spans="1:23" x14ac:dyDescent="0.25">
      <c r="A671">
        <v>669</v>
      </c>
      <c r="B671">
        <v>162.99582759222901</v>
      </c>
      <c r="C671">
        <v>173.273865202119</v>
      </c>
      <c r="D671">
        <v>42.209548997427703</v>
      </c>
      <c r="E671">
        <v>15.285288093576201</v>
      </c>
      <c r="F671">
        <v>8.1330518722534109</v>
      </c>
      <c r="G671">
        <v>5.93664073944091</v>
      </c>
      <c r="H671">
        <v>11.914877891540501</v>
      </c>
      <c r="I671">
        <v>5.53482818603515</v>
      </c>
      <c r="J671">
        <v>1357</v>
      </c>
      <c r="K671">
        <v>621</v>
      </c>
      <c r="L671">
        <v>2233</v>
      </c>
      <c r="M671">
        <v>1248</v>
      </c>
      <c r="N671">
        <v>128.00390625</v>
      </c>
      <c r="O671">
        <v>32.893768310546797</v>
      </c>
      <c r="P671">
        <v>77.733109919571007</v>
      </c>
      <c r="Q671">
        <v>139.360317614021</v>
      </c>
      <c r="R671">
        <v>29.188317151847201</v>
      </c>
      <c r="S671">
        <v>7.5538944016436202</v>
      </c>
      <c r="T671">
        <v>0.48409616069870798</v>
      </c>
      <c r="U671">
        <v>0.95194169152643104</v>
      </c>
      <c r="V671">
        <v>12.327772325809599</v>
      </c>
      <c r="W671">
        <v>4.61732766761095</v>
      </c>
    </row>
    <row r="672" spans="1:23" x14ac:dyDescent="0.25">
      <c r="A672">
        <v>670</v>
      </c>
      <c r="B672">
        <v>167.236876322071</v>
      </c>
      <c r="C672">
        <v>186.76314308447601</v>
      </c>
      <c r="D672">
        <v>22.433865530615702</v>
      </c>
      <c r="E672">
        <v>8.6991435617776407</v>
      </c>
      <c r="F672">
        <v>9.7809429168701101</v>
      </c>
      <c r="G672">
        <v>4.5093998908996502</v>
      </c>
      <c r="H672">
        <v>9.0279397964477504</v>
      </c>
      <c r="I672">
        <v>3.1225833892822199</v>
      </c>
      <c r="J672">
        <v>1089</v>
      </c>
      <c r="K672">
        <v>229</v>
      </c>
      <c r="L672">
        <v>2415</v>
      </c>
      <c r="M672">
        <v>623</v>
      </c>
      <c r="N672">
        <v>102.72779846191401</v>
      </c>
      <c r="O672">
        <v>34.713108062744098</v>
      </c>
      <c r="P672">
        <v>59.699874349308899</v>
      </c>
      <c r="Q672">
        <v>174.86281812538701</v>
      </c>
      <c r="R672">
        <v>22.9987793215289</v>
      </c>
      <c r="S672">
        <v>20.979027729444901</v>
      </c>
      <c r="T672">
        <v>0.36064775100007901</v>
      </c>
      <c r="U672">
        <v>0.82244036708381596</v>
      </c>
      <c r="V672">
        <v>13.373446697187701</v>
      </c>
      <c r="W672">
        <v>4.6165703275529797</v>
      </c>
    </row>
    <row r="673" spans="1:23" x14ac:dyDescent="0.25">
      <c r="A673">
        <v>671</v>
      </c>
      <c r="B673">
        <v>168.51706805876299</v>
      </c>
      <c r="C673">
        <v>175.25069378408199</v>
      </c>
      <c r="D673">
        <v>40.877448201679101</v>
      </c>
      <c r="E673">
        <v>11.3684707205857</v>
      </c>
      <c r="F673">
        <v>9.8315401077270508</v>
      </c>
      <c r="G673">
        <v>3.22607350349426</v>
      </c>
      <c r="H673">
        <v>11.4528493881225</v>
      </c>
      <c r="I673">
        <v>2.1263499259948699</v>
      </c>
      <c r="J673">
        <v>1296</v>
      </c>
      <c r="K673">
        <v>165</v>
      </c>
      <c r="L673">
        <v>2629</v>
      </c>
      <c r="M673">
        <v>383</v>
      </c>
      <c r="N673">
        <v>132.40090942382801</v>
      </c>
      <c r="O673">
        <v>40.496913909912102</v>
      </c>
      <c r="P673">
        <v>78.109388608256396</v>
      </c>
      <c r="Q673">
        <v>198.620364208361</v>
      </c>
      <c r="R673">
        <v>29.318287398045001</v>
      </c>
      <c r="S673">
        <v>4.53530450540097</v>
      </c>
      <c r="T673">
        <v>0.45502752907782101</v>
      </c>
      <c r="U673">
        <v>0.97632650845236901</v>
      </c>
      <c r="V673">
        <v>12.9173806609547</v>
      </c>
      <c r="W673">
        <v>2.5971343505768498</v>
      </c>
    </row>
    <row r="674" spans="1:23" x14ac:dyDescent="0.25">
      <c r="A674">
        <v>672</v>
      </c>
      <c r="B674">
        <v>159.37592423683699</v>
      </c>
      <c r="C674">
        <v>200.26045527760999</v>
      </c>
      <c r="D674">
        <v>17.582578373720001</v>
      </c>
      <c r="E674">
        <v>8.8066857392073192</v>
      </c>
      <c r="F674">
        <v>5.4607257843017498</v>
      </c>
      <c r="G674">
        <v>5.8809776306152299</v>
      </c>
      <c r="H674">
        <v>7.9547080993652299</v>
      </c>
      <c r="I674">
        <v>4.3908848762512198</v>
      </c>
      <c r="J674">
        <v>944</v>
      </c>
      <c r="K674">
        <v>417</v>
      </c>
      <c r="L674">
        <v>1673</v>
      </c>
      <c r="M674">
        <v>1016</v>
      </c>
      <c r="N674">
        <v>106.02358245849599</v>
      </c>
      <c r="O674">
        <v>32.557640075683501</v>
      </c>
      <c r="P674">
        <v>118.362931578472</v>
      </c>
      <c r="Q674">
        <v>115.44510052017399</v>
      </c>
      <c r="R674">
        <v>17.742686497207799</v>
      </c>
      <c r="S674">
        <v>6.2943573240964801</v>
      </c>
      <c r="T674">
        <v>0.72463479114059304</v>
      </c>
      <c r="U674">
        <v>0.94673651122242897</v>
      </c>
      <c r="V674">
        <v>3.9666166541635399</v>
      </c>
      <c r="W674">
        <v>3.24948778565799</v>
      </c>
    </row>
    <row r="675" spans="1:23" x14ac:dyDescent="0.25">
      <c r="A675">
        <v>673</v>
      </c>
      <c r="B675">
        <v>175.738283296784</v>
      </c>
      <c r="C675">
        <v>151.50550175629201</v>
      </c>
      <c r="D675">
        <v>29.650313902043401</v>
      </c>
      <c r="E675">
        <v>9.6777681106486106</v>
      </c>
      <c r="F675">
        <v>6.1102948188781703</v>
      </c>
      <c r="G675">
        <v>5.8002409934997496</v>
      </c>
      <c r="H675">
        <v>8.6143093109130806</v>
      </c>
      <c r="I675">
        <v>4.7598195075988698</v>
      </c>
      <c r="J675">
        <v>963</v>
      </c>
      <c r="K675">
        <v>511</v>
      </c>
      <c r="L675">
        <v>1982</v>
      </c>
      <c r="M675">
        <v>1195</v>
      </c>
      <c r="N675">
        <v>93.77099609375</v>
      </c>
      <c r="O675">
        <v>26.000001907348601</v>
      </c>
      <c r="P675">
        <v>79.816069699903196</v>
      </c>
      <c r="Q675">
        <v>127.056723346547</v>
      </c>
      <c r="R675">
        <v>24.454320638935901</v>
      </c>
      <c r="S675">
        <v>9.65443453898291</v>
      </c>
      <c r="T675">
        <v>0.51474072937620396</v>
      </c>
      <c r="U675">
        <v>0.93559756055837995</v>
      </c>
      <c r="V675">
        <v>7.8879194630872398</v>
      </c>
      <c r="W675">
        <v>5.7994814174589404</v>
      </c>
    </row>
    <row r="676" spans="1:23" x14ac:dyDescent="0.25">
      <c r="A676">
        <v>674</v>
      </c>
      <c r="B676">
        <v>160.31718061673999</v>
      </c>
      <c r="C676">
        <v>170.73558578664401</v>
      </c>
      <c r="D676">
        <v>16.460536196539302</v>
      </c>
      <c r="E676">
        <v>5.82225608531067</v>
      </c>
      <c r="F676">
        <v>5.9184627532958896</v>
      </c>
      <c r="G676">
        <v>2.7868275642395002</v>
      </c>
      <c r="H676">
        <v>9.6115646362304599</v>
      </c>
      <c r="I676">
        <v>2.05257868766784</v>
      </c>
      <c r="J676">
        <v>1236</v>
      </c>
      <c r="K676">
        <v>183</v>
      </c>
      <c r="L676">
        <v>1870</v>
      </c>
      <c r="M676">
        <v>401</v>
      </c>
      <c r="N676">
        <v>103.94710540771401</v>
      </c>
      <c r="O676">
        <v>32.984844207763601</v>
      </c>
      <c r="P676">
        <v>87.143892916899006</v>
      </c>
      <c r="Q676">
        <v>161.926097157052</v>
      </c>
      <c r="R676">
        <v>23.118416225657199</v>
      </c>
      <c r="S676">
        <v>4.1433885133504402</v>
      </c>
      <c r="T676">
        <v>0.56068585025714002</v>
      </c>
      <c r="U676">
        <v>0.97102977069543095</v>
      </c>
      <c r="V676">
        <v>8.5690269994905695</v>
      </c>
      <c r="W676">
        <v>2.6123651868572799</v>
      </c>
    </row>
    <row r="677" spans="1:23" x14ac:dyDescent="0.25">
      <c r="A677">
        <v>675</v>
      </c>
      <c r="B677">
        <v>159.94259543169801</v>
      </c>
      <c r="C677">
        <v>202.393351316734</v>
      </c>
      <c r="D677">
        <v>36.283372903327503</v>
      </c>
      <c r="E677">
        <v>7.2429313657112901</v>
      </c>
      <c r="F677">
        <v>8.2753925323486293</v>
      </c>
      <c r="G677">
        <v>4.1117382049560502</v>
      </c>
      <c r="H677">
        <v>9.0670089721679599</v>
      </c>
      <c r="I677">
        <v>3.8755497932434002</v>
      </c>
      <c r="J677">
        <v>1039</v>
      </c>
      <c r="K677">
        <v>403</v>
      </c>
      <c r="L677">
        <v>2043</v>
      </c>
      <c r="M677">
        <v>923</v>
      </c>
      <c r="N677">
        <v>101.414993286132</v>
      </c>
      <c r="O677">
        <v>41.048751831054602</v>
      </c>
      <c r="P677">
        <v>88.0801294251998</v>
      </c>
      <c r="Q677">
        <v>178.453912270302</v>
      </c>
      <c r="R677">
        <v>23.059617481973099</v>
      </c>
      <c r="S677">
        <v>8.0291653706662203</v>
      </c>
      <c r="T677">
        <v>0.50800246745501398</v>
      </c>
      <c r="U677">
        <v>0.95944545244674695</v>
      </c>
      <c r="V677">
        <v>4.9984984984984902</v>
      </c>
      <c r="W677">
        <v>4.1669370299365802</v>
      </c>
    </row>
    <row r="678" spans="1:23" x14ac:dyDescent="0.25">
      <c r="A678">
        <v>676</v>
      </c>
      <c r="B678">
        <v>161.314017349453</v>
      </c>
      <c r="C678">
        <v>157.949834074016</v>
      </c>
      <c r="D678">
        <v>39.7327669904289</v>
      </c>
      <c r="E678">
        <v>7.6131573337551597</v>
      </c>
      <c r="F678">
        <v>9.2952842712402308</v>
      </c>
      <c r="G678">
        <v>3.7101056575775102</v>
      </c>
      <c r="H678">
        <v>9.8672695159912092</v>
      </c>
      <c r="I678">
        <v>2.3794958591461102</v>
      </c>
      <c r="J678">
        <v>1088</v>
      </c>
      <c r="K678">
        <v>155</v>
      </c>
      <c r="L678">
        <v>2477</v>
      </c>
      <c r="M678">
        <v>434</v>
      </c>
      <c r="N678">
        <v>105.475120544433</v>
      </c>
      <c r="O678">
        <v>25.2388591766357</v>
      </c>
      <c r="P678">
        <v>95.944678856071206</v>
      </c>
      <c r="Q678">
        <v>179.39682652625501</v>
      </c>
      <c r="R678">
        <v>23.469439007470299</v>
      </c>
      <c r="S678">
        <v>9.5989669439623295</v>
      </c>
      <c r="T678">
        <v>0.58646659749824204</v>
      </c>
      <c r="U678">
        <v>0.92108987825449895</v>
      </c>
      <c r="V678">
        <v>8.1035958904109595</v>
      </c>
      <c r="W678">
        <v>4.2110266159695797</v>
      </c>
    </row>
    <row r="679" spans="1:23" x14ac:dyDescent="0.25">
      <c r="A679">
        <v>677</v>
      </c>
      <c r="B679">
        <v>170.51093558966701</v>
      </c>
      <c r="C679">
        <v>204.09590715907501</v>
      </c>
      <c r="D679">
        <v>28.1024821321035</v>
      </c>
      <c r="E679">
        <v>6.1583886747034402</v>
      </c>
      <c r="F679">
        <v>7.3209562301635698</v>
      </c>
      <c r="G679">
        <v>3.1753890514373699</v>
      </c>
      <c r="H679">
        <v>9.2913751602172798</v>
      </c>
      <c r="I679">
        <v>2.2262225151061998</v>
      </c>
      <c r="J679">
        <v>1113</v>
      </c>
      <c r="K679">
        <v>189</v>
      </c>
      <c r="L679">
        <v>2065</v>
      </c>
      <c r="M679">
        <v>437</v>
      </c>
      <c r="N679">
        <v>96.254875183105398</v>
      </c>
      <c r="O679">
        <v>30.066591262817301</v>
      </c>
      <c r="P679">
        <v>54.475942599887397</v>
      </c>
      <c r="Q679">
        <v>198.42427118644</v>
      </c>
      <c r="R679">
        <v>18.577783997834601</v>
      </c>
      <c r="S679">
        <v>9.2927342162892703</v>
      </c>
      <c r="T679">
        <v>0.43736827900756298</v>
      </c>
      <c r="U679">
        <v>0.94071553914895301</v>
      </c>
      <c r="V679">
        <v>6.5983935742971802</v>
      </c>
      <c r="W679">
        <v>5.1763429191535497</v>
      </c>
    </row>
    <row r="680" spans="1:23" x14ac:dyDescent="0.25">
      <c r="A680">
        <v>678</v>
      </c>
      <c r="B680">
        <v>178.76153234101099</v>
      </c>
      <c r="C680">
        <v>190.79877350618099</v>
      </c>
      <c r="D680">
        <v>38.863202353195497</v>
      </c>
      <c r="E680">
        <v>6.7932236278059497</v>
      </c>
      <c r="F680">
        <v>6.3268785476684499</v>
      </c>
      <c r="G680">
        <v>4.4111919403076101</v>
      </c>
      <c r="H680">
        <v>11.3402452468872</v>
      </c>
      <c r="I680">
        <v>3.19682741165161</v>
      </c>
      <c r="J680">
        <v>1298</v>
      </c>
      <c r="K680">
        <v>224</v>
      </c>
      <c r="L680">
        <v>2014</v>
      </c>
      <c r="M680">
        <v>642</v>
      </c>
      <c r="N680">
        <v>116.07756042480401</v>
      </c>
      <c r="O680">
        <v>27.586229324340799</v>
      </c>
      <c r="P680">
        <v>93.933415536374795</v>
      </c>
      <c r="Q680">
        <v>204.58313817330199</v>
      </c>
      <c r="R680">
        <v>28.5075628540115</v>
      </c>
      <c r="S680">
        <v>4.9836497528546504</v>
      </c>
      <c r="T680">
        <v>0.54803890671246203</v>
      </c>
      <c r="U680">
        <v>0.97039570010088605</v>
      </c>
      <c r="V680">
        <v>15.673267326732599</v>
      </c>
      <c r="W680">
        <v>2.5726963746223501</v>
      </c>
    </row>
    <row r="681" spans="1:23" x14ac:dyDescent="0.25">
      <c r="A681">
        <v>679</v>
      </c>
      <c r="B681">
        <v>174.50156222709501</v>
      </c>
      <c r="C681">
        <v>185.14960507675201</v>
      </c>
      <c r="D681">
        <v>17.118599308351499</v>
      </c>
      <c r="E681">
        <v>7.7897542449097701</v>
      </c>
      <c r="F681">
        <v>4.7360243797302202</v>
      </c>
      <c r="G681">
        <v>6.4100289344787598</v>
      </c>
      <c r="H681">
        <v>7.1611142158508301</v>
      </c>
      <c r="I681">
        <v>4.3483824729919398</v>
      </c>
      <c r="J681">
        <v>885</v>
      </c>
      <c r="K681">
        <v>358</v>
      </c>
      <c r="L681">
        <v>1413</v>
      </c>
      <c r="M681">
        <v>998</v>
      </c>
      <c r="N681">
        <v>104.62313079833901</v>
      </c>
      <c r="O681">
        <v>19.026296615600501</v>
      </c>
      <c r="P681">
        <v>72.859903381642496</v>
      </c>
      <c r="Q681">
        <v>165.26876205712099</v>
      </c>
      <c r="R681">
        <v>30.3274881981568</v>
      </c>
      <c r="S681">
        <v>12.952549647717699</v>
      </c>
      <c r="T681">
        <v>0.44210118302552098</v>
      </c>
      <c r="U681">
        <v>0.91411913352846297</v>
      </c>
      <c r="V681">
        <v>15.212560386473401</v>
      </c>
      <c r="W681">
        <v>8.6379198547529494</v>
      </c>
    </row>
    <row r="682" spans="1:23" x14ac:dyDescent="0.25">
      <c r="A682">
        <v>680</v>
      </c>
      <c r="B682">
        <v>179.83543247491701</v>
      </c>
      <c r="C682">
        <v>154.83263793203801</v>
      </c>
      <c r="D682">
        <v>38.689996677083002</v>
      </c>
      <c r="E682">
        <v>9.1543532073667997</v>
      </c>
      <c r="F682">
        <v>9.8651580810546804</v>
      </c>
      <c r="G682">
        <v>5.6504917144775302</v>
      </c>
      <c r="H682">
        <v>11.4040937423706</v>
      </c>
      <c r="I682">
        <v>3.61840319633483</v>
      </c>
      <c r="J682">
        <v>1303</v>
      </c>
      <c r="K682">
        <v>273</v>
      </c>
      <c r="L682">
        <v>2678</v>
      </c>
      <c r="M682">
        <v>725</v>
      </c>
      <c r="N682">
        <v>125.20781707763599</v>
      </c>
      <c r="O682">
        <v>73.756355285644503</v>
      </c>
      <c r="P682">
        <v>113.602120609675</v>
      </c>
      <c r="Q682">
        <v>137.78253730622399</v>
      </c>
      <c r="R682">
        <v>21.028730279304501</v>
      </c>
      <c r="S682">
        <v>6.04042884081582</v>
      </c>
      <c r="T682">
        <v>0.58698647969533801</v>
      </c>
      <c r="U682">
        <v>0.95582344934434205</v>
      </c>
      <c r="V682">
        <v>7.1577825159914701</v>
      </c>
      <c r="W682">
        <v>3.23561555769848</v>
      </c>
    </row>
    <row r="683" spans="1:23" x14ac:dyDescent="0.25">
      <c r="A683">
        <v>681</v>
      </c>
      <c r="B683">
        <v>167.75188728677</v>
      </c>
      <c r="C683">
        <v>134.60138950882001</v>
      </c>
      <c r="D683">
        <v>40.862106081110703</v>
      </c>
      <c r="E683">
        <v>4.7044756831737402</v>
      </c>
      <c r="F683">
        <v>8.5227603912353498</v>
      </c>
      <c r="G683">
        <v>3.1178817749023402</v>
      </c>
      <c r="H683">
        <v>11.195237159729</v>
      </c>
      <c r="I683">
        <v>2.0296423435211102</v>
      </c>
      <c r="J683">
        <v>1350</v>
      </c>
      <c r="K683">
        <v>164</v>
      </c>
      <c r="L683">
        <v>2541</v>
      </c>
      <c r="M683">
        <v>389</v>
      </c>
      <c r="N683">
        <v>122.44181823730401</v>
      </c>
      <c r="O683">
        <v>34.885528564453097</v>
      </c>
      <c r="P683">
        <v>75.602503681885096</v>
      </c>
      <c r="Q683">
        <v>195.52662864004799</v>
      </c>
      <c r="R683">
        <v>24.7823163633952</v>
      </c>
      <c r="S683">
        <v>4.6881362444900301</v>
      </c>
      <c r="T683">
        <v>0.49676903767883301</v>
      </c>
      <c r="U683">
        <v>0.98108433090505698</v>
      </c>
      <c r="V683">
        <v>12.127051349920499</v>
      </c>
      <c r="W683">
        <v>2.1411159779089699</v>
      </c>
    </row>
    <row r="684" spans="1:23" x14ac:dyDescent="0.25">
      <c r="A684">
        <v>682</v>
      </c>
      <c r="B684">
        <v>158.573909837179</v>
      </c>
      <c r="C684">
        <v>125.548215567932</v>
      </c>
      <c r="D684">
        <v>36.422995606431499</v>
      </c>
      <c r="E684">
        <v>4.7978937220987898</v>
      </c>
      <c r="F684">
        <v>8.09773349761962</v>
      </c>
      <c r="G684">
        <v>3.2797150611877401</v>
      </c>
      <c r="H684">
        <v>12.1403799057006</v>
      </c>
      <c r="I684">
        <v>1.9339196681976301</v>
      </c>
      <c r="J684">
        <v>1477</v>
      </c>
      <c r="K684">
        <v>116</v>
      </c>
      <c r="L684">
        <v>2577</v>
      </c>
      <c r="M684">
        <v>276</v>
      </c>
      <c r="N684">
        <v>140.43147277832</v>
      </c>
      <c r="O684">
        <v>33.734256744384702</v>
      </c>
      <c r="P684">
        <v>110.448469387755</v>
      </c>
      <c r="Q684">
        <v>153.55563843177401</v>
      </c>
      <c r="R684">
        <v>22.562846417807101</v>
      </c>
      <c r="S684">
        <v>7.8045693215625898</v>
      </c>
      <c r="T684">
        <v>0.67951567670241397</v>
      </c>
      <c r="U684">
        <v>0.95258789769985797</v>
      </c>
      <c r="V684">
        <v>11.646834477498</v>
      </c>
      <c r="W684">
        <v>3.8804597701149399</v>
      </c>
    </row>
    <row r="685" spans="1:23" x14ac:dyDescent="0.25">
      <c r="A685">
        <v>683</v>
      </c>
      <c r="B685">
        <v>152.62036911253799</v>
      </c>
      <c r="C685">
        <v>197.51691280637999</v>
      </c>
      <c r="D685">
        <v>40.773698766033903</v>
      </c>
      <c r="E685">
        <v>6.663862412017</v>
      </c>
      <c r="F685">
        <v>9.1114349365234304</v>
      </c>
      <c r="G685">
        <v>3.2952198982238698</v>
      </c>
      <c r="H685">
        <v>14.358369827270501</v>
      </c>
      <c r="I685">
        <v>2.3874039649963299</v>
      </c>
      <c r="J685">
        <v>1707</v>
      </c>
      <c r="K685">
        <v>204</v>
      </c>
      <c r="L685">
        <v>3124</v>
      </c>
      <c r="M685">
        <v>484</v>
      </c>
      <c r="N685">
        <v>145.34442138671801</v>
      </c>
      <c r="O685">
        <v>31</v>
      </c>
      <c r="P685">
        <v>110.18874038072001</v>
      </c>
      <c r="Q685">
        <v>205.45612860013301</v>
      </c>
      <c r="R685">
        <v>21.9673627252869</v>
      </c>
      <c r="S685">
        <v>8.7995353100167595</v>
      </c>
      <c r="T685">
        <v>0.65021160282842405</v>
      </c>
      <c r="U685">
        <v>0.95343739848898301</v>
      </c>
      <c r="V685">
        <v>8.7629467541940098</v>
      </c>
      <c r="W685">
        <v>3.2180957128614098</v>
      </c>
    </row>
    <row r="686" spans="1:23" x14ac:dyDescent="0.25">
      <c r="A686">
        <v>684</v>
      </c>
      <c r="B686">
        <v>154.53761959285001</v>
      </c>
      <c r="C686">
        <v>204.53824060237901</v>
      </c>
      <c r="D686">
        <v>35.580931744489099</v>
      </c>
      <c r="E686">
        <v>8.9476960425774799</v>
      </c>
      <c r="F686">
        <v>7.8714356422424299</v>
      </c>
      <c r="G686">
        <v>5.0612320899963299</v>
      </c>
      <c r="H686">
        <v>11.582139968871999</v>
      </c>
      <c r="I686">
        <v>3.7568404674529998</v>
      </c>
      <c r="J686">
        <v>1421</v>
      </c>
      <c r="K686">
        <v>277</v>
      </c>
      <c r="L686">
        <v>2540</v>
      </c>
      <c r="M686">
        <v>746</v>
      </c>
      <c r="N686">
        <v>144.80331420898401</v>
      </c>
      <c r="O686">
        <v>31.400634765625</v>
      </c>
      <c r="P686">
        <v>85.984766584766504</v>
      </c>
      <c r="Q686">
        <v>194.94022306025801</v>
      </c>
      <c r="R686">
        <v>18.388765502066398</v>
      </c>
      <c r="S686">
        <v>6.0235400785769597</v>
      </c>
      <c r="T686">
        <v>0.61356317600191901</v>
      </c>
      <c r="U686">
        <v>0.96758081783348904</v>
      </c>
      <c r="V686">
        <v>17.441524310118201</v>
      </c>
      <c r="W686">
        <v>3.3741626794258299</v>
      </c>
    </row>
    <row r="687" spans="1:23" x14ac:dyDescent="0.25">
      <c r="A687">
        <v>685</v>
      </c>
      <c r="B687">
        <v>151.36424149507999</v>
      </c>
      <c r="C687">
        <v>168.53387412913099</v>
      </c>
      <c r="D687">
        <v>44.4638839978454</v>
      </c>
      <c r="E687">
        <v>6.5077324519975299</v>
      </c>
      <c r="F687">
        <v>9.7545547485351491</v>
      </c>
      <c r="G687">
        <v>3.8764476776122998</v>
      </c>
      <c r="H687">
        <v>13.4998273849487</v>
      </c>
      <c r="I687">
        <v>2.7151279449462802</v>
      </c>
      <c r="J687">
        <v>1600</v>
      </c>
      <c r="K687">
        <v>237</v>
      </c>
      <c r="L687">
        <v>3053</v>
      </c>
      <c r="M687">
        <v>544</v>
      </c>
      <c r="N687">
        <v>140.388748168945</v>
      </c>
      <c r="O687">
        <v>38.948684692382798</v>
      </c>
      <c r="P687">
        <v>90.135097001763597</v>
      </c>
      <c r="Q687">
        <v>163.241702063677</v>
      </c>
      <c r="R687">
        <v>14.8656209783419</v>
      </c>
      <c r="S687">
        <v>7.5157088572872803</v>
      </c>
      <c r="T687">
        <v>0.64511520270624401</v>
      </c>
      <c r="U687">
        <v>0.95603077026686401</v>
      </c>
      <c r="V687">
        <v>13.1373439273552</v>
      </c>
      <c r="W687">
        <v>4.08241114438224</v>
      </c>
    </row>
    <row r="688" spans="1:23" x14ac:dyDescent="0.25">
      <c r="A688">
        <v>686</v>
      </c>
      <c r="B688">
        <v>136.09319024238701</v>
      </c>
      <c r="C688">
        <v>161.07716043393</v>
      </c>
      <c r="D688">
        <v>37.937984416387501</v>
      </c>
      <c r="E688">
        <v>11.768769430298301</v>
      </c>
      <c r="F688">
        <v>10.0780315399169</v>
      </c>
      <c r="G688">
        <v>8.4331769943237305</v>
      </c>
      <c r="H688">
        <v>12.809168815612701</v>
      </c>
      <c r="I688">
        <v>5.8277497291564897</v>
      </c>
      <c r="J688">
        <v>1527</v>
      </c>
      <c r="K688">
        <v>518</v>
      </c>
      <c r="L688">
        <v>2980</v>
      </c>
      <c r="M688">
        <v>1552</v>
      </c>
      <c r="N688">
        <v>141.31524658203099</v>
      </c>
      <c r="O688">
        <v>17.492856979370099</v>
      </c>
      <c r="P688">
        <v>88.888932963109795</v>
      </c>
      <c r="Q688">
        <v>144.455660474186</v>
      </c>
      <c r="R688">
        <v>17.639981331742899</v>
      </c>
      <c r="S688">
        <v>3.8227106390456198</v>
      </c>
      <c r="T688">
        <v>0.61990626432065599</v>
      </c>
      <c r="U688">
        <v>0.97710993488402598</v>
      </c>
      <c r="V688">
        <v>14.5228480340063</v>
      </c>
      <c r="W688">
        <v>3.0866797999696902</v>
      </c>
    </row>
    <row r="689" spans="1:23" x14ac:dyDescent="0.25">
      <c r="A689">
        <v>687</v>
      </c>
      <c r="B689">
        <v>134.06099477963801</v>
      </c>
      <c r="C689">
        <v>167.77455413456499</v>
      </c>
      <c r="D689">
        <v>41.540984872260999</v>
      </c>
      <c r="E689">
        <v>9.4293608004113505</v>
      </c>
      <c r="F689">
        <v>9.7011156082153303</v>
      </c>
      <c r="G689">
        <v>5.4666614532470703</v>
      </c>
      <c r="H689">
        <v>12.2184181213378</v>
      </c>
      <c r="I689">
        <v>4.2540092468261701</v>
      </c>
      <c r="J689">
        <v>1484</v>
      </c>
      <c r="K689">
        <v>451</v>
      </c>
      <c r="L689">
        <v>2895</v>
      </c>
      <c r="M689">
        <v>950</v>
      </c>
      <c r="N689">
        <v>124.86792755126901</v>
      </c>
      <c r="O689">
        <v>45.705577850341797</v>
      </c>
      <c r="P689">
        <v>86.810961080222398</v>
      </c>
      <c r="Q689">
        <v>144.45119153518399</v>
      </c>
      <c r="R689">
        <v>16.054316281812898</v>
      </c>
      <c r="S689">
        <v>9.9327455804724405</v>
      </c>
      <c r="T689">
        <v>0.60436787531307801</v>
      </c>
      <c r="U689">
        <v>0.92913772491936597</v>
      </c>
      <c r="V689">
        <v>14.314189189189101</v>
      </c>
      <c r="W689">
        <v>5.1716277043705503</v>
      </c>
    </row>
    <row r="690" spans="1:23" x14ac:dyDescent="0.25">
      <c r="A690">
        <v>688</v>
      </c>
      <c r="B690">
        <v>160.27801820334099</v>
      </c>
      <c r="C690">
        <v>145.368045178443</v>
      </c>
      <c r="D690">
        <v>41.4486603386745</v>
      </c>
      <c r="E690">
        <v>12.3326186104435</v>
      </c>
      <c r="F690">
        <v>7.2717905044555602</v>
      </c>
      <c r="G690">
        <v>6.0182504653930602</v>
      </c>
      <c r="H690">
        <v>7.3017759323120099</v>
      </c>
      <c r="I690">
        <v>4.3238854408264098</v>
      </c>
      <c r="J690">
        <v>719</v>
      </c>
      <c r="K690">
        <v>364</v>
      </c>
      <c r="L690">
        <v>1685</v>
      </c>
      <c r="M690">
        <v>993</v>
      </c>
      <c r="N690">
        <v>71.449279785156193</v>
      </c>
      <c r="O690">
        <v>23.259407043456999</v>
      </c>
      <c r="P690">
        <v>95.367652173913001</v>
      </c>
      <c r="Q690">
        <v>160.88488372092999</v>
      </c>
      <c r="R690">
        <v>23.246762404984398</v>
      </c>
      <c r="S690">
        <v>7.1355847975982902</v>
      </c>
      <c r="T690">
        <v>0.50464635205729602</v>
      </c>
      <c r="U690">
        <v>0.96645350194792601</v>
      </c>
      <c r="V690">
        <v>12.9144893111638</v>
      </c>
      <c r="W690">
        <v>3.4512644242573001</v>
      </c>
    </row>
    <row r="691" spans="1:23" x14ac:dyDescent="0.25">
      <c r="A691">
        <v>689</v>
      </c>
      <c r="B691">
        <v>189.37196530109199</v>
      </c>
      <c r="C691">
        <v>186.14506394457399</v>
      </c>
      <c r="D691">
        <v>36.206258548051601</v>
      </c>
      <c r="E691">
        <v>5.96093463301911</v>
      </c>
      <c r="F691">
        <v>9.6088171005249006</v>
      </c>
      <c r="G691">
        <v>3.0499358177185001</v>
      </c>
      <c r="H691">
        <v>11.0116214752197</v>
      </c>
      <c r="I691">
        <v>2.3915741443634002</v>
      </c>
      <c r="J691">
        <v>1328</v>
      </c>
      <c r="K691">
        <v>213</v>
      </c>
      <c r="L691">
        <v>2744</v>
      </c>
      <c r="M691">
        <v>397</v>
      </c>
      <c r="N691">
        <v>99.297538757324205</v>
      </c>
      <c r="O691">
        <v>58.309516906738203</v>
      </c>
      <c r="P691">
        <v>84.138763197586698</v>
      </c>
      <c r="Q691">
        <v>185.89365846620001</v>
      </c>
      <c r="R691">
        <v>24.203537186672499</v>
      </c>
      <c r="S691">
        <v>5.5105689231124302</v>
      </c>
      <c r="T691">
        <v>0.45709649702774002</v>
      </c>
      <c r="U691">
        <v>0.96889586123361504</v>
      </c>
      <c r="V691">
        <v>14.6485436893203</v>
      </c>
      <c r="W691">
        <v>2.79779678214233</v>
      </c>
    </row>
    <row r="692" spans="1:23" x14ac:dyDescent="0.25">
      <c r="A692">
        <v>690</v>
      </c>
      <c r="B692">
        <v>168.64451085796301</v>
      </c>
      <c r="C692">
        <v>196.24052475305101</v>
      </c>
      <c r="D692">
        <v>34.291247531671203</v>
      </c>
      <c r="E692">
        <v>15.227953415978</v>
      </c>
      <c r="F692">
        <v>8.5714645385742099</v>
      </c>
      <c r="G692">
        <v>9.9578256607055593</v>
      </c>
      <c r="H692">
        <v>10.2470951080322</v>
      </c>
      <c r="I692">
        <v>7.9704828262329102</v>
      </c>
      <c r="J692">
        <v>1232</v>
      </c>
      <c r="K692">
        <v>902</v>
      </c>
      <c r="L692">
        <v>2503</v>
      </c>
      <c r="M692">
        <v>2167</v>
      </c>
      <c r="N692">
        <v>110.059074401855</v>
      </c>
      <c r="O692">
        <v>31.112697601318299</v>
      </c>
      <c r="P692">
        <v>100.292905642706</v>
      </c>
      <c r="Q692">
        <v>173.386673440013</v>
      </c>
      <c r="R692">
        <v>26.431254846147102</v>
      </c>
      <c r="S692">
        <v>6.4842022413127101</v>
      </c>
      <c r="T692">
        <v>0.58783265934153806</v>
      </c>
      <c r="U692">
        <v>0.96049572369305103</v>
      </c>
      <c r="V692">
        <v>11.4048979591836</v>
      </c>
      <c r="W692">
        <v>3.1821409066084101</v>
      </c>
    </row>
    <row r="693" spans="1:23" x14ac:dyDescent="0.25">
      <c r="A693">
        <v>691</v>
      </c>
      <c r="B693">
        <v>148.010285470317</v>
      </c>
      <c r="C693">
        <v>172.027072134138</v>
      </c>
      <c r="D693">
        <v>42.343816408489602</v>
      </c>
      <c r="E693">
        <v>15.829660293669001</v>
      </c>
      <c r="F693">
        <v>12.2201633453369</v>
      </c>
      <c r="G693">
        <v>7.6630210876464799</v>
      </c>
      <c r="H693">
        <v>14.3080835342407</v>
      </c>
      <c r="I693">
        <v>5.2562923431396396</v>
      </c>
      <c r="J693">
        <v>1701</v>
      </c>
      <c r="K693">
        <v>464</v>
      </c>
      <c r="L693">
        <v>3459</v>
      </c>
      <c r="M693">
        <v>1281</v>
      </c>
      <c r="N693">
        <v>148.38464355468699</v>
      </c>
      <c r="O693">
        <v>29.017236709594702</v>
      </c>
      <c r="P693">
        <v>73.170186335403699</v>
      </c>
      <c r="Q693">
        <v>184.68161846361801</v>
      </c>
      <c r="R693">
        <v>26.992354207804102</v>
      </c>
      <c r="S693">
        <v>5.5755878924243802</v>
      </c>
      <c r="T693">
        <v>0.47202109876711401</v>
      </c>
      <c r="U693">
        <v>0.96519248482494502</v>
      </c>
      <c r="V693">
        <v>17.970588235294102</v>
      </c>
      <c r="W693">
        <v>3.40635166537567</v>
      </c>
    </row>
    <row r="694" spans="1:23" x14ac:dyDescent="0.25">
      <c r="A694">
        <v>692</v>
      </c>
      <c r="B694">
        <v>145.54068582739799</v>
      </c>
      <c r="C694">
        <v>218.88144539967701</v>
      </c>
      <c r="D694">
        <v>41.839735053810102</v>
      </c>
      <c r="E694">
        <v>4.1169958176337698</v>
      </c>
      <c r="F694">
        <v>10.971818923950099</v>
      </c>
      <c r="G694">
        <v>2.3741381168365399</v>
      </c>
      <c r="H694">
        <v>10.9335575103759</v>
      </c>
      <c r="I694">
        <v>1.61566638946533</v>
      </c>
      <c r="J694">
        <v>1225</v>
      </c>
      <c r="K694">
        <v>105</v>
      </c>
      <c r="L694">
        <v>2882</v>
      </c>
      <c r="M694">
        <v>269</v>
      </c>
      <c r="N694">
        <v>130.09611511230401</v>
      </c>
      <c r="O694">
        <v>45.343135833740199</v>
      </c>
      <c r="P694">
        <v>91.637556789500195</v>
      </c>
      <c r="Q694">
        <v>196.5001881979</v>
      </c>
      <c r="R694">
        <v>21.4924445334083</v>
      </c>
      <c r="S694">
        <v>6.5956661890707302</v>
      </c>
      <c r="T694">
        <v>0.56712513932616904</v>
      </c>
      <c r="U694">
        <v>0.97090291972531495</v>
      </c>
      <c r="V694">
        <v>12.777618364418901</v>
      </c>
      <c r="W694">
        <v>3.6338147833474901</v>
      </c>
    </row>
    <row r="695" spans="1:23" x14ac:dyDescent="0.25">
      <c r="A695">
        <v>693</v>
      </c>
      <c r="B695">
        <v>157.961303343748</v>
      </c>
      <c r="C695">
        <v>175.97178287954301</v>
      </c>
      <c r="D695">
        <v>34.475137888450902</v>
      </c>
      <c r="E695">
        <v>9.0709038894966998</v>
      </c>
      <c r="F695">
        <v>8.1175298690795898</v>
      </c>
      <c r="G695">
        <v>5.2368416786193803</v>
      </c>
      <c r="H695">
        <v>10.392666816711399</v>
      </c>
      <c r="I695">
        <v>4.0067172050476003</v>
      </c>
      <c r="J695">
        <v>1238</v>
      </c>
      <c r="K695">
        <v>411</v>
      </c>
      <c r="L695">
        <v>2397</v>
      </c>
      <c r="M695">
        <v>898</v>
      </c>
      <c r="N695">
        <v>114.00437927246</v>
      </c>
      <c r="O695">
        <v>35.383613586425703</v>
      </c>
      <c r="P695">
        <v>99.373154823206306</v>
      </c>
      <c r="Q695">
        <v>185.40082357035101</v>
      </c>
      <c r="R695">
        <v>22.069168337553698</v>
      </c>
      <c r="S695">
        <v>11.7313253393602</v>
      </c>
      <c r="T695">
        <v>0.51628520762772501</v>
      </c>
      <c r="U695">
        <v>0.93757832522225804</v>
      </c>
      <c r="V695">
        <v>11.2191142191142</v>
      </c>
      <c r="W695">
        <v>4.4487770294221898</v>
      </c>
    </row>
    <row r="696" spans="1:23" x14ac:dyDescent="0.25">
      <c r="A696">
        <v>694</v>
      </c>
      <c r="B696">
        <v>182.04106425507899</v>
      </c>
      <c r="C696">
        <v>206.74656989268101</v>
      </c>
      <c r="D696">
        <v>30.387804134966501</v>
      </c>
      <c r="E696">
        <v>8.1271473530177794</v>
      </c>
      <c r="F696">
        <v>9.1179819107055593</v>
      </c>
      <c r="G696">
        <v>4.6076278686523402</v>
      </c>
      <c r="H696">
        <v>10.843909263610801</v>
      </c>
      <c r="I696">
        <v>3.39875316619873</v>
      </c>
      <c r="J696">
        <v>1285</v>
      </c>
      <c r="K696">
        <v>257</v>
      </c>
      <c r="L696">
        <v>2493</v>
      </c>
      <c r="M696">
        <v>702</v>
      </c>
      <c r="N696">
        <v>116.70904541015599</v>
      </c>
      <c r="O696">
        <v>46.324939727783203</v>
      </c>
      <c r="P696">
        <v>138.44480519480501</v>
      </c>
      <c r="Q696">
        <v>147.807125587336</v>
      </c>
      <c r="R696">
        <v>28.006416071069602</v>
      </c>
      <c r="S696">
        <v>6.6995398413079403</v>
      </c>
      <c r="T696">
        <v>0.67086906672042401</v>
      </c>
      <c r="U696">
        <v>0.946485697916294</v>
      </c>
      <c r="V696">
        <v>8.5998439937597499</v>
      </c>
      <c r="W696">
        <v>3.4470967741935401</v>
      </c>
    </row>
    <row r="697" spans="1:23" x14ac:dyDescent="0.25">
      <c r="A697">
        <v>695</v>
      </c>
      <c r="B697">
        <v>160.50167866638199</v>
      </c>
      <c r="C697">
        <v>198.404024918007</v>
      </c>
      <c r="D697">
        <v>30.943544747366101</v>
      </c>
      <c r="E697">
        <v>5.5301305612412701</v>
      </c>
      <c r="F697">
        <v>8.4108686447143501</v>
      </c>
      <c r="G697">
        <v>2.7843880653381299</v>
      </c>
      <c r="H697">
        <v>9.2866601943969709</v>
      </c>
      <c r="I697">
        <v>2.6056630611419598</v>
      </c>
      <c r="J697">
        <v>1047</v>
      </c>
      <c r="K697">
        <v>279</v>
      </c>
      <c r="L697">
        <v>2168</v>
      </c>
      <c r="M697">
        <v>542</v>
      </c>
      <c r="N697">
        <v>104.177734375</v>
      </c>
      <c r="O697">
        <v>64.350601196289006</v>
      </c>
      <c r="P697">
        <v>104.14800901577701</v>
      </c>
      <c r="Q697">
        <v>184.31182588597801</v>
      </c>
      <c r="R697">
        <v>23.443360813005899</v>
      </c>
      <c r="S697">
        <v>6.2496248560849796</v>
      </c>
      <c r="T697">
        <v>0.55486323489884704</v>
      </c>
      <c r="U697">
        <v>0.96599992514796296</v>
      </c>
      <c r="V697">
        <v>11.3883495145631</v>
      </c>
      <c r="W697">
        <v>3.7829737947010198</v>
      </c>
    </row>
    <row r="698" spans="1:23" x14ac:dyDescent="0.25">
      <c r="A698">
        <v>696</v>
      </c>
      <c r="B698">
        <v>158.82334219565601</v>
      </c>
      <c r="C698">
        <v>190.30551728153</v>
      </c>
      <c r="D698">
        <v>27.668571753407701</v>
      </c>
      <c r="E698">
        <v>12.8731582063337</v>
      </c>
      <c r="F698">
        <v>7.8521313667297301</v>
      </c>
      <c r="G698">
        <v>4.4562735557556099</v>
      </c>
      <c r="H698">
        <v>10.266654968261699</v>
      </c>
      <c r="I698">
        <v>4.7591242790222097</v>
      </c>
      <c r="J698">
        <v>1246</v>
      </c>
      <c r="K698">
        <v>533</v>
      </c>
      <c r="L698">
        <v>2292</v>
      </c>
      <c r="M698">
        <v>1121</v>
      </c>
      <c r="N698">
        <v>109.562767028808</v>
      </c>
      <c r="O698">
        <v>34.132095336913999</v>
      </c>
      <c r="P698">
        <v>89.198047419804695</v>
      </c>
      <c r="Q698">
        <v>212.67659895468501</v>
      </c>
      <c r="R698">
        <v>24.792671040674101</v>
      </c>
      <c r="S698">
        <v>4.9248402793208301</v>
      </c>
      <c r="T698">
        <v>0.51332039154382003</v>
      </c>
      <c r="U698">
        <v>0.97877837518830102</v>
      </c>
      <c r="V698">
        <v>12.323106423777499</v>
      </c>
      <c r="W698">
        <v>2.5449069003285798</v>
      </c>
    </row>
    <row r="699" spans="1:23" x14ac:dyDescent="0.25">
      <c r="A699">
        <v>697</v>
      </c>
      <c r="B699">
        <v>157.45655844281799</v>
      </c>
      <c r="C699">
        <v>163.936618214985</v>
      </c>
      <c r="D699">
        <v>28.714775937825902</v>
      </c>
      <c r="E699">
        <v>9.8515884432477598</v>
      </c>
      <c r="F699">
        <v>7.7026338577270499</v>
      </c>
      <c r="G699">
        <v>7.3257369995117099</v>
      </c>
      <c r="H699">
        <v>9.4838333129882795</v>
      </c>
      <c r="I699">
        <v>5.6156296730041504</v>
      </c>
      <c r="J699">
        <v>1102</v>
      </c>
      <c r="K699">
        <v>572</v>
      </c>
      <c r="L699">
        <v>2176</v>
      </c>
      <c r="M699">
        <v>1489</v>
      </c>
      <c r="N699">
        <v>95.131484985351506</v>
      </c>
      <c r="O699">
        <v>51.478153228759702</v>
      </c>
      <c r="P699">
        <v>68.806473829201096</v>
      </c>
      <c r="Q699">
        <v>178.86578755142</v>
      </c>
      <c r="R699">
        <v>24.547693769156801</v>
      </c>
      <c r="S699">
        <v>6.4330733042628099</v>
      </c>
      <c r="T699">
        <v>0.463515924390701</v>
      </c>
      <c r="U699">
        <v>0.96608243301664798</v>
      </c>
      <c r="V699">
        <v>11.622270742357999</v>
      </c>
      <c r="W699">
        <v>4.8064365671641696</v>
      </c>
    </row>
    <row r="700" spans="1:23" x14ac:dyDescent="0.25">
      <c r="A700">
        <v>698</v>
      </c>
      <c r="B700">
        <v>169.22412622018601</v>
      </c>
      <c r="C700">
        <v>219.62723903044801</v>
      </c>
      <c r="D700">
        <v>36.301090748219004</v>
      </c>
      <c r="E700">
        <v>5.3718091429676997</v>
      </c>
      <c r="F700">
        <v>7.4156718254089302</v>
      </c>
      <c r="G700">
        <v>3.4291701316833398</v>
      </c>
      <c r="H700">
        <v>9.5891437530517507</v>
      </c>
      <c r="I700">
        <v>3.0782513618469198</v>
      </c>
      <c r="J700">
        <v>1115</v>
      </c>
      <c r="K700">
        <v>321</v>
      </c>
      <c r="L700">
        <v>2274</v>
      </c>
      <c r="M700">
        <v>689</v>
      </c>
      <c r="N700">
        <v>86.833175659179602</v>
      </c>
      <c r="O700">
        <v>67.424034118652301</v>
      </c>
      <c r="P700">
        <v>74.771293375394293</v>
      </c>
      <c r="Q700">
        <v>113.887940400434</v>
      </c>
      <c r="R700">
        <v>24.7326027036688</v>
      </c>
      <c r="S700">
        <v>8.7572421236279894</v>
      </c>
      <c r="T700">
        <v>0.52676134464022994</v>
      </c>
      <c r="U700">
        <v>0.90636129540685595</v>
      </c>
      <c r="V700">
        <v>10.226233453670201</v>
      </c>
      <c r="W700">
        <v>4.7991847243080796</v>
      </c>
    </row>
    <row r="701" spans="1:23" x14ac:dyDescent="0.25">
      <c r="A701">
        <v>699</v>
      </c>
      <c r="B701">
        <v>163.05488171709101</v>
      </c>
      <c r="C701">
        <v>187.80632265326301</v>
      </c>
      <c r="D701">
        <v>38.784478918427801</v>
      </c>
      <c r="E701">
        <v>6.2430432086527397</v>
      </c>
      <c r="F701">
        <v>7.2399110794067303</v>
      </c>
      <c r="G701">
        <v>3.9327208995818999</v>
      </c>
      <c r="H701">
        <v>11.3635549545288</v>
      </c>
      <c r="I701">
        <v>2.7226607799529998</v>
      </c>
      <c r="J701">
        <v>1449</v>
      </c>
      <c r="K701">
        <v>178</v>
      </c>
      <c r="L701">
        <v>2540</v>
      </c>
      <c r="M701">
        <v>504</v>
      </c>
      <c r="N701">
        <v>106.042442321777</v>
      </c>
      <c r="O701">
        <v>55.659679412841797</v>
      </c>
      <c r="P701">
        <v>68.754390779363305</v>
      </c>
      <c r="Q701">
        <v>142.12781749464901</v>
      </c>
      <c r="R701">
        <v>20.175663654076299</v>
      </c>
      <c r="S701">
        <v>5.6240384180501897</v>
      </c>
      <c r="T701">
        <v>0.51355560587496896</v>
      </c>
      <c r="U701">
        <v>0.95399091557670501</v>
      </c>
      <c r="V701">
        <v>9.4654510556621805</v>
      </c>
      <c r="W701">
        <v>3.3624667258207599</v>
      </c>
    </row>
    <row r="702" spans="1:23" x14ac:dyDescent="0.25">
      <c r="A702">
        <v>700</v>
      </c>
      <c r="B702">
        <v>174.93384307865401</v>
      </c>
      <c r="C702">
        <v>175.28510159327701</v>
      </c>
      <c r="D702">
        <v>30.7316796236322</v>
      </c>
      <c r="E702">
        <v>7.5289302397286404</v>
      </c>
      <c r="F702">
        <v>7.9266505241393999</v>
      </c>
      <c r="G702">
        <v>3.8857119083404501</v>
      </c>
      <c r="H702">
        <v>12.666943550109799</v>
      </c>
      <c r="I702">
        <v>2.70201086997985</v>
      </c>
      <c r="J702">
        <v>1586</v>
      </c>
      <c r="K702">
        <v>219</v>
      </c>
      <c r="L702">
        <v>2728</v>
      </c>
      <c r="M702">
        <v>495</v>
      </c>
      <c r="N702">
        <v>106.51290893554599</v>
      </c>
      <c r="O702">
        <v>52.038448333740199</v>
      </c>
      <c r="P702">
        <v>147.16861752609901</v>
      </c>
      <c r="Q702">
        <v>223.53949241980001</v>
      </c>
      <c r="R702">
        <v>26.343946554072701</v>
      </c>
      <c r="S702">
        <v>5.3418378426642601</v>
      </c>
      <c r="T702">
        <v>0.68830853668697101</v>
      </c>
      <c r="U702">
        <v>0.97584685636494395</v>
      </c>
      <c r="V702">
        <v>13.7751586582048</v>
      </c>
      <c r="W702">
        <v>2.5295723384895301</v>
      </c>
    </row>
    <row r="703" spans="1:23" x14ac:dyDescent="0.25">
      <c r="A703">
        <v>701</v>
      </c>
      <c r="B703">
        <v>164.696481592889</v>
      </c>
      <c r="C703">
        <v>204.070950338644</v>
      </c>
      <c r="D703">
        <v>36.754451858984098</v>
      </c>
      <c r="E703">
        <v>6.0235788864825999</v>
      </c>
      <c r="F703">
        <v>8.9291954040527308</v>
      </c>
      <c r="G703">
        <v>2.8963210582733101</v>
      </c>
      <c r="H703">
        <v>13.3652791976928</v>
      </c>
      <c r="I703">
        <v>2.7733960151672301</v>
      </c>
      <c r="J703">
        <v>1632</v>
      </c>
      <c r="K703">
        <v>297</v>
      </c>
      <c r="L703">
        <v>3102</v>
      </c>
      <c r="M703">
        <v>489</v>
      </c>
      <c r="N703">
        <v>106.929878234863</v>
      </c>
      <c r="O703">
        <v>41.400482177734297</v>
      </c>
      <c r="P703">
        <v>84.293750000000003</v>
      </c>
      <c r="Q703">
        <v>204.608565662605</v>
      </c>
      <c r="R703">
        <v>20.548025448358501</v>
      </c>
      <c r="S703">
        <v>6.0067422216313497</v>
      </c>
      <c r="T703">
        <v>0.53326377678382497</v>
      </c>
      <c r="U703">
        <v>0.96271863818066505</v>
      </c>
      <c r="V703">
        <v>13.444943820224699</v>
      </c>
      <c r="W703">
        <v>3.44803695150115</v>
      </c>
    </row>
    <row r="704" spans="1:23" x14ac:dyDescent="0.25">
      <c r="A704">
        <v>702</v>
      </c>
      <c r="B704">
        <v>165.51831007781999</v>
      </c>
      <c r="C704">
        <v>225.73760406761201</v>
      </c>
      <c r="D704">
        <v>30.257497828828502</v>
      </c>
      <c r="E704">
        <v>6.8812619402996402</v>
      </c>
      <c r="F704">
        <v>6.8498516082763601</v>
      </c>
      <c r="G704">
        <v>2.9234917163848801</v>
      </c>
      <c r="H704">
        <v>8.2746620178222603</v>
      </c>
      <c r="I704">
        <v>3.0545945167541499</v>
      </c>
      <c r="J704">
        <v>983</v>
      </c>
      <c r="K704">
        <v>323</v>
      </c>
      <c r="L704">
        <v>1945</v>
      </c>
      <c r="M704">
        <v>667</v>
      </c>
      <c r="N704">
        <v>89.140335083007798</v>
      </c>
      <c r="O704">
        <v>60.9590034484863</v>
      </c>
      <c r="P704">
        <v>96.116721116721095</v>
      </c>
      <c r="Q704">
        <v>178.504799197746</v>
      </c>
      <c r="R704">
        <v>22.140660094120101</v>
      </c>
      <c r="S704">
        <v>4.4674820490821698</v>
      </c>
      <c r="T704">
        <v>0.60005089947369805</v>
      </c>
      <c r="U704">
        <v>0.96963090711913102</v>
      </c>
      <c r="V704">
        <v>12.388943731490601</v>
      </c>
      <c r="W704">
        <v>2.8820273812991499</v>
      </c>
    </row>
    <row r="705" spans="1:23" x14ac:dyDescent="0.25">
      <c r="A705">
        <v>703</v>
      </c>
      <c r="B705">
        <v>176.80973820566999</v>
      </c>
      <c r="C705">
        <v>179.679694929069</v>
      </c>
      <c r="D705">
        <v>38.8815505701589</v>
      </c>
      <c r="E705">
        <v>4.2598193339744901</v>
      </c>
      <c r="F705">
        <v>6.6753745079040501</v>
      </c>
      <c r="G705">
        <v>2.4179193973541202</v>
      </c>
      <c r="H705">
        <v>8.4750900268554599</v>
      </c>
      <c r="I705">
        <v>1.4284017086028999</v>
      </c>
      <c r="J705">
        <v>918</v>
      </c>
      <c r="K705">
        <v>60</v>
      </c>
      <c r="L705">
        <v>1965</v>
      </c>
      <c r="M705">
        <v>172</v>
      </c>
      <c r="N705">
        <v>82.619606018066406</v>
      </c>
      <c r="O705">
        <v>65.115280151367102</v>
      </c>
      <c r="P705">
        <v>106.644371584699</v>
      </c>
      <c r="Q705">
        <v>151.43503513261001</v>
      </c>
      <c r="R705">
        <v>23.1616905890716</v>
      </c>
      <c r="S705">
        <v>10.584350966697899</v>
      </c>
      <c r="T705">
        <v>0.639975895660434</v>
      </c>
      <c r="U705">
        <v>0.94017301338882797</v>
      </c>
      <c r="V705">
        <v>7.8254086181277804</v>
      </c>
      <c r="W705">
        <v>6.3104193138500602</v>
      </c>
    </row>
    <row r="706" spans="1:23" x14ac:dyDescent="0.25">
      <c r="A706">
        <v>704</v>
      </c>
      <c r="B706">
        <v>178.60827883327801</v>
      </c>
      <c r="C706">
        <v>195.087678782821</v>
      </c>
      <c r="D706">
        <v>40.239585061816001</v>
      </c>
      <c r="E706">
        <v>4.5839790537403804</v>
      </c>
      <c r="F706">
        <v>6.6348071098327601</v>
      </c>
      <c r="G706">
        <v>2.3872933387756299</v>
      </c>
      <c r="H706">
        <v>10.1911869049072</v>
      </c>
      <c r="I706">
        <v>1.5443243980407699</v>
      </c>
      <c r="J706">
        <v>1224</v>
      </c>
      <c r="K706">
        <v>106</v>
      </c>
      <c r="L706">
        <v>2095</v>
      </c>
      <c r="M706">
        <v>233</v>
      </c>
      <c r="N706">
        <v>115.433959960937</v>
      </c>
      <c r="O706">
        <v>66.287254333496094</v>
      </c>
      <c r="P706">
        <v>111.15032546786</v>
      </c>
      <c r="Q706">
        <v>200.541191183367</v>
      </c>
      <c r="R706">
        <v>26.044650546844501</v>
      </c>
      <c r="S706">
        <v>7.5969518677335302</v>
      </c>
      <c r="T706">
        <v>0.62554337371421298</v>
      </c>
      <c r="U706">
        <v>0.96045338792559198</v>
      </c>
      <c r="V706">
        <v>7.60180995475113</v>
      </c>
      <c r="W706">
        <v>2.7038583929992002</v>
      </c>
    </row>
    <row r="707" spans="1:23" x14ac:dyDescent="0.25">
      <c r="A707">
        <v>705</v>
      </c>
      <c r="B707">
        <v>165.601292476081</v>
      </c>
      <c r="C707">
        <v>152.86079683285101</v>
      </c>
      <c r="D707">
        <v>20.875503245598001</v>
      </c>
      <c r="E707">
        <v>20.968806912018401</v>
      </c>
      <c r="F707">
        <v>4.6952748298645002</v>
      </c>
      <c r="G707">
        <v>8.7192878723144496</v>
      </c>
      <c r="H707">
        <v>5.4488744735717702</v>
      </c>
      <c r="I707">
        <v>6.7138462066650302</v>
      </c>
      <c r="J707">
        <v>498</v>
      </c>
      <c r="K707">
        <v>660</v>
      </c>
      <c r="L707">
        <v>1126</v>
      </c>
      <c r="M707">
        <v>1835</v>
      </c>
      <c r="N707">
        <v>46.818798065185497</v>
      </c>
      <c r="O707">
        <v>27.892650604248001</v>
      </c>
      <c r="P707">
        <v>114.223260512691</v>
      </c>
      <c r="Q707">
        <v>64.111049488054604</v>
      </c>
      <c r="R707">
        <v>16.1991149166562</v>
      </c>
      <c r="S707">
        <v>5.9174351131524903</v>
      </c>
      <c r="T707">
        <v>0.71443922494301704</v>
      </c>
      <c r="U707">
        <v>0.92690886348261003</v>
      </c>
      <c r="V707">
        <v>7.2808641975308603</v>
      </c>
      <c r="W707">
        <v>4.5384615384615303</v>
      </c>
    </row>
    <row r="708" spans="1:23" x14ac:dyDescent="0.25">
      <c r="A708">
        <v>706</v>
      </c>
      <c r="B708">
        <v>138.04234508723201</v>
      </c>
      <c r="C708">
        <v>169.97644045100799</v>
      </c>
      <c r="D708">
        <v>27.124132401613</v>
      </c>
      <c r="E708">
        <v>9.4590037129284692</v>
      </c>
      <c r="F708">
        <v>5.7669520378112704</v>
      </c>
      <c r="G708">
        <v>4.3973689079284597</v>
      </c>
      <c r="H708">
        <v>6.9138092994689897</v>
      </c>
      <c r="I708">
        <v>4.0108008384704501</v>
      </c>
      <c r="J708">
        <v>815</v>
      </c>
      <c r="K708">
        <v>469</v>
      </c>
      <c r="L708">
        <v>1429</v>
      </c>
      <c r="M708">
        <v>845</v>
      </c>
      <c r="N708">
        <v>97.672920227050696</v>
      </c>
      <c r="O708">
        <v>30.083215713500898</v>
      </c>
      <c r="P708">
        <v>107.674600152322</v>
      </c>
      <c r="Q708">
        <v>180.287982085095</v>
      </c>
      <c r="R708">
        <v>18.272566573871199</v>
      </c>
      <c r="S708">
        <v>4.3374942726179802</v>
      </c>
      <c r="T708">
        <v>0.68697132915750903</v>
      </c>
      <c r="U708">
        <v>0.96856383325116702</v>
      </c>
      <c r="V708">
        <v>6.95221363316936</v>
      </c>
      <c r="W708">
        <v>2.71134020618556</v>
      </c>
    </row>
    <row r="709" spans="1:23" x14ac:dyDescent="0.25">
      <c r="A709">
        <v>707</v>
      </c>
      <c r="B709">
        <v>139.61512934464</v>
      </c>
      <c r="C709">
        <v>176.47759514059999</v>
      </c>
      <c r="D709">
        <v>30.218839708128598</v>
      </c>
      <c r="E709">
        <v>11.9599170652706</v>
      </c>
      <c r="F709">
        <v>6.4123163223266602</v>
      </c>
      <c r="G709">
        <v>5.1838526725768999</v>
      </c>
      <c r="H709">
        <v>8.1523952484130806</v>
      </c>
      <c r="I709">
        <v>3.4644615650177002</v>
      </c>
      <c r="J709">
        <v>1007</v>
      </c>
      <c r="K709">
        <v>237</v>
      </c>
      <c r="L709">
        <v>1624</v>
      </c>
      <c r="M709">
        <v>736</v>
      </c>
      <c r="N709">
        <v>96.938125610351506</v>
      </c>
      <c r="O709">
        <v>35.440090179443303</v>
      </c>
      <c r="P709">
        <v>78.638704930095599</v>
      </c>
      <c r="Q709">
        <v>187.043622115803</v>
      </c>
      <c r="R709">
        <v>20.4841797948934</v>
      </c>
      <c r="S709">
        <v>5.1542607227161703</v>
      </c>
      <c r="T709">
        <v>0.49855224600245102</v>
      </c>
      <c r="U709">
        <v>0.97036139169841396</v>
      </c>
      <c r="V709">
        <v>13.3642857142857</v>
      </c>
      <c r="W709">
        <v>3.8108695652173901</v>
      </c>
    </row>
    <row r="710" spans="1:23" x14ac:dyDescent="0.25">
      <c r="A710">
        <v>708</v>
      </c>
      <c r="B710">
        <v>148.292456674882</v>
      </c>
      <c r="C710">
        <v>175.02354014244401</v>
      </c>
      <c r="D710">
        <v>30.6104645037064</v>
      </c>
      <c r="E710">
        <v>5.0629801779266597</v>
      </c>
      <c r="F710">
        <v>6.9209499359130797</v>
      </c>
      <c r="G710">
        <v>2.9603297710418701</v>
      </c>
      <c r="H710">
        <v>8.8603935241699201</v>
      </c>
      <c r="I710">
        <v>1.9210330247878999</v>
      </c>
      <c r="J710">
        <v>1045</v>
      </c>
      <c r="K710">
        <v>148</v>
      </c>
      <c r="L710">
        <v>2034</v>
      </c>
      <c r="M710">
        <v>355</v>
      </c>
      <c r="N710">
        <v>104.809349060058</v>
      </c>
      <c r="O710">
        <v>31.0161228179931</v>
      </c>
      <c r="P710">
        <v>93.807533681605705</v>
      </c>
      <c r="Q710">
        <v>179.05297459893001</v>
      </c>
      <c r="R710">
        <v>25.981647218470901</v>
      </c>
      <c r="S710">
        <v>5.6710784563117702</v>
      </c>
      <c r="T710">
        <v>0.53397520452695701</v>
      </c>
      <c r="U710">
        <v>0.97072989626607797</v>
      </c>
      <c r="V710">
        <v>10.054054054053999</v>
      </c>
      <c r="W710">
        <v>3.1319595545885002</v>
      </c>
    </row>
    <row r="711" spans="1:23" x14ac:dyDescent="0.25">
      <c r="A711">
        <v>709</v>
      </c>
      <c r="B711">
        <v>163.603291350501</v>
      </c>
      <c r="C711">
        <v>128.03000252285099</v>
      </c>
      <c r="D711">
        <v>25.085267263046301</v>
      </c>
      <c r="E711">
        <v>9.4141016741927892</v>
      </c>
      <c r="F711">
        <v>6.2125134468078604</v>
      </c>
      <c r="G711">
        <v>4.37060499191284</v>
      </c>
      <c r="H711">
        <v>7.00414609909057</v>
      </c>
      <c r="I711">
        <v>3.1258275508880602</v>
      </c>
      <c r="J711">
        <v>846</v>
      </c>
      <c r="K711">
        <v>285</v>
      </c>
      <c r="L711">
        <v>1526</v>
      </c>
      <c r="M711">
        <v>734</v>
      </c>
      <c r="N711">
        <v>90.138778686523395</v>
      </c>
      <c r="O711">
        <v>65.855903625488196</v>
      </c>
      <c r="P711">
        <v>84.747408009758004</v>
      </c>
      <c r="Q711">
        <v>162.947990437096</v>
      </c>
      <c r="R711">
        <v>26.002113595937001</v>
      </c>
      <c r="S711">
        <v>10.848259834626701</v>
      </c>
      <c r="T711">
        <v>0.53236695728382899</v>
      </c>
      <c r="U711">
        <v>0.93766759316913695</v>
      </c>
      <c r="V711">
        <v>9.8462489694971094</v>
      </c>
      <c r="W711">
        <v>7.1303156796243101</v>
      </c>
    </row>
    <row r="712" spans="1:23" x14ac:dyDescent="0.25">
      <c r="A712">
        <v>710</v>
      </c>
      <c r="B712">
        <v>162.54249063634001</v>
      </c>
      <c r="C712">
        <v>178.57668497351</v>
      </c>
      <c r="D712">
        <v>19.422885615789401</v>
      </c>
      <c r="E712">
        <v>4.8310934356548998</v>
      </c>
      <c r="F712">
        <v>5.5349850654601997</v>
      </c>
      <c r="G712">
        <v>2.8292977809906001</v>
      </c>
      <c r="H712">
        <v>6.3608312606811497</v>
      </c>
      <c r="I712">
        <v>1.89605069160461</v>
      </c>
      <c r="J712">
        <v>781</v>
      </c>
      <c r="K712">
        <v>111</v>
      </c>
      <c r="L712">
        <v>1416</v>
      </c>
      <c r="M712">
        <v>295</v>
      </c>
      <c r="N712">
        <v>83.570327758789006</v>
      </c>
      <c r="O712">
        <v>35</v>
      </c>
      <c r="P712">
        <v>90.120469627360904</v>
      </c>
      <c r="Q712">
        <v>166.60706343323</v>
      </c>
      <c r="R712">
        <v>27.519579267620301</v>
      </c>
      <c r="S712">
        <v>8.7122660835271297</v>
      </c>
      <c r="T712">
        <v>0.53337548735920204</v>
      </c>
      <c r="U712">
        <v>0.94677134944583397</v>
      </c>
      <c r="V712">
        <v>14.0186871106851</v>
      </c>
      <c r="W712">
        <v>4.4577870163095596</v>
      </c>
    </row>
    <row r="713" spans="1:23" x14ac:dyDescent="0.25">
      <c r="A713">
        <v>711</v>
      </c>
      <c r="B713">
        <v>156.62747190902201</v>
      </c>
      <c r="C713">
        <v>171.04112247472199</v>
      </c>
      <c r="D713">
        <v>20.023786506513801</v>
      </c>
      <c r="E713">
        <v>16.265585417807401</v>
      </c>
      <c r="F713">
        <v>5.5774884223937899</v>
      </c>
      <c r="G713">
        <v>7.4132456779479901</v>
      </c>
      <c r="H713">
        <v>6.2692475318908603</v>
      </c>
      <c r="I713">
        <v>5.4941926002502397</v>
      </c>
      <c r="J713">
        <v>767</v>
      </c>
      <c r="K713">
        <v>442</v>
      </c>
      <c r="L713">
        <v>1385</v>
      </c>
      <c r="M713">
        <v>1308</v>
      </c>
      <c r="N713">
        <v>72.180328369140597</v>
      </c>
      <c r="O713">
        <v>29.427877426147401</v>
      </c>
      <c r="P713">
        <v>96.955958756294393</v>
      </c>
      <c r="Q713">
        <v>180.96049489906599</v>
      </c>
      <c r="R713">
        <v>28.2403145368576</v>
      </c>
      <c r="S713">
        <v>6.3037138652858902</v>
      </c>
      <c r="T713">
        <v>0.62046852649363704</v>
      </c>
      <c r="U713">
        <v>0.95433866868416195</v>
      </c>
      <c r="V713">
        <v>10.258376288659701</v>
      </c>
      <c r="W713">
        <v>3.0385302879841101</v>
      </c>
    </row>
    <row r="714" spans="1:23" x14ac:dyDescent="0.25">
      <c r="A714">
        <v>712</v>
      </c>
      <c r="B714">
        <v>141.477381668574</v>
      </c>
      <c r="C714">
        <v>178.189912476469</v>
      </c>
      <c r="D714">
        <v>30.812958494010498</v>
      </c>
      <c r="E714">
        <v>23.112746764156999</v>
      </c>
      <c r="F714">
        <v>7.0822048187255797</v>
      </c>
      <c r="G714">
        <v>12.422468185424799</v>
      </c>
      <c r="H714">
        <v>7.7956252098083496</v>
      </c>
      <c r="I714">
        <v>8.7945213317871094</v>
      </c>
      <c r="J714">
        <v>882</v>
      </c>
      <c r="K714">
        <v>808</v>
      </c>
      <c r="L714">
        <v>1928</v>
      </c>
      <c r="M714">
        <v>2166</v>
      </c>
      <c r="N714">
        <v>106.83163452148401</v>
      </c>
      <c r="O714">
        <v>24</v>
      </c>
      <c r="P714">
        <v>86.199966278873703</v>
      </c>
      <c r="Q714">
        <v>164.04101946080999</v>
      </c>
      <c r="R714">
        <v>24.448449097916502</v>
      </c>
      <c r="S714">
        <v>4.8265639593227201</v>
      </c>
      <c r="T714">
        <v>0.50187852138917499</v>
      </c>
      <c r="U714">
        <v>0.96615564955979405</v>
      </c>
      <c r="V714">
        <v>12.7898903775883</v>
      </c>
      <c r="W714">
        <v>3.2103515919722301</v>
      </c>
    </row>
    <row r="715" spans="1:23" x14ac:dyDescent="0.25">
      <c r="A715">
        <v>713</v>
      </c>
      <c r="B715">
        <v>127.53092433387</v>
      </c>
      <c r="C715">
        <v>169.44842709930299</v>
      </c>
      <c r="D715">
        <v>28.148883832362799</v>
      </c>
      <c r="E715">
        <v>11.6276005449352</v>
      </c>
      <c r="F715">
        <v>5.5726532936096103</v>
      </c>
      <c r="G715">
        <v>3.8597812652587802</v>
      </c>
      <c r="H715">
        <v>7.0631332397460902</v>
      </c>
      <c r="I715">
        <v>2.7022850513458199</v>
      </c>
      <c r="J715">
        <v>766</v>
      </c>
      <c r="K715">
        <v>161</v>
      </c>
      <c r="L715">
        <v>1374</v>
      </c>
      <c r="M715">
        <v>483</v>
      </c>
      <c r="N715">
        <v>92.617492675781193</v>
      </c>
      <c r="O715">
        <v>44.654224395751903</v>
      </c>
      <c r="P715">
        <v>76.143624715850294</v>
      </c>
      <c r="Q715">
        <v>184.23993929305701</v>
      </c>
      <c r="R715">
        <v>24.097528557586301</v>
      </c>
      <c r="S715">
        <v>7.81176977795542</v>
      </c>
      <c r="T715">
        <v>0.45379187868785498</v>
      </c>
      <c r="U715">
        <v>0.96263216654164196</v>
      </c>
      <c r="V715">
        <v>16.955257270693501</v>
      </c>
      <c r="W715">
        <v>3.1207790168053999</v>
      </c>
    </row>
    <row r="716" spans="1:23" x14ac:dyDescent="0.25">
      <c r="A716">
        <v>714</v>
      </c>
      <c r="B716">
        <v>171.400706398338</v>
      </c>
      <c r="C716">
        <v>152.18490558714501</v>
      </c>
      <c r="D716">
        <v>25.7522324670682</v>
      </c>
      <c r="E716">
        <v>7.3603175923311497</v>
      </c>
      <c r="F716">
        <v>7.1735553741454998</v>
      </c>
      <c r="G716">
        <v>3.5525376796722399</v>
      </c>
      <c r="H716">
        <v>10.4645328521728</v>
      </c>
      <c r="I716">
        <v>2.2708899974822998</v>
      </c>
      <c r="J716">
        <v>1318</v>
      </c>
      <c r="K716">
        <v>152</v>
      </c>
      <c r="L716">
        <v>2389</v>
      </c>
      <c r="M716">
        <v>404</v>
      </c>
      <c r="N716">
        <v>111.80339813232401</v>
      </c>
      <c r="O716">
        <v>65.368186950683594</v>
      </c>
      <c r="P716">
        <v>85.737029773578101</v>
      </c>
      <c r="Q716">
        <v>217.01768769452599</v>
      </c>
      <c r="R716">
        <v>30.309296187089998</v>
      </c>
      <c r="S716">
        <v>8.4420175025395494</v>
      </c>
      <c r="T716">
        <v>0.49658923880287698</v>
      </c>
      <c r="U716">
        <v>0.96138723593488096</v>
      </c>
      <c r="V716">
        <v>8.7638095238095204</v>
      </c>
      <c r="W716">
        <v>3.2266939517962698</v>
      </c>
    </row>
    <row r="717" spans="1:23" x14ac:dyDescent="0.25">
      <c r="A717">
        <v>715</v>
      </c>
      <c r="B717">
        <v>193.537134429156</v>
      </c>
      <c r="C717">
        <v>181.12942226707199</v>
      </c>
      <c r="D717">
        <v>35.1114341517249</v>
      </c>
      <c r="E717">
        <v>16.625492228722901</v>
      </c>
      <c r="F717">
        <v>5.1954751014709402</v>
      </c>
      <c r="G717">
        <v>4.45621490478515</v>
      </c>
      <c r="H717">
        <v>7.56388139724731</v>
      </c>
      <c r="I717">
        <v>3.71424388885498</v>
      </c>
      <c r="J717">
        <v>871</v>
      </c>
      <c r="K717">
        <v>297</v>
      </c>
      <c r="L717">
        <v>1743</v>
      </c>
      <c r="M717">
        <v>750</v>
      </c>
      <c r="N717">
        <v>81.344940185546804</v>
      </c>
      <c r="O717">
        <v>45.793014526367102</v>
      </c>
      <c r="P717">
        <v>74.535426140531001</v>
      </c>
      <c r="Q717">
        <v>161.526369703554</v>
      </c>
      <c r="R717">
        <v>29.127686743763899</v>
      </c>
      <c r="S717">
        <v>6.9191184318432697</v>
      </c>
      <c r="T717">
        <v>0.42888016655177202</v>
      </c>
      <c r="U717">
        <v>0.96098471027547205</v>
      </c>
      <c r="V717">
        <v>9.5326688815060905</v>
      </c>
      <c r="W717">
        <v>3.7022845400700999</v>
      </c>
    </row>
    <row r="718" spans="1:23" x14ac:dyDescent="0.25">
      <c r="A718">
        <v>716</v>
      </c>
      <c r="B718">
        <v>170.36251431232799</v>
      </c>
      <c r="C718">
        <v>194.72359254012301</v>
      </c>
      <c r="D718">
        <v>23.468100403510199</v>
      </c>
      <c r="E718">
        <v>9.3419663122672993</v>
      </c>
      <c r="F718">
        <v>5.84698438644409</v>
      </c>
      <c r="G718">
        <v>5.4279160499572701</v>
      </c>
      <c r="H718">
        <v>7.6389017105102504</v>
      </c>
      <c r="I718">
        <v>4.2705831527709899</v>
      </c>
      <c r="J718">
        <v>874</v>
      </c>
      <c r="K718">
        <v>344</v>
      </c>
      <c r="L718">
        <v>1707</v>
      </c>
      <c r="M718">
        <v>960</v>
      </c>
      <c r="N718">
        <v>101.414993286132</v>
      </c>
      <c r="O718">
        <v>62.80126953125</v>
      </c>
      <c r="P718">
        <v>69.307211619658801</v>
      </c>
      <c r="Q718">
        <v>163.49258636787999</v>
      </c>
      <c r="R718">
        <v>20.728809183301301</v>
      </c>
      <c r="S718">
        <v>6.2662443340434599</v>
      </c>
      <c r="T718">
        <v>0.39112433901074301</v>
      </c>
      <c r="U718">
        <v>0.96186977003459395</v>
      </c>
      <c r="V718">
        <v>11.5468438538205</v>
      </c>
      <c r="W718">
        <v>3.3070500927643698</v>
      </c>
    </row>
    <row r="719" spans="1:23" x14ac:dyDescent="0.25">
      <c r="A719">
        <v>717</v>
      </c>
      <c r="B719">
        <v>187.665916280152</v>
      </c>
      <c r="C719">
        <v>183.194007258048</v>
      </c>
      <c r="D719">
        <v>34.4170888364158</v>
      </c>
      <c r="E719">
        <v>5.2170932383111097</v>
      </c>
      <c r="F719">
        <v>5.4447970390319798</v>
      </c>
      <c r="G719">
        <v>2.8869316577911301</v>
      </c>
      <c r="H719">
        <v>7.5124998092651296</v>
      </c>
      <c r="I719">
        <v>2.6753547191619802</v>
      </c>
      <c r="J719">
        <v>844</v>
      </c>
      <c r="K719">
        <v>268</v>
      </c>
      <c r="L719">
        <v>1712</v>
      </c>
      <c r="M719">
        <v>488</v>
      </c>
      <c r="N719">
        <v>81.633331298828097</v>
      </c>
      <c r="O719">
        <v>68.154235839843693</v>
      </c>
      <c r="P719">
        <v>104.640876073079</v>
      </c>
      <c r="Q719">
        <v>187.28630166169501</v>
      </c>
      <c r="R719">
        <v>24.5191960058687</v>
      </c>
      <c r="S719">
        <v>7.7072465084752899</v>
      </c>
      <c r="T719">
        <v>0.55459760323130003</v>
      </c>
      <c r="U719">
        <v>0.98828172866997199</v>
      </c>
      <c r="V719">
        <v>7.5795559666974999</v>
      </c>
      <c r="W719">
        <v>2.7419923292215098</v>
      </c>
    </row>
    <row r="720" spans="1:23" x14ac:dyDescent="0.25">
      <c r="A720">
        <v>718</v>
      </c>
      <c r="B720">
        <v>189.66486832657301</v>
      </c>
      <c r="C720">
        <v>191.314735391721</v>
      </c>
      <c r="D720">
        <v>23.119465522023098</v>
      </c>
      <c r="E720">
        <v>7.7037307125067596</v>
      </c>
      <c r="F720">
        <v>6.2683124542236301</v>
      </c>
      <c r="G720">
        <v>3.5297605991363499</v>
      </c>
      <c r="H720">
        <v>9.3556394577026296</v>
      </c>
      <c r="I720">
        <v>2.7646164894103999</v>
      </c>
      <c r="J720">
        <v>1131</v>
      </c>
      <c r="K720">
        <v>203</v>
      </c>
      <c r="L720">
        <v>1988</v>
      </c>
      <c r="M720">
        <v>566</v>
      </c>
      <c r="N720">
        <v>105.11898040771401</v>
      </c>
      <c r="O720">
        <v>44.721363067626903</v>
      </c>
      <c r="P720">
        <v>109.179467680608</v>
      </c>
      <c r="Q720">
        <v>146.72200229855699</v>
      </c>
      <c r="R720">
        <v>25.628410926380798</v>
      </c>
      <c r="S720">
        <v>6.3760371670663298</v>
      </c>
      <c r="T720">
        <v>0.56201891236429302</v>
      </c>
      <c r="U720">
        <v>0.96138630694451199</v>
      </c>
      <c r="V720">
        <v>8.0010615711252608</v>
      </c>
      <c r="W720">
        <v>3.18353726362625</v>
      </c>
    </row>
    <row r="721" spans="1:23" x14ac:dyDescent="0.25">
      <c r="A721">
        <v>719</v>
      </c>
      <c r="B721">
        <v>141.13196452483001</v>
      </c>
      <c r="C721">
        <v>161.25100428884701</v>
      </c>
      <c r="D721">
        <v>11.2246252058534</v>
      </c>
      <c r="E721">
        <v>7.8778782596667503</v>
      </c>
      <c r="F721">
        <v>4.8869824409484801</v>
      </c>
      <c r="G721">
        <v>3.9477188587188698</v>
      </c>
      <c r="H721">
        <v>8.2330942153930593</v>
      </c>
      <c r="I721">
        <v>2.9769542217254599</v>
      </c>
      <c r="J721">
        <v>1025</v>
      </c>
      <c r="K721">
        <v>270</v>
      </c>
      <c r="L721">
        <v>1773</v>
      </c>
      <c r="M721">
        <v>663</v>
      </c>
      <c r="N721">
        <v>85.702972412109304</v>
      </c>
      <c r="O721">
        <v>53</v>
      </c>
      <c r="P721">
        <v>95.916480238627798</v>
      </c>
      <c r="Q721">
        <v>169.96479903172099</v>
      </c>
      <c r="R721">
        <v>23.961581321115801</v>
      </c>
      <c r="S721">
        <v>4.6230299105338997</v>
      </c>
      <c r="T721">
        <v>0.54462160853558494</v>
      </c>
      <c r="U721">
        <v>0.97113889855431701</v>
      </c>
      <c r="V721">
        <v>7.7867737948083997</v>
      </c>
      <c r="W721">
        <v>2.7895067546339898</v>
      </c>
    </row>
    <row r="722" spans="1:23" x14ac:dyDescent="0.25">
      <c r="A722">
        <v>720</v>
      </c>
      <c r="B722">
        <v>143.93263987269299</v>
      </c>
      <c r="C722">
        <v>204.38743231966399</v>
      </c>
      <c r="D722">
        <v>13.488360356435001</v>
      </c>
      <c r="E722">
        <v>10.068105620443999</v>
      </c>
      <c r="F722">
        <v>4.4554586410522399</v>
      </c>
      <c r="G722">
        <v>4.8190398216247496</v>
      </c>
      <c r="H722">
        <v>7.1571340560912997</v>
      </c>
      <c r="I722">
        <v>3.8672933578491202</v>
      </c>
      <c r="J722">
        <v>835</v>
      </c>
      <c r="K722">
        <v>332</v>
      </c>
      <c r="L722">
        <v>1584</v>
      </c>
      <c r="M722">
        <v>883</v>
      </c>
      <c r="N722">
        <v>80.049987792968693</v>
      </c>
      <c r="O722">
        <v>31.400634765625</v>
      </c>
      <c r="P722">
        <v>79.199729180771797</v>
      </c>
      <c r="Q722">
        <v>165.61769018310699</v>
      </c>
      <c r="R722">
        <v>25.368310373767802</v>
      </c>
      <c r="S722">
        <v>6.1982554144038904</v>
      </c>
      <c r="T722">
        <v>0.47346336875817602</v>
      </c>
      <c r="U722">
        <v>0.97112107882047305</v>
      </c>
      <c r="V722">
        <v>7.4198180947821903</v>
      </c>
      <c r="W722">
        <v>3.1187828424783</v>
      </c>
    </row>
    <row r="723" spans="1:23" x14ac:dyDescent="0.25">
      <c r="A723">
        <v>721</v>
      </c>
      <c r="B723">
        <v>140.55033088163901</v>
      </c>
      <c r="C723">
        <v>185.443963593316</v>
      </c>
      <c r="D723">
        <v>10.9488832197178</v>
      </c>
      <c r="E723">
        <v>13.505452997450201</v>
      </c>
      <c r="F723">
        <v>4.1116948127746502</v>
      </c>
      <c r="G723">
        <v>8.1849555969238192</v>
      </c>
      <c r="H723">
        <v>6.7607641220092702</v>
      </c>
      <c r="I723">
        <v>6.8586177825927699</v>
      </c>
      <c r="J723">
        <v>821</v>
      </c>
      <c r="K723">
        <v>671</v>
      </c>
      <c r="L723">
        <v>1503</v>
      </c>
      <c r="M723">
        <v>1861</v>
      </c>
      <c r="N723">
        <v>89.442726135253906</v>
      </c>
      <c r="O723">
        <v>29.154758453369102</v>
      </c>
      <c r="P723">
        <v>72.226211398443297</v>
      </c>
      <c r="Q723">
        <v>167.351818638352</v>
      </c>
      <c r="R723">
        <v>25.190776896620001</v>
      </c>
      <c r="S723">
        <v>9.0192128243614107</v>
      </c>
      <c r="T723">
        <v>0.43700352423162903</v>
      </c>
      <c r="U723">
        <v>0.91420452366175697</v>
      </c>
      <c r="V723">
        <v>7.4225920322743297</v>
      </c>
      <c r="W723">
        <v>2.91192238958386</v>
      </c>
    </row>
    <row r="724" spans="1:23" x14ac:dyDescent="0.25">
      <c r="A724">
        <v>722</v>
      </c>
      <c r="B724">
        <v>190.74781191173901</v>
      </c>
      <c r="C724">
        <v>186.85629451376801</v>
      </c>
      <c r="D724">
        <v>24.470230315735002</v>
      </c>
      <c r="E724">
        <v>8.4993613988471797</v>
      </c>
      <c r="F724">
        <v>4.7335948944091797</v>
      </c>
      <c r="G724">
        <v>3.39913654327392</v>
      </c>
      <c r="H724">
        <v>9.0033445358276296</v>
      </c>
      <c r="I724">
        <v>2.9561975002288801</v>
      </c>
      <c r="J724">
        <v>1112</v>
      </c>
      <c r="K724">
        <v>315</v>
      </c>
      <c r="L724">
        <v>1834</v>
      </c>
      <c r="M724">
        <v>582</v>
      </c>
      <c r="N724">
        <v>91.350975036621094</v>
      </c>
      <c r="O724">
        <v>50.219516754150298</v>
      </c>
      <c r="P724">
        <v>79.097309209000201</v>
      </c>
      <c r="Q724">
        <v>189.36807935803799</v>
      </c>
      <c r="R724">
        <v>24.407678910344899</v>
      </c>
      <c r="S724">
        <v>2.7240682941670298</v>
      </c>
      <c r="T724">
        <v>0.48011336284717598</v>
      </c>
      <c r="U724">
        <v>0.98344122836280301</v>
      </c>
      <c r="V724">
        <v>7.1037506088650701</v>
      </c>
      <c r="W724">
        <v>2.1933534743202401</v>
      </c>
    </row>
    <row r="725" spans="1:23" x14ac:dyDescent="0.25">
      <c r="A725">
        <v>723</v>
      </c>
      <c r="B725">
        <v>157.032505967513</v>
      </c>
      <c r="C725">
        <v>177.515864852801</v>
      </c>
      <c r="D725">
        <v>20.112342666966999</v>
      </c>
      <c r="E725">
        <v>11.2306321694081</v>
      </c>
      <c r="F725">
        <v>6.1207699775695801</v>
      </c>
      <c r="G725">
        <v>5.9606909751892001</v>
      </c>
      <c r="H725">
        <v>9.9988288879394496</v>
      </c>
      <c r="I725">
        <v>5.3104434013366699</v>
      </c>
      <c r="J725">
        <v>1272</v>
      </c>
      <c r="K725">
        <v>599</v>
      </c>
      <c r="L725">
        <v>1956</v>
      </c>
      <c r="M725">
        <v>1247</v>
      </c>
      <c r="N725">
        <v>98.081596374511705</v>
      </c>
      <c r="O725">
        <v>40.024993896484297</v>
      </c>
      <c r="P725">
        <v>94.127923292797007</v>
      </c>
      <c r="Q725">
        <v>176.48005857524299</v>
      </c>
      <c r="R725">
        <v>23.567926360565799</v>
      </c>
      <c r="S725">
        <v>6.2984576549417097</v>
      </c>
      <c r="T725">
        <v>0.56705126115682503</v>
      </c>
      <c r="U725">
        <v>0.96186773339780895</v>
      </c>
      <c r="V725">
        <v>6.5438008616562904</v>
      </c>
      <c r="W725">
        <v>3.4136705982662998</v>
      </c>
    </row>
    <row r="726" spans="1:23" x14ac:dyDescent="0.25">
      <c r="A726">
        <v>724</v>
      </c>
      <c r="B726">
        <v>156.115061421723</v>
      </c>
      <c r="C726">
        <v>205.716606182926</v>
      </c>
      <c r="D726">
        <v>10.6297220799343</v>
      </c>
      <c r="E726">
        <v>5.0037394080040096</v>
      </c>
      <c r="F726">
        <v>5.7075252532958896</v>
      </c>
      <c r="G726">
        <v>1.91979360580444</v>
      </c>
      <c r="H726">
        <v>6.6153001785278303</v>
      </c>
      <c r="I726">
        <v>1.4437940120696999</v>
      </c>
      <c r="J726">
        <v>831</v>
      </c>
      <c r="K726">
        <v>128</v>
      </c>
      <c r="L726">
        <v>1497</v>
      </c>
      <c r="M726">
        <v>244</v>
      </c>
      <c r="N726">
        <v>95.341491699218693</v>
      </c>
      <c r="O726">
        <v>45.221675872802699</v>
      </c>
      <c r="P726">
        <v>123.504790654941</v>
      </c>
      <c r="Q726">
        <v>169.75861889657301</v>
      </c>
      <c r="R726">
        <v>25.087259646153001</v>
      </c>
      <c r="S726">
        <v>5.0339676572030001</v>
      </c>
      <c r="T726">
        <v>0.61920020028004596</v>
      </c>
      <c r="U726">
        <v>0.96204315534627804</v>
      </c>
      <c r="V726">
        <v>6.6343394359228096</v>
      </c>
      <c r="W726">
        <v>3.0999099909990999</v>
      </c>
    </row>
    <row r="727" spans="1:23" x14ac:dyDescent="0.25">
      <c r="A727">
        <v>725</v>
      </c>
      <c r="B727">
        <v>160.56474994663199</v>
      </c>
      <c r="C727">
        <v>200.568708882376</v>
      </c>
      <c r="D727">
        <v>19.170234195058299</v>
      </c>
      <c r="E727">
        <v>4.4134835325267696</v>
      </c>
      <c r="F727">
        <v>6.69825887680053</v>
      </c>
      <c r="G727">
        <v>2.11704397201538</v>
      </c>
      <c r="H727">
        <v>10.5211381912231</v>
      </c>
      <c r="I727">
        <v>1.40481281280517</v>
      </c>
      <c r="J727">
        <v>1305</v>
      </c>
      <c r="K727">
        <v>95</v>
      </c>
      <c r="L727">
        <v>2163</v>
      </c>
      <c r="M727">
        <v>213</v>
      </c>
      <c r="N727">
        <v>109.859008789062</v>
      </c>
      <c r="O727">
        <v>60.827621459960902</v>
      </c>
      <c r="P727">
        <v>119.30990376416101</v>
      </c>
      <c r="Q727">
        <v>160.175679872232</v>
      </c>
      <c r="R727">
        <v>22.030249762438899</v>
      </c>
      <c r="S727">
        <v>5.2923757690283004</v>
      </c>
      <c r="T727">
        <v>0.60151541501761896</v>
      </c>
      <c r="U727">
        <v>0.96546284322625897</v>
      </c>
      <c r="V727">
        <v>5.3963730569948103</v>
      </c>
      <c r="W727">
        <v>3.0101544622425598</v>
      </c>
    </row>
    <row r="728" spans="1:23" x14ac:dyDescent="0.25">
      <c r="A728">
        <v>726</v>
      </c>
      <c r="B728">
        <v>161.63589435075301</v>
      </c>
      <c r="C728">
        <v>147.095713093597</v>
      </c>
      <c r="D728">
        <v>18.223560874021299</v>
      </c>
      <c r="E728">
        <v>13.7296598645333</v>
      </c>
      <c r="F728">
        <v>5.4129171371459899</v>
      </c>
      <c r="G728">
        <v>5.2985582351684499</v>
      </c>
      <c r="H728">
        <v>9.2793493270874006</v>
      </c>
      <c r="I728">
        <v>3.5824205875396702</v>
      </c>
      <c r="J728">
        <v>1197</v>
      </c>
      <c r="K728">
        <v>248</v>
      </c>
      <c r="L728">
        <v>1780</v>
      </c>
      <c r="M728">
        <v>764</v>
      </c>
      <c r="N728">
        <v>103.942291259765</v>
      </c>
      <c r="O728">
        <v>62.265560150146399</v>
      </c>
      <c r="P728">
        <v>82.695006365822593</v>
      </c>
      <c r="Q728">
        <v>189.989629961205</v>
      </c>
      <c r="R728">
        <v>24.014278871520499</v>
      </c>
      <c r="S728">
        <v>9.6261882560305594</v>
      </c>
      <c r="T728">
        <v>0.44458024867046297</v>
      </c>
      <c r="U728">
        <v>0.96293740530027605</v>
      </c>
      <c r="V728">
        <v>7.1753665689149502</v>
      </c>
      <c r="W728">
        <v>3.5506912442396299</v>
      </c>
    </row>
    <row r="729" spans="1:23" x14ac:dyDescent="0.25">
      <c r="A729">
        <v>727</v>
      </c>
      <c r="B729">
        <v>161.588212462884</v>
      </c>
      <c r="C729">
        <v>175.22670729103999</v>
      </c>
      <c r="D729">
        <v>17.845458441054699</v>
      </c>
      <c r="E729">
        <v>19.551049703716298</v>
      </c>
      <c r="F729">
        <v>5.9093599319457999</v>
      </c>
      <c r="G729">
        <v>6.0961980819702104</v>
      </c>
      <c r="H729">
        <v>8.0554628372192294</v>
      </c>
      <c r="I729">
        <v>5.8392453193664497</v>
      </c>
      <c r="J729">
        <v>903</v>
      </c>
      <c r="K729">
        <v>545</v>
      </c>
      <c r="L729">
        <v>1860</v>
      </c>
      <c r="M729">
        <v>1572</v>
      </c>
      <c r="N729">
        <v>86.023254394531193</v>
      </c>
      <c r="O729">
        <v>26.925825119018501</v>
      </c>
      <c r="P729">
        <v>77.938592508512997</v>
      </c>
      <c r="Q729">
        <v>153.99590411313201</v>
      </c>
      <c r="R729">
        <v>21.722258205299301</v>
      </c>
      <c r="S729">
        <v>8.4442095007193405</v>
      </c>
      <c r="T729">
        <v>0.46781009438458299</v>
      </c>
      <c r="U729">
        <v>0.94695763005488598</v>
      </c>
      <c r="V729">
        <v>7.5631431244153404</v>
      </c>
      <c r="W729">
        <v>4.4040255931751497</v>
      </c>
    </row>
    <row r="730" spans="1:23" x14ac:dyDescent="0.25">
      <c r="A730">
        <v>728</v>
      </c>
      <c r="B730">
        <v>201.477304042383</v>
      </c>
      <c r="C730">
        <v>189.963399250907</v>
      </c>
      <c r="D730">
        <v>25.796420126300401</v>
      </c>
      <c r="E730">
        <v>16.056026233170599</v>
      </c>
      <c r="F730">
        <v>4.6475253105163503</v>
      </c>
      <c r="G730">
        <v>6.5673680305480904</v>
      </c>
      <c r="H730">
        <v>8.5508975982665998</v>
      </c>
      <c r="I730">
        <v>5.3073477745056099</v>
      </c>
      <c r="J730">
        <v>1014</v>
      </c>
      <c r="K730">
        <v>514</v>
      </c>
      <c r="L730">
        <v>1529</v>
      </c>
      <c r="M730">
        <v>1339</v>
      </c>
      <c r="N730">
        <v>78.492034912109304</v>
      </c>
      <c r="O730">
        <v>75.471847534179602</v>
      </c>
      <c r="P730">
        <v>81.316198944151097</v>
      </c>
      <c r="Q730">
        <v>164.330143116664</v>
      </c>
      <c r="R730">
        <v>22.514816618845899</v>
      </c>
      <c r="S730">
        <v>6.4492933638074801</v>
      </c>
      <c r="T730">
        <v>0.47851865884037298</v>
      </c>
      <c r="U730">
        <v>0.96333503540746901</v>
      </c>
      <c r="V730">
        <v>12.2444551591128</v>
      </c>
      <c r="W730">
        <v>4.1977355438738302</v>
      </c>
    </row>
    <row r="731" spans="1:23" x14ac:dyDescent="0.25">
      <c r="A731">
        <v>729</v>
      </c>
      <c r="B731">
        <v>187.70216771138499</v>
      </c>
      <c r="C731">
        <v>178.14077509751701</v>
      </c>
      <c r="D731">
        <v>21.131303214547799</v>
      </c>
      <c r="E731">
        <v>4.9581039211828299</v>
      </c>
      <c r="F731">
        <v>4.98846340179443</v>
      </c>
      <c r="G731">
        <v>2.57567191123962</v>
      </c>
      <c r="H731">
        <v>7.60410356521606</v>
      </c>
      <c r="I731">
        <v>1.9081158638000399</v>
      </c>
      <c r="J731">
        <v>917</v>
      </c>
      <c r="K731">
        <v>174</v>
      </c>
      <c r="L731">
        <v>1668</v>
      </c>
      <c r="M731">
        <v>354</v>
      </c>
      <c r="N731">
        <v>83</v>
      </c>
      <c r="O731">
        <v>40.012496948242102</v>
      </c>
      <c r="P731">
        <v>129.749318801089</v>
      </c>
      <c r="Q731">
        <v>178.07715385486199</v>
      </c>
      <c r="R731">
        <v>22.6175486671379</v>
      </c>
      <c r="S731">
        <v>6.0412270881738399</v>
      </c>
      <c r="T731">
        <v>0.65531346340125596</v>
      </c>
      <c r="U731">
        <v>0.97208822955972596</v>
      </c>
      <c r="V731">
        <v>13.2153432032301</v>
      </c>
      <c r="W731">
        <v>2.85346269655403</v>
      </c>
    </row>
    <row r="732" spans="1:23" x14ac:dyDescent="0.25">
      <c r="A732">
        <v>730</v>
      </c>
      <c r="B732">
        <v>173.76463738865399</v>
      </c>
      <c r="C732">
        <v>169.70457412330899</v>
      </c>
      <c r="D732">
        <v>25.658108998149</v>
      </c>
      <c r="E732">
        <v>10.9033993919313</v>
      </c>
      <c r="F732">
        <v>5.9352235794067303</v>
      </c>
      <c r="G732">
        <v>5.67327785491943</v>
      </c>
      <c r="H732">
        <v>8.8917303085327095</v>
      </c>
      <c r="I732">
        <v>5.0228323936462402</v>
      </c>
      <c r="J732">
        <v>1084</v>
      </c>
      <c r="K732">
        <v>553</v>
      </c>
      <c r="L732">
        <v>1844</v>
      </c>
      <c r="M732">
        <v>1256</v>
      </c>
      <c r="N732">
        <v>96.260063171386705</v>
      </c>
      <c r="O732">
        <v>28.653097152709901</v>
      </c>
      <c r="P732">
        <v>67.794478527607296</v>
      </c>
      <c r="Q732">
        <v>126.55180225874</v>
      </c>
      <c r="R732">
        <v>23.4762538585912</v>
      </c>
      <c r="S732">
        <v>8.8587003534973192</v>
      </c>
      <c r="T732">
        <v>0.38301612516308498</v>
      </c>
      <c r="U732">
        <v>0.94038774985743701</v>
      </c>
      <c r="V732">
        <v>11.119402985074601</v>
      </c>
      <c r="W732">
        <v>4.2707535121328197</v>
      </c>
    </row>
    <row r="733" spans="1:23" x14ac:dyDescent="0.25">
      <c r="A733">
        <v>731</v>
      </c>
      <c r="B733">
        <v>165.23730326612099</v>
      </c>
      <c r="C733">
        <v>202.58642706049</v>
      </c>
      <c r="D733">
        <v>24.619068857515401</v>
      </c>
      <c r="E733">
        <v>7.2211651367836804</v>
      </c>
      <c r="F733">
        <v>6.68444776535034</v>
      </c>
      <c r="G733">
        <v>3.4478833675384499</v>
      </c>
      <c r="H733">
        <v>9.7736253738403303</v>
      </c>
      <c r="I733">
        <v>3.5405580997467001</v>
      </c>
      <c r="J733">
        <v>1192</v>
      </c>
      <c r="K733">
        <v>424</v>
      </c>
      <c r="L733">
        <v>2211</v>
      </c>
      <c r="M733">
        <v>812</v>
      </c>
      <c r="N733">
        <v>96.260063171386705</v>
      </c>
      <c r="O733">
        <v>63.158535003662102</v>
      </c>
      <c r="P733">
        <v>89.102382159148505</v>
      </c>
      <c r="Q733">
        <v>185.630284642101</v>
      </c>
      <c r="R733">
        <v>25.3887396050856</v>
      </c>
      <c r="S733">
        <v>5.7188268797275796</v>
      </c>
      <c r="T733">
        <v>0.500915635632176</v>
      </c>
      <c r="U733">
        <v>0.97027897460281498</v>
      </c>
      <c r="V733">
        <v>12.132183908045899</v>
      </c>
      <c r="W733">
        <v>2.87371967654986</v>
      </c>
    </row>
    <row r="734" spans="1:23" x14ac:dyDescent="0.25">
      <c r="A734">
        <v>732</v>
      </c>
      <c r="B734">
        <v>151.22336936482299</v>
      </c>
      <c r="C734">
        <v>170.41483436511399</v>
      </c>
      <c r="D734">
        <v>29.250048087100399</v>
      </c>
      <c r="E734">
        <v>6.7719246101791803</v>
      </c>
      <c r="F734">
        <v>6.41064357757568</v>
      </c>
      <c r="G734">
        <v>4.1894688606262198</v>
      </c>
      <c r="H734">
        <v>8.4634780883788991</v>
      </c>
      <c r="I734">
        <v>3.4566736221313401</v>
      </c>
      <c r="J734">
        <v>1010</v>
      </c>
      <c r="K734">
        <v>332</v>
      </c>
      <c r="L734">
        <v>1878</v>
      </c>
      <c r="M734">
        <v>798</v>
      </c>
      <c r="N734">
        <v>104.06247711181599</v>
      </c>
      <c r="O734">
        <v>57.584720611572202</v>
      </c>
      <c r="P734">
        <v>78.186203179735898</v>
      </c>
      <c r="Q734">
        <v>170.787619438419</v>
      </c>
      <c r="R734">
        <v>23.232567190939999</v>
      </c>
      <c r="S734">
        <v>10.5761277552075</v>
      </c>
      <c r="T734">
        <v>0.44502747401082099</v>
      </c>
      <c r="U734">
        <v>0.92096888228784601</v>
      </c>
      <c r="V734">
        <v>11.8688212927756</v>
      </c>
      <c r="W734">
        <v>5.8351184680298598</v>
      </c>
    </row>
    <row r="735" spans="1:23" x14ac:dyDescent="0.25">
      <c r="A735">
        <v>733</v>
      </c>
      <c r="B735">
        <v>214.25015040074501</v>
      </c>
      <c r="C735">
        <v>188.439635933163</v>
      </c>
      <c r="D735">
        <v>23.292809618852701</v>
      </c>
      <c r="E735">
        <v>9.3026490104412396</v>
      </c>
      <c r="F735">
        <v>5.39082431793212</v>
      </c>
      <c r="G735">
        <v>5.9818477630615199</v>
      </c>
      <c r="H735">
        <v>8.3214778900146396</v>
      </c>
      <c r="I735">
        <v>4.3712668418884197</v>
      </c>
      <c r="J735">
        <v>968</v>
      </c>
      <c r="K735">
        <v>396</v>
      </c>
      <c r="L735">
        <v>1940</v>
      </c>
      <c r="M735">
        <v>1012</v>
      </c>
      <c r="N735">
        <v>82.298240661621094</v>
      </c>
      <c r="O735">
        <v>61.131004333496001</v>
      </c>
      <c r="P735">
        <v>95.369225743221094</v>
      </c>
      <c r="Q735">
        <v>141.68174045221301</v>
      </c>
      <c r="R735">
        <v>24.365394059182901</v>
      </c>
      <c r="S735">
        <v>4.2613177144841998</v>
      </c>
      <c r="T735">
        <v>0.58474447131214602</v>
      </c>
      <c r="U735">
        <v>0.96396453114898195</v>
      </c>
      <c r="V735">
        <v>4.8818073010173499</v>
      </c>
      <c r="W735">
        <v>2.95926836766062</v>
      </c>
    </row>
    <row r="736" spans="1:23" x14ac:dyDescent="0.25">
      <c r="A736">
        <v>734</v>
      </c>
      <c r="B736">
        <v>133.88524908304001</v>
      </c>
      <c r="C736">
        <v>195.00172718275101</v>
      </c>
      <c r="D736">
        <v>21.8923808460084</v>
      </c>
      <c r="E736">
        <v>10.337416104355199</v>
      </c>
      <c r="F736">
        <v>6.8888216018676696</v>
      </c>
      <c r="G736">
        <v>6.0930094718933097</v>
      </c>
      <c r="H736">
        <v>7.4410486221313397</v>
      </c>
      <c r="I736">
        <v>6.1451988220214799</v>
      </c>
      <c r="J736">
        <v>867</v>
      </c>
      <c r="K736">
        <v>719</v>
      </c>
      <c r="L736">
        <v>1922</v>
      </c>
      <c r="M736">
        <v>1618</v>
      </c>
      <c r="N736">
        <v>76.026306152343693</v>
      </c>
      <c r="O736">
        <v>24.3515911102294</v>
      </c>
      <c r="P736">
        <v>78.0090763481046</v>
      </c>
      <c r="Q736">
        <v>173.559212744436</v>
      </c>
      <c r="R736">
        <v>24.6999813642128</v>
      </c>
      <c r="S736">
        <v>4.2159588577541696</v>
      </c>
      <c r="T736">
        <v>0.44515860729314999</v>
      </c>
      <c r="U736">
        <v>0.97191322783144796</v>
      </c>
      <c r="V736">
        <v>9.1808219178082098</v>
      </c>
      <c r="W736">
        <v>2.5791888691533398</v>
      </c>
    </row>
    <row r="737" spans="1:23" x14ac:dyDescent="0.25">
      <c r="A737">
        <v>735</v>
      </c>
      <c r="B737">
        <v>134.580935007471</v>
      </c>
      <c r="C737">
        <v>200.75233363736899</v>
      </c>
      <c r="D737">
        <v>24.533838467693599</v>
      </c>
      <c r="E737">
        <v>5.7492063345026203</v>
      </c>
      <c r="F737">
        <v>6.4623842239379803</v>
      </c>
      <c r="G737">
        <v>1.7115170955657899</v>
      </c>
      <c r="H737">
        <v>7.5748343467712402</v>
      </c>
      <c r="I737">
        <v>1.19202327728271</v>
      </c>
      <c r="J737">
        <v>936</v>
      </c>
      <c r="K737">
        <v>70</v>
      </c>
      <c r="L737">
        <v>1704</v>
      </c>
      <c r="M737">
        <v>149</v>
      </c>
      <c r="N737">
        <v>76.485290527343693</v>
      </c>
      <c r="O737">
        <v>24.839485168456999</v>
      </c>
      <c r="P737">
        <v>84.850472484713706</v>
      </c>
      <c r="Q737">
        <v>158.95185723179</v>
      </c>
      <c r="R737">
        <v>24.927613682446001</v>
      </c>
      <c r="S737">
        <v>15.566622652079401</v>
      </c>
      <c r="T737">
        <v>0.49724377025574201</v>
      </c>
      <c r="U737">
        <v>0.84613712867711499</v>
      </c>
      <c r="V737">
        <v>7.38492063492063</v>
      </c>
      <c r="W737">
        <v>5.94041596402473</v>
      </c>
    </row>
    <row r="738" spans="1:23" x14ac:dyDescent="0.25">
      <c r="A738">
        <v>736</v>
      </c>
      <c r="B738">
        <v>137.665431116458</v>
      </c>
      <c r="C738">
        <v>159.30408119699501</v>
      </c>
      <c r="D738">
        <v>23.7684064005451</v>
      </c>
      <c r="E738">
        <v>8.2129783799989795</v>
      </c>
      <c r="F738">
        <v>6.6049852371215803</v>
      </c>
      <c r="G738">
        <v>6.0653018951415998</v>
      </c>
      <c r="H738">
        <v>8.0432958602905202</v>
      </c>
      <c r="I738">
        <v>4.1493945121765101</v>
      </c>
      <c r="J738">
        <v>996</v>
      </c>
      <c r="K738">
        <v>321</v>
      </c>
      <c r="L738">
        <v>1848</v>
      </c>
      <c r="M738">
        <v>959</v>
      </c>
      <c r="N738">
        <v>90.520713806152301</v>
      </c>
      <c r="O738">
        <v>51.662364959716797</v>
      </c>
      <c r="P738">
        <v>80.615631691648801</v>
      </c>
      <c r="Q738">
        <v>165.45168037267601</v>
      </c>
      <c r="R738">
        <v>21.306170547562498</v>
      </c>
      <c r="S738">
        <v>10.707798284577001</v>
      </c>
      <c r="T738">
        <v>0.47028393075859098</v>
      </c>
      <c r="U738">
        <v>0.939874123334</v>
      </c>
      <c r="V738">
        <v>5.7613445378151198</v>
      </c>
      <c r="W738">
        <v>6.2016597510373401</v>
      </c>
    </row>
    <row r="739" spans="1:23" x14ac:dyDescent="0.25">
      <c r="A739">
        <v>737</v>
      </c>
      <c r="B739">
        <v>142.48248559063799</v>
      </c>
      <c r="C739">
        <v>174.887868966989</v>
      </c>
      <c r="D739">
        <v>21.3670404387153</v>
      </c>
      <c r="E739">
        <v>7.7743657996858397</v>
      </c>
      <c r="F739">
        <v>6.8389964103698704</v>
      </c>
      <c r="G739">
        <v>4.4485797882079998</v>
      </c>
      <c r="H739">
        <v>9.0013914108276296</v>
      </c>
      <c r="I739">
        <v>3.1873881816864</v>
      </c>
      <c r="J739">
        <v>1057</v>
      </c>
      <c r="K739">
        <v>286</v>
      </c>
      <c r="L739">
        <v>2182</v>
      </c>
      <c r="M739">
        <v>593</v>
      </c>
      <c r="N739">
        <v>97.754798889160099</v>
      </c>
      <c r="O739">
        <v>53.150726318359297</v>
      </c>
      <c r="P739">
        <v>93.512747450509806</v>
      </c>
      <c r="Q739">
        <v>163.752016963177</v>
      </c>
      <c r="R739">
        <v>23.812731431617799</v>
      </c>
      <c r="S739">
        <v>9.5512356622458494</v>
      </c>
      <c r="T739">
        <v>0.55930908579293703</v>
      </c>
      <c r="U739">
        <v>0.93048993347889897</v>
      </c>
      <c r="V739">
        <v>5.8324576765907699</v>
      </c>
      <c r="W739">
        <v>5.3264192139737903</v>
      </c>
    </row>
    <row r="740" spans="1:23" x14ac:dyDescent="0.25">
      <c r="A740">
        <v>738</v>
      </c>
      <c r="B740">
        <v>141.14452056123699</v>
      </c>
      <c r="C740">
        <v>175.301111995187</v>
      </c>
      <c r="D740">
        <v>22.1813874354294</v>
      </c>
      <c r="E740">
        <v>8.1921863088260594</v>
      </c>
      <c r="F740">
        <v>6.2526130676269496</v>
      </c>
      <c r="G740">
        <v>4.1996259689331001</v>
      </c>
      <c r="H740">
        <v>7.9593439102172798</v>
      </c>
      <c r="I740">
        <v>3.66183304786682</v>
      </c>
      <c r="J740">
        <v>907</v>
      </c>
      <c r="K740">
        <v>367</v>
      </c>
      <c r="L740">
        <v>1914</v>
      </c>
      <c r="M740">
        <v>761</v>
      </c>
      <c r="N740">
        <v>96.041656494140597</v>
      </c>
      <c r="O740">
        <v>48.1663818359375</v>
      </c>
      <c r="P740">
        <v>76.516329061595698</v>
      </c>
      <c r="Q740">
        <v>173.74401310814201</v>
      </c>
      <c r="R740">
        <v>21.152752303174999</v>
      </c>
      <c r="S740">
        <v>4.5758839640109601</v>
      </c>
      <c r="T740">
        <v>0.46124424735476099</v>
      </c>
      <c r="U740">
        <v>0.97406307080925802</v>
      </c>
      <c r="V740">
        <v>5.8667044809982896</v>
      </c>
      <c r="W740">
        <v>3.1322926313004298</v>
      </c>
    </row>
    <row r="741" spans="1:23" x14ac:dyDescent="0.25">
      <c r="A741">
        <v>739</v>
      </c>
      <c r="B741">
        <v>213.81505559975901</v>
      </c>
      <c r="C741">
        <v>190.24784102155999</v>
      </c>
      <c r="D741">
        <v>18.790869334858101</v>
      </c>
      <c r="E741">
        <v>4.8232550995721004</v>
      </c>
      <c r="F741">
        <v>5.2721405029296804</v>
      </c>
      <c r="G741">
        <v>2.6063036918640101</v>
      </c>
      <c r="H741">
        <v>8.5550985336303693</v>
      </c>
      <c r="I741">
        <v>1.7274614572525</v>
      </c>
      <c r="J741">
        <v>992</v>
      </c>
      <c r="K741">
        <v>125</v>
      </c>
      <c r="L741">
        <v>1864</v>
      </c>
      <c r="M741">
        <v>279</v>
      </c>
      <c r="N741">
        <v>90.801979064941406</v>
      </c>
      <c r="O741">
        <v>16.124515533447202</v>
      </c>
      <c r="P741">
        <v>69.636052905335106</v>
      </c>
      <c r="Q741">
        <v>214.77994740670201</v>
      </c>
      <c r="R741">
        <v>18.9115613621085</v>
      </c>
      <c r="S741">
        <v>5.1749752549029804</v>
      </c>
      <c r="T741">
        <v>0.42169168438865601</v>
      </c>
      <c r="U741">
        <v>0.97404178732870295</v>
      </c>
      <c r="V741">
        <v>6.0098643649814996</v>
      </c>
      <c r="W741">
        <v>2.6680640243902398</v>
      </c>
    </row>
    <row r="742" spans="1:23" x14ac:dyDescent="0.25">
      <c r="A742">
        <v>740</v>
      </c>
      <c r="B742">
        <v>211.34454384909401</v>
      </c>
      <c r="C742">
        <v>218.368569155232</v>
      </c>
      <c r="D742">
        <v>22.143408751068701</v>
      </c>
      <c r="E742">
        <v>6.3837906137469203</v>
      </c>
      <c r="F742">
        <v>5.7337050437927202</v>
      </c>
      <c r="G742">
        <v>3.0838530063629102</v>
      </c>
      <c r="H742">
        <v>10.0138187408447</v>
      </c>
      <c r="I742">
        <v>3.00467848777771</v>
      </c>
      <c r="J742">
        <v>1201</v>
      </c>
      <c r="K742">
        <v>288</v>
      </c>
      <c r="L742">
        <v>2016</v>
      </c>
      <c r="M742">
        <v>654</v>
      </c>
      <c r="N742">
        <v>102.004905700683</v>
      </c>
      <c r="O742">
        <v>38.4837646484375</v>
      </c>
      <c r="P742">
        <v>71.482758620689594</v>
      </c>
      <c r="Q742">
        <v>132.943983010854</v>
      </c>
      <c r="R742">
        <v>23.5084137008397</v>
      </c>
      <c r="S742">
        <v>5.1562948413089096</v>
      </c>
      <c r="T742">
        <v>0.431437182466477</v>
      </c>
      <c r="U742">
        <v>0.96616135910051604</v>
      </c>
      <c r="V742">
        <v>5.3667635658914703</v>
      </c>
      <c r="W742">
        <v>3.53595413595413</v>
      </c>
    </row>
    <row r="743" spans="1:23" x14ac:dyDescent="0.25">
      <c r="A743">
        <v>741</v>
      </c>
      <c r="B743">
        <v>161.44464282248799</v>
      </c>
      <c r="C743">
        <v>209.991092394573</v>
      </c>
      <c r="D743">
        <v>17.236015024680501</v>
      </c>
      <c r="E743">
        <v>9.8091502239685902</v>
      </c>
      <c r="F743">
        <v>5.1790986061096103</v>
      </c>
      <c r="G743">
        <v>6.0452251434326101</v>
      </c>
      <c r="H743">
        <v>7.4070563316345197</v>
      </c>
      <c r="I743">
        <v>5.1423010826110804</v>
      </c>
      <c r="J743">
        <v>859</v>
      </c>
      <c r="K743">
        <v>581</v>
      </c>
      <c r="L743">
        <v>1585</v>
      </c>
      <c r="M743">
        <v>1264</v>
      </c>
      <c r="N743">
        <v>87.206649780273395</v>
      </c>
      <c r="O743">
        <v>78.549346923828097</v>
      </c>
      <c r="P743">
        <v>84.840735434574896</v>
      </c>
      <c r="Q743">
        <v>146.389616690926</v>
      </c>
      <c r="R743">
        <v>25.5291178331487</v>
      </c>
      <c r="S743">
        <v>4.9729607894326602</v>
      </c>
      <c r="T743">
        <v>0.51561724415274701</v>
      </c>
      <c r="U743">
        <v>0.966327698357626</v>
      </c>
      <c r="V743">
        <v>5.6252446183952998</v>
      </c>
      <c r="W743">
        <v>3.24873020615476</v>
      </c>
    </row>
    <row r="744" spans="1:23" x14ac:dyDescent="0.25">
      <c r="A744">
        <v>742</v>
      </c>
      <c r="B744">
        <v>161.649983504434</v>
      </c>
      <c r="C744">
        <v>179.95218226629601</v>
      </c>
      <c r="D744">
        <v>21.114717636500401</v>
      </c>
      <c r="E744">
        <v>11.835801929830099</v>
      </c>
      <c r="F744">
        <v>6.1558198928832999</v>
      </c>
      <c r="G744">
        <v>4.5439796447753897</v>
      </c>
      <c r="H744">
        <v>8.1435947418212802</v>
      </c>
      <c r="I744">
        <v>3.0864658355712802</v>
      </c>
      <c r="J744">
        <v>859</v>
      </c>
      <c r="K744">
        <v>215</v>
      </c>
      <c r="L744">
        <v>2076</v>
      </c>
      <c r="M744">
        <v>587</v>
      </c>
      <c r="N744">
        <v>69.289245605468693</v>
      </c>
      <c r="O744">
        <v>19.924858093261701</v>
      </c>
      <c r="P744">
        <v>102.220177664974</v>
      </c>
      <c r="Q744">
        <v>159.66345268070901</v>
      </c>
      <c r="R744">
        <v>26.393376249864499</v>
      </c>
      <c r="S744">
        <v>6.6462714322215302</v>
      </c>
      <c r="T744">
        <v>0.60174860728969204</v>
      </c>
      <c r="U744">
        <v>0.96462170286018101</v>
      </c>
      <c r="V744">
        <v>8.6172311739559309</v>
      </c>
      <c r="W744">
        <v>4.7584925690021196</v>
      </c>
    </row>
    <row r="745" spans="1:23" x14ac:dyDescent="0.25">
      <c r="A745">
        <v>743</v>
      </c>
      <c r="B745">
        <v>166.638591860893</v>
      </c>
      <c r="C745">
        <v>176.67552252129801</v>
      </c>
      <c r="D745">
        <v>22.994265703415898</v>
      </c>
      <c r="E745">
        <v>7.4861885632054399</v>
      </c>
      <c r="F745">
        <v>6.3302674293518004</v>
      </c>
      <c r="G745">
        <v>3.9887399673461901</v>
      </c>
      <c r="H745">
        <v>7.0952353477478001</v>
      </c>
      <c r="I745">
        <v>2.9313406944274898</v>
      </c>
      <c r="J745">
        <v>768</v>
      </c>
      <c r="K745">
        <v>267</v>
      </c>
      <c r="L745">
        <v>1787</v>
      </c>
      <c r="M745">
        <v>646</v>
      </c>
      <c r="N745">
        <v>69.641944885253906</v>
      </c>
      <c r="O745">
        <v>24.186773300170898</v>
      </c>
      <c r="P745">
        <v>93.973625831895404</v>
      </c>
      <c r="Q745">
        <v>184.00651197604699</v>
      </c>
      <c r="R745">
        <v>26.169562265075701</v>
      </c>
      <c r="S745">
        <v>10.6356803785712</v>
      </c>
      <c r="T745">
        <v>0.51087672076728896</v>
      </c>
      <c r="U745">
        <v>0.921141150546682</v>
      </c>
      <c r="V745">
        <v>10.7304270462633</v>
      </c>
      <c r="W745">
        <v>4.1210480727587697</v>
      </c>
    </row>
    <row r="746" spans="1:23" x14ac:dyDescent="0.25">
      <c r="A746">
        <v>744</v>
      </c>
      <c r="B746">
        <v>175.58390420928001</v>
      </c>
      <c r="C746">
        <v>170.44838828620701</v>
      </c>
      <c r="D746">
        <v>17.454781567362701</v>
      </c>
      <c r="E746">
        <v>5.1764176332489802</v>
      </c>
      <c r="F746">
        <v>5.1562409400939897</v>
      </c>
      <c r="G746">
        <v>3.08754110336303</v>
      </c>
      <c r="H746">
        <v>8.7145500183105398</v>
      </c>
      <c r="I746">
        <v>2.02441334724426</v>
      </c>
      <c r="J746">
        <v>1088</v>
      </c>
      <c r="K746">
        <v>139</v>
      </c>
      <c r="L746">
        <v>1759</v>
      </c>
      <c r="M746">
        <v>343</v>
      </c>
      <c r="N746">
        <v>93.230895996093693</v>
      </c>
      <c r="O746">
        <v>71.449279785156193</v>
      </c>
      <c r="P746">
        <v>70.894151764137206</v>
      </c>
      <c r="Q746">
        <v>195.53512472009501</v>
      </c>
      <c r="R746">
        <v>22.663852867369801</v>
      </c>
      <c r="S746">
        <v>7.32876725468389</v>
      </c>
      <c r="T746">
        <v>0.44601028153689098</v>
      </c>
      <c r="U746">
        <v>0.96519897194370297</v>
      </c>
      <c r="V746">
        <v>11.041122399612901</v>
      </c>
      <c r="W746">
        <v>3.2247209728469</v>
      </c>
    </row>
    <row r="747" spans="1:23" x14ac:dyDescent="0.25">
      <c r="A747">
        <v>745</v>
      </c>
      <c r="B747">
        <v>174.104465446641</v>
      </c>
      <c r="C747">
        <v>138.19682120747501</v>
      </c>
      <c r="D747">
        <v>21.625097322776998</v>
      </c>
      <c r="E747">
        <v>5.5972796490174002</v>
      </c>
      <c r="F747">
        <v>5.6882543563842702</v>
      </c>
      <c r="G747">
        <v>3.4446160793304399</v>
      </c>
      <c r="H747">
        <v>8.1419076919555593</v>
      </c>
      <c r="I747">
        <v>2.1286959648132302</v>
      </c>
      <c r="J747">
        <v>927</v>
      </c>
      <c r="K747">
        <v>148</v>
      </c>
      <c r="L747">
        <v>1960</v>
      </c>
      <c r="M747">
        <v>377</v>
      </c>
      <c r="N747">
        <v>94.244369506835895</v>
      </c>
      <c r="O747">
        <v>15.5241746902465</v>
      </c>
      <c r="P747">
        <v>65.882308751721496</v>
      </c>
      <c r="Q747">
        <v>163.67078893612299</v>
      </c>
      <c r="R747">
        <v>23.366062509626701</v>
      </c>
      <c r="S747">
        <v>7.4780523727858901</v>
      </c>
      <c r="T747">
        <v>0.41666808683765799</v>
      </c>
      <c r="U747">
        <v>0.96040821465225601</v>
      </c>
      <c r="V747">
        <v>9.7023376623376603</v>
      </c>
      <c r="W747">
        <v>3.7712757590058201</v>
      </c>
    </row>
    <row r="748" spans="1:23" x14ac:dyDescent="0.25">
      <c r="A748">
        <v>746</v>
      </c>
      <c r="B748">
        <v>177.439383648042</v>
      </c>
      <c r="C748">
        <v>170.19177550505501</v>
      </c>
      <c r="D748">
        <v>24.660642218686402</v>
      </c>
      <c r="E748">
        <v>7.9102664976563997</v>
      </c>
      <c r="F748">
        <v>5.4636602401733398</v>
      </c>
      <c r="G748">
        <v>3.6029253005981401</v>
      </c>
      <c r="H748">
        <v>8.3397760391235298</v>
      </c>
      <c r="I748">
        <v>2.5512332916259699</v>
      </c>
      <c r="J748">
        <v>1006</v>
      </c>
      <c r="K748">
        <v>215</v>
      </c>
      <c r="L748">
        <v>1833</v>
      </c>
      <c r="M748">
        <v>495</v>
      </c>
      <c r="N748">
        <v>94.111640930175696</v>
      </c>
      <c r="O748">
        <v>11.045360565185501</v>
      </c>
      <c r="P748">
        <v>71.929021317829395</v>
      </c>
      <c r="Q748">
        <v>146.123711340206</v>
      </c>
      <c r="R748">
        <v>21.379366837391601</v>
      </c>
      <c r="S748">
        <v>20.8516352747186</v>
      </c>
      <c r="T748">
        <v>0.46347878067550902</v>
      </c>
      <c r="U748">
        <v>0.74937280026002295</v>
      </c>
      <c r="V748">
        <v>7.26759116589625</v>
      </c>
      <c r="W748">
        <v>13.720977596741299</v>
      </c>
    </row>
    <row r="749" spans="1:23" x14ac:dyDescent="0.25">
      <c r="A749">
        <v>747</v>
      </c>
      <c r="B749">
        <v>191.364493780201</v>
      </c>
      <c r="C749">
        <v>182.40454889479699</v>
      </c>
      <c r="D749">
        <v>21.4218444496335</v>
      </c>
      <c r="E749">
        <v>5.3603968335328602</v>
      </c>
      <c r="F749">
        <v>4.96659183502197</v>
      </c>
      <c r="G749">
        <v>3.0578746795654199</v>
      </c>
      <c r="H749">
        <v>7.86927986145019</v>
      </c>
      <c r="I749">
        <v>2.1927931308746298</v>
      </c>
      <c r="J749">
        <v>920</v>
      </c>
      <c r="K749">
        <v>147</v>
      </c>
      <c r="L749">
        <v>1768</v>
      </c>
      <c r="M749">
        <v>402</v>
      </c>
      <c r="N749">
        <v>75.716575622558594</v>
      </c>
      <c r="O749">
        <v>39.115215301513601</v>
      </c>
      <c r="P749">
        <v>68.383199799699497</v>
      </c>
      <c r="Q749">
        <v>154.868571684106</v>
      </c>
      <c r="R749">
        <v>21.853171276015399</v>
      </c>
      <c r="S749">
        <v>5.8374775376276196</v>
      </c>
      <c r="T749">
        <v>0.422060069858536</v>
      </c>
      <c r="U749">
        <v>0.96114859476411996</v>
      </c>
      <c r="V749">
        <v>7.8856843209229099</v>
      </c>
      <c r="W749">
        <v>2.79036416371253</v>
      </c>
    </row>
    <row r="750" spans="1:23" x14ac:dyDescent="0.25">
      <c r="A750">
        <v>748</v>
      </c>
      <c r="B750">
        <v>170.13219740340301</v>
      </c>
      <c r="C750">
        <v>195.85010382503</v>
      </c>
      <c r="D750">
        <v>18.7459730498305</v>
      </c>
      <c r="E750">
        <v>5.9338670725225802</v>
      </c>
      <c r="F750">
        <v>5.1813549995422301</v>
      </c>
      <c r="G750">
        <v>3.45466089248657</v>
      </c>
      <c r="H750">
        <v>7.8060035705566397</v>
      </c>
      <c r="I750">
        <v>2.3896181583404501</v>
      </c>
      <c r="J750">
        <v>938</v>
      </c>
      <c r="K750">
        <v>190</v>
      </c>
      <c r="L750">
        <v>1681</v>
      </c>
      <c r="M750">
        <v>453</v>
      </c>
      <c r="N750">
        <v>94.371604919433594</v>
      </c>
      <c r="O750">
        <v>55.901699066162102</v>
      </c>
      <c r="P750">
        <v>114.461046670928</v>
      </c>
      <c r="Q750">
        <v>201.618940248027</v>
      </c>
      <c r="R750">
        <v>22.124834998696102</v>
      </c>
      <c r="S750">
        <v>8.9379590591261504</v>
      </c>
      <c r="T750">
        <v>0.60624060071511499</v>
      </c>
      <c r="U750">
        <v>0.95515170737556199</v>
      </c>
      <c r="V750">
        <v>6.3325310870437201</v>
      </c>
      <c r="W750">
        <v>2.90284077345428</v>
      </c>
    </row>
    <row r="751" spans="1:23" x14ac:dyDescent="0.25">
      <c r="A751">
        <v>749</v>
      </c>
      <c r="B751">
        <v>152.51683518018899</v>
      </c>
      <c r="C751">
        <v>203.960818180053</v>
      </c>
      <c r="D751">
        <v>19.865897345464901</v>
      </c>
      <c r="E751">
        <v>6.1447663506401504</v>
      </c>
      <c r="F751">
        <v>5.6416368484496999</v>
      </c>
      <c r="G751">
        <v>3.6843054294586102</v>
      </c>
      <c r="H751">
        <v>5.3292155265808097</v>
      </c>
      <c r="I751">
        <v>2.5275630950927699</v>
      </c>
      <c r="J751">
        <v>520</v>
      </c>
      <c r="K751">
        <v>199</v>
      </c>
      <c r="L751">
        <v>1340</v>
      </c>
      <c r="M751">
        <v>476</v>
      </c>
      <c r="N751">
        <v>67.416610717773395</v>
      </c>
      <c r="O751">
        <v>18.248287200927699</v>
      </c>
      <c r="P751">
        <v>83.440340076223904</v>
      </c>
      <c r="Q751">
        <v>206.69852546116601</v>
      </c>
      <c r="R751">
        <v>28.2922751255736</v>
      </c>
      <c r="S751">
        <v>7.2340291302151902</v>
      </c>
      <c r="T751">
        <v>0.55089959872657801</v>
      </c>
      <c r="U751">
        <v>0.95562561709530103</v>
      </c>
      <c r="V751">
        <v>5.0189306728063396</v>
      </c>
      <c r="W751">
        <v>3.7683975240715202</v>
      </c>
    </row>
    <row r="752" spans="1:23" x14ac:dyDescent="0.25">
      <c r="A752">
        <v>750</v>
      </c>
      <c r="B752">
        <v>156.259387917483</v>
      </c>
      <c r="C752">
        <v>201.47598439713499</v>
      </c>
      <c r="D752">
        <v>37.493870334505701</v>
      </c>
      <c r="E752">
        <v>7.2519048948159401</v>
      </c>
      <c r="F752">
        <v>8.8073625564575195</v>
      </c>
      <c r="G752">
        <v>3.7784883975982599</v>
      </c>
      <c r="H752">
        <v>12.0376634597778</v>
      </c>
      <c r="I752">
        <v>2.4566087722778298</v>
      </c>
      <c r="J752">
        <v>1437</v>
      </c>
      <c r="K752">
        <v>142</v>
      </c>
      <c r="L752">
        <v>2774</v>
      </c>
      <c r="M752">
        <v>409</v>
      </c>
      <c r="N752">
        <v>129.34063720703099</v>
      </c>
      <c r="O752">
        <v>48.764743804931598</v>
      </c>
      <c r="P752">
        <v>59.192764749184903</v>
      </c>
      <c r="Q752">
        <v>193.245609318996</v>
      </c>
      <c r="R752">
        <v>18.277190734569398</v>
      </c>
      <c r="S752">
        <v>8.3644889899157597</v>
      </c>
      <c r="T752">
        <v>0.37853798092665097</v>
      </c>
      <c r="U752">
        <v>0.88709925447236004</v>
      </c>
      <c r="V752">
        <v>7.14665444546287</v>
      </c>
      <c r="W752">
        <v>3.3710868800562701</v>
      </c>
    </row>
    <row r="753" spans="1:23" x14ac:dyDescent="0.25">
      <c r="A753">
        <v>751</v>
      </c>
      <c r="B753">
        <v>166.84356381843199</v>
      </c>
      <c r="C753">
        <v>212.94088765549401</v>
      </c>
      <c r="D753">
        <v>35.036739759188499</v>
      </c>
      <c r="E753">
        <v>7.2436169613805799</v>
      </c>
      <c r="F753">
        <v>9.4056882858276296</v>
      </c>
      <c r="G753">
        <v>2.81399941444396</v>
      </c>
      <c r="H753">
        <v>13.955711364746</v>
      </c>
      <c r="I753">
        <v>1.984912276268</v>
      </c>
      <c r="J753">
        <v>1748</v>
      </c>
      <c r="K753">
        <v>151</v>
      </c>
      <c r="L753">
        <v>3117</v>
      </c>
      <c r="M753">
        <v>368</v>
      </c>
      <c r="N753">
        <v>120.440856933593</v>
      </c>
      <c r="O753">
        <v>18.027755737304599</v>
      </c>
      <c r="P753">
        <v>101.381907996295</v>
      </c>
      <c r="Q753">
        <v>134.58915153665001</v>
      </c>
      <c r="R753">
        <v>26.259151586296198</v>
      </c>
      <c r="S753">
        <v>4.4970950329730197</v>
      </c>
      <c r="T753">
        <v>0.567754057296878</v>
      </c>
      <c r="U753">
        <v>0.97392013680351297</v>
      </c>
      <c r="V753">
        <v>5.7356031946195802</v>
      </c>
      <c r="W753">
        <v>3.09865581452706</v>
      </c>
    </row>
    <row r="754" spans="1:23" x14ac:dyDescent="0.25">
      <c r="A754">
        <v>752</v>
      </c>
      <c r="B754">
        <v>165.15721244347799</v>
      </c>
      <c r="C754">
        <v>191.20109064798399</v>
      </c>
      <c r="D754">
        <v>33.887951296396203</v>
      </c>
      <c r="E754">
        <v>6.9209394053992801</v>
      </c>
      <c r="F754">
        <v>7.0013089179992596</v>
      </c>
      <c r="G754">
        <v>3.2901146411895699</v>
      </c>
      <c r="H754">
        <v>9.8301210403442294</v>
      </c>
      <c r="I754">
        <v>3.4766700267791699</v>
      </c>
      <c r="J754">
        <v>1181</v>
      </c>
      <c r="K754">
        <v>362</v>
      </c>
      <c r="L754">
        <v>2169</v>
      </c>
      <c r="M754">
        <v>827</v>
      </c>
      <c r="N754">
        <v>120.602653503417</v>
      </c>
      <c r="O754">
        <v>14.317821502685501</v>
      </c>
      <c r="P754">
        <v>61.884204275534401</v>
      </c>
      <c r="Q754">
        <v>207.43104203152299</v>
      </c>
      <c r="R754">
        <v>21.0566444674233</v>
      </c>
      <c r="S754">
        <v>5.82000291584463</v>
      </c>
      <c r="T754">
        <v>0.40398814830786101</v>
      </c>
      <c r="U754">
        <v>0.96498203011163697</v>
      </c>
      <c r="V754">
        <v>5.9904555314533603</v>
      </c>
      <c r="W754">
        <v>2.69411057692307</v>
      </c>
    </row>
    <row r="755" spans="1:23" x14ac:dyDescent="0.25">
      <c r="A755">
        <v>753</v>
      </c>
      <c r="B755">
        <v>172.654602262803</v>
      </c>
      <c r="C755">
        <v>196.43501717479401</v>
      </c>
      <c r="D755">
        <v>33.9417923499661</v>
      </c>
      <c r="E755">
        <v>10.34034036217</v>
      </c>
      <c r="F755">
        <v>6.6269321441650302</v>
      </c>
      <c r="G755">
        <v>4.02380323410034</v>
      </c>
      <c r="H755">
        <v>9.2287025451660103</v>
      </c>
      <c r="I755">
        <v>3.0261447429656898</v>
      </c>
      <c r="J755">
        <v>1074</v>
      </c>
      <c r="K755">
        <v>229</v>
      </c>
      <c r="L755">
        <v>2273</v>
      </c>
      <c r="M755">
        <v>610</v>
      </c>
      <c r="N755">
        <v>96.135322570800696</v>
      </c>
      <c r="O755">
        <v>34.438350677490199</v>
      </c>
      <c r="P755">
        <v>89.957742257742197</v>
      </c>
      <c r="Q755">
        <v>172.37004343561699</v>
      </c>
      <c r="R755">
        <v>25.4053238911746</v>
      </c>
      <c r="S755">
        <v>6.6291368528303902</v>
      </c>
      <c r="T755">
        <v>0.53769330803056703</v>
      </c>
      <c r="U755">
        <v>0.94800337447305305</v>
      </c>
      <c r="V755">
        <v>5.6016260162601599</v>
      </c>
      <c r="W755">
        <v>2.9934614622548001</v>
      </c>
    </row>
    <row r="756" spans="1:23" x14ac:dyDescent="0.25">
      <c r="A756">
        <v>754</v>
      </c>
      <c r="B756">
        <v>179.495352131809</v>
      </c>
      <c r="C756">
        <v>133.18294552582</v>
      </c>
      <c r="D756">
        <v>42.324141354421201</v>
      </c>
      <c r="E756">
        <v>7.44412368519178</v>
      </c>
      <c r="F756">
        <v>7.5321564674377397</v>
      </c>
      <c r="G756">
        <v>4.9350676536559996</v>
      </c>
      <c r="H756">
        <v>12.0000858306884</v>
      </c>
      <c r="I756">
        <v>4.5044393539428702</v>
      </c>
      <c r="J756">
        <v>1448</v>
      </c>
      <c r="K756">
        <v>462</v>
      </c>
      <c r="L756">
        <v>2735</v>
      </c>
      <c r="M756">
        <v>1063</v>
      </c>
      <c r="N756">
        <v>116.503211975097</v>
      </c>
      <c r="O756">
        <v>31.064449310302699</v>
      </c>
      <c r="P756">
        <v>72.236856310050698</v>
      </c>
      <c r="Q756">
        <v>150.813224204524</v>
      </c>
      <c r="R756">
        <v>24.544711721727801</v>
      </c>
      <c r="S756">
        <v>5.3034951426664501</v>
      </c>
      <c r="T756">
        <v>0.42615211366038602</v>
      </c>
      <c r="U756">
        <v>0.97662456758476002</v>
      </c>
      <c r="V756">
        <v>6.8334106728538204</v>
      </c>
      <c r="W756">
        <v>2.9358386801099901</v>
      </c>
    </row>
    <row r="757" spans="1:23" x14ac:dyDescent="0.25">
      <c r="A757">
        <v>755</v>
      </c>
      <c r="B757">
        <v>197.191600846125</v>
      </c>
      <c r="C757">
        <v>201.089386559025</v>
      </c>
      <c r="D757">
        <v>36.982103444450502</v>
      </c>
      <c r="E757">
        <v>7.0574753519953797</v>
      </c>
      <c r="F757">
        <v>5.3985219001770002</v>
      </c>
      <c r="G757">
        <v>2.8123216629028298</v>
      </c>
      <c r="H757">
        <v>8.4259548187255806</v>
      </c>
      <c r="I757">
        <v>2.4334902763366699</v>
      </c>
      <c r="J757">
        <v>998</v>
      </c>
      <c r="K757">
        <v>235</v>
      </c>
      <c r="L757">
        <v>1747</v>
      </c>
      <c r="M757">
        <v>465</v>
      </c>
      <c r="N757">
        <v>86.313385009765597</v>
      </c>
      <c r="O757">
        <v>49.244285583496001</v>
      </c>
      <c r="P757">
        <v>82.455714473166196</v>
      </c>
      <c r="Q757">
        <v>166.04719764011799</v>
      </c>
      <c r="R757">
        <v>31.8258207061224</v>
      </c>
      <c r="S757">
        <v>5.8714651772896298</v>
      </c>
      <c r="T757">
        <v>0.45484681051756998</v>
      </c>
      <c r="U757">
        <v>0.96797274902437802</v>
      </c>
      <c r="V757">
        <v>7.8552060737527096</v>
      </c>
      <c r="W757">
        <v>3.2591981730525199</v>
      </c>
    </row>
    <row r="758" spans="1:23" x14ac:dyDescent="0.25">
      <c r="A758">
        <v>756</v>
      </c>
      <c r="B758">
        <v>178.86192241262199</v>
      </c>
      <c r="C758">
        <v>164.010751227464</v>
      </c>
      <c r="D758">
        <v>44.556576712781698</v>
      </c>
      <c r="E758">
        <v>2.3856976296569199</v>
      </c>
      <c r="F758">
        <v>6.1700949668884197</v>
      </c>
      <c r="G758">
        <v>1.60481405258178</v>
      </c>
      <c r="H758">
        <v>10.103376388549799</v>
      </c>
      <c r="I758">
        <v>1.1025259494781401</v>
      </c>
      <c r="J758">
        <v>1125</v>
      </c>
      <c r="K758">
        <v>66</v>
      </c>
      <c r="L758">
        <v>2021</v>
      </c>
      <c r="M758">
        <v>151</v>
      </c>
      <c r="N758">
        <v>94.069122314453097</v>
      </c>
      <c r="O758">
        <v>43.416587829589801</v>
      </c>
      <c r="P758">
        <v>88.505561688035996</v>
      </c>
      <c r="Q758">
        <v>195.21349902331499</v>
      </c>
      <c r="R758">
        <v>27.4917077599763</v>
      </c>
      <c r="S758">
        <v>5.2775595874186196</v>
      </c>
      <c r="T758">
        <v>0.528850068825234</v>
      </c>
      <c r="U758">
        <v>0.96891864342059997</v>
      </c>
      <c r="V758">
        <v>7.2107181917608401</v>
      </c>
      <c r="W758">
        <v>2.8192160087719298</v>
      </c>
    </row>
    <row r="759" spans="1:23" x14ac:dyDescent="0.25">
      <c r="A759">
        <v>757</v>
      </c>
      <c r="B759">
        <v>174.674183469502</v>
      </c>
      <c r="C759">
        <v>185.62207688874199</v>
      </c>
      <c r="D759">
        <v>38.935213375802199</v>
      </c>
      <c r="E759">
        <v>4.5219364697076596</v>
      </c>
      <c r="F759">
        <v>5.5319595336914</v>
      </c>
      <c r="G759">
        <v>2.18384456634521</v>
      </c>
      <c r="H759">
        <v>8.8061532974243093</v>
      </c>
      <c r="I759">
        <v>1.4452836513519201</v>
      </c>
      <c r="J759">
        <v>990</v>
      </c>
      <c r="K759">
        <v>82</v>
      </c>
      <c r="L759">
        <v>1771</v>
      </c>
      <c r="M759">
        <v>201</v>
      </c>
      <c r="N759">
        <v>80.993827819824205</v>
      </c>
      <c r="O759">
        <v>32.249031066894503</v>
      </c>
      <c r="P759">
        <v>79.949889462048603</v>
      </c>
      <c r="Q759">
        <v>179.547181396062</v>
      </c>
      <c r="R759">
        <v>27.229108499107401</v>
      </c>
      <c r="S759">
        <v>5.2636929822958596</v>
      </c>
      <c r="T759">
        <v>0.51192969690465395</v>
      </c>
      <c r="U759">
        <v>0.97040488050382301</v>
      </c>
      <c r="V759">
        <v>6.8808463251670302</v>
      </c>
      <c r="W759">
        <v>3.3241698090256602</v>
      </c>
    </row>
    <row r="760" spans="1:23" x14ac:dyDescent="0.25">
      <c r="A760">
        <v>758</v>
      </c>
      <c r="B760">
        <v>164.37699159696399</v>
      </c>
      <c r="C760">
        <v>173.61115100234801</v>
      </c>
      <c r="D760">
        <v>43.683239776263903</v>
      </c>
      <c r="E760">
        <v>7.1536229904367996</v>
      </c>
      <c r="F760">
        <v>6.2541003227233798</v>
      </c>
      <c r="G760">
        <v>5.3482561111450098</v>
      </c>
      <c r="H760">
        <v>9.3080291748046804</v>
      </c>
      <c r="I760">
        <v>3.6697824001312198</v>
      </c>
      <c r="J760">
        <v>1083</v>
      </c>
      <c r="K760">
        <v>281</v>
      </c>
      <c r="L760">
        <v>1936</v>
      </c>
      <c r="M760">
        <v>783</v>
      </c>
      <c r="N760">
        <v>97.672920227050696</v>
      </c>
      <c r="O760">
        <v>41.629314422607401</v>
      </c>
      <c r="P760">
        <v>80.534823600973198</v>
      </c>
      <c r="Q760">
        <v>172.99734720946799</v>
      </c>
      <c r="R760">
        <v>28.9626669079599</v>
      </c>
      <c r="S760">
        <v>3.9453326258199</v>
      </c>
      <c r="T760">
        <v>0.483244765996107</v>
      </c>
      <c r="U760">
        <v>0.97018271659125499</v>
      </c>
      <c r="V760">
        <v>7.26300059772863</v>
      </c>
      <c r="W760">
        <v>2.6446091406387802</v>
      </c>
    </row>
    <row r="761" spans="1:23" x14ac:dyDescent="0.25">
      <c r="A761">
        <v>759</v>
      </c>
      <c r="B761">
        <v>166.146713501135</v>
      </c>
      <c r="C761">
        <v>176.57598633779</v>
      </c>
      <c r="D761">
        <v>25.8296611599912</v>
      </c>
      <c r="E761">
        <v>7.8664781754967699</v>
      </c>
      <c r="F761">
        <v>6.0243659019470197</v>
      </c>
      <c r="G761">
        <v>4.1079082489013601</v>
      </c>
      <c r="H761">
        <v>8.4815816879272408</v>
      </c>
      <c r="I761">
        <v>2.9308292865753098</v>
      </c>
      <c r="J761">
        <v>1003</v>
      </c>
      <c r="K761">
        <v>249</v>
      </c>
      <c r="L761">
        <v>1759</v>
      </c>
      <c r="M761">
        <v>639</v>
      </c>
      <c r="N761">
        <v>101.019798278808</v>
      </c>
      <c r="O761">
        <v>23.769729614257798</v>
      </c>
      <c r="P761">
        <v>95.091206990715406</v>
      </c>
      <c r="Q761">
        <v>194.86637674524999</v>
      </c>
      <c r="R761">
        <v>28.1467808403129</v>
      </c>
      <c r="S761">
        <v>5.4155112105645502</v>
      </c>
      <c r="T761">
        <v>0.59162164324361499</v>
      </c>
      <c r="U761">
        <v>0.96907240587129695</v>
      </c>
      <c r="V761">
        <v>6.7217391304347798</v>
      </c>
      <c r="W761">
        <v>2.5570923126407199</v>
      </c>
    </row>
    <row r="762" spans="1:23" x14ac:dyDescent="0.25">
      <c r="A762">
        <v>760</v>
      </c>
      <c r="B762">
        <v>156.249102447165</v>
      </c>
      <c r="C762">
        <v>169.264511246094</v>
      </c>
      <c r="D762">
        <v>41.955499510317303</v>
      </c>
      <c r="E762">
        <v>7.4497556417880597</v>
      </c>
      <c r="F762">
        <v>6.4093384742736799</v>
      </c>
      <c r="G762">
        <v>5.1210427284240696</v>
      </c>
      <c r="H762">
        <v>6.5782284736633301</v>
      </c>
      <c r="I762">
        <v>4.2447767257690403</v>
      </c>
      <c r="J762">
        <v>605</v>
      </c>
      <c r="K762">
        <v>450</v>
      </c>
      <c r="L762">
        <v>1501</v>
      </c>
      <c r="M762">
        <v>958</v>
      </c>
      <c r="N762">
        <v>58.137763977050703</v>
      </c>
      <c r="O762">
        <v>25.6124973297119</v>
      </c>
      <c r="P762">
        <v>114.28657389996199</v>
      </c>
      <c r="Q762">
        <v>181.459706713305</v>
      </c>
      <c r="R762">
        <v>20.5114340899731</v>
      </c>
      <c r="S762">
        <v>3.45360326460656</v>
      </c>
      <c r="T762">
        <v>0.65839126745080401</v>
      </c>
      <c r="U762">
        <v>0.97758407585090401</v>
      </c>
      <c r="V762">
        <v>5.58872651356993</v>
      </c>
      <c r="W762">
        <v>2.3943506391036702</v>
      </c>
    </row>
    <row r="763" spans="1:23" x14ac:dyDescent="0.25">
      <c r="A763">
        <v>761</v>
      </c>
      <c r="B763">
        <v>155.234237031574</v>
      </c>
      <c r="C763">
        <v>169.48244677754201</v>
      </c>
      <c r="D763">
        <v>44.523388231080901</v>
      </c>
      <c r="E763">
        <v>6.9383922423384599</v>
      </c>
      <c r="F763">
        <v>6.2841386795043901</v>
      </c>
      <c r="G763">
        <v>3.4676244258880602</v>
      </c>
      <c r="H763">
        <v>7.1366338729858398</v>
      </c>
      <c r="I763">
        <v>2.2555265426635698</v>
      </c>
      <c r="J763">
        <v>707</v>
      </c>
      <c r="K763">
        <v>118</v>
      </c>
      <c r="L763">
        <v>1536</v>
      </c>
      <c r="M763">
        <v>366</v>
      </c>
      <c r="N763">
        <v>60.530982971191399</v>
      </c>
      <c r="O763">
        <v>66.603302001953097</v>
      </c>
      <c r="P763">
        <v>114.055900621118</v>
      </c>
      <c r="Q763">
        <v>191.850970788875</v>
      </c>
      <c r="R763">
        <v>24.157939658750202</v>
      </c>
      <c r="S763">
        <v>5.33028461490896</v>
      </c>
      <c r="T763">
        <v>0.640990820511534</v>
      </c>
      <c r="U763">
        <v>0.97087362755803197</v>
      </c>
      <c r="V763">
        <v>6.4229112833763997</v>
      </c>
      <c r="W763">
        <v>2.8304991771804699</v>
      </c>
    </row>
    <row r="764" spans="1:23" x14ac:dyDescent="0.25">
      <c r="A764">
        <v>762</v>
      </c>
      <c r="B764">
        <v>165.372935628481</v>
      </c>
      <c r="C764">
        <v>198.94849502221999</v>
      </c>
      <c r="D764">
        <v>40.549697240818197</v>
      </c>
      <c r="E764">
        <v>5.2920881155784496</v>
      </c>
      <c r="F764">
        <v>6.6302919387817303</v>
      </c>
      <c r="G764">
        <v>2.6482861042022701</v>
      </c>
      <c r="H764">
        <v>8.2080898284912092</v>
      </c>
      <c r="I764">
        <v>2.07293200492858</v>
      </c>
      <c r="J764">
        <v>869</v>
      </c>
      <c r="K764">
        <v>193</v>
      </c>
      <c r="L764">
        <v>1707</v>
      </c>
      <c r="M764">
        <v>413</v>
      </c>
      <c r="N764">
        <v>94.047859191894503</v>
      </c>
      <c r="O764">
        <v>40.024993896484297</v>
      </c>
      <c r="P764">
        <v>103.07968596663299</v>
      </c>
      <c r="Q764">
        <v>178.74359888012199</v>
      </c>
      <c r="R764">
        <v>27.3974048307816</v>
      </c>
      <c r="S764">
        <v>5.4017780674143898</v>
      </c>
      <c r="T764">
        <v>0.55609308176164696</v>
      </c>
      <c r="U764">
        <v>0.97092181404449296</v>
      </c>
      <c r="V764">
        <v>9.7606123869171793</v>
      </c>
      <c r="W764">
        <v>3.1314174524771698</v>
      </c>
    </row>
    <row r="765" spans="1:23" x14ac:dyDescent="0.25">
      <c r="A765">
        <v>763</v>
      </c>
      <c r="B765">
        <v>165.27972597954499</v>
      </c>
      <c r="C765">
        <v>170.19156203302899</v>
      </c>
      <c r="D765">
        <v>43.914138408153498</v>
      </c>
      <c r="E765">
        <v>8.1585809021410398</v>
      </c>
      <c r="F765">
        <v>6.8494062423706001</v>
      </c>
      <c r="G765">
        <v>4.5375542640686</v>
      </c>
      <c r="H765">
        <v>9.2735033035278303</v>
      </c>
      <c r="I765">
        <v>4.6756939888000399</v>
      </c>
      <c r="J765">
        <v>1040</v>
      </c>
      <c r="K765">
        <v>551</v>
      </c>
      <c r="L765">
        <v>1898</v>
      </c>
      <c r="M765">
        <v>1060</v>
      </c>
      <c r="N765">
        <v>94.413978576660099</v>
      </c>
      <c r="O765">
        <v>81.252693176269503</v>
      </c>
      <c r="P765">
        <v>95.155212177121697</v>
      </c>
      <c r="Q765">
        <v>213.291468388851</v>
      </c>
      <c r="R765">
        <v>28.7452247847439</v>
      </c>
      <c r="S765">
        <v>3.6695397592964998</v>
      </c>
      <c r="T765">
        <v>0.52352751236732897</v>
      </c>
      <c r="U765">
        <v>0.98140135189154698</v>
      </c>
      <c r="V765">
        <v>10.3511326860841</v>
      </c>
      <c r="W765">
        <v>2.3293188548864698</v>
      </c>
    </row>
    <row r="766" spans="1:23" x14ac:dyDescent="0.25">
      <c r="A766">
        <v>764</v>
      </c>
      <c r="B766">
        <v>166.934988064973</v>
      </c>
      <c r="C766">
        <v>180.138679190358</v>
      </c>
      <c r="D766">
        <v>36.726981417005597</v>
      </c>
      <c r="E766">
        <v>8.3758071957233806</v>
      </c>
      <c r="F766">
        <v>5.3575372695922798</v>
      </c>
      <c r="G766">
        <v>4.0731902122497496</v>
      </c>
      <c r="H766">
        <v>7.9337310791015598</v>
      </c>
      <c r="I766">
        <v>3.5341150760650599</v>
      </c>
      <c r="J766">
        <v>898</v>
      </c>
      <c r="K766">
        <v>349</v>
      </c>
      <c r="L766">
        <v>1598</v>
      </c>
      <c r="M766">
        <v>781</v>
      </c>
      <c r="N766">
        <v>95.462028503417898</v>
      </c>
      <c r="O766">
        <v>43.462627410888601</v>
      </c>
      <c r="P766">
        <v>86.533973029045598</v>
      </c>
      <c r="Q766">
        <v>168.287053732419</v>
      </c>
      <c r="R766">
        <v>26.3299737567751</v>
      </c>
      <c r="S766">
        <v>6.01827680405487</v>
      </c>
      <c r="T766">
        <v>0.52296460821230895</v>
      </c>
      <c r="U766">
        <v>0.96936127119334403</v>
      </c>
      <c r="V766">
        <v>9.9702166064981892</v>
      </c>
      <c r="W766">
        <v>4.2139267767408404</v>
      </c>
    </row>
    <row r="767" spans="1:23" x14ac:dyDescent="0.25">
      <c r="A767">
        <v>765</v>
      </c>
      <c r="B767">
        <v>165.996118690446</v>
      </c>
      <c r="C767">
        <v>175.86335849715601</v>
      </c>
      <c r="D767">
        <v>35.179790180319202</v>
      </c>
      <c r="E767">
        <v>5.89383671033145</v>
      </c>
      <c r="F767">
        <v>5.5704259872436497</v>
      </c>
      <c r="G767">
        <v>3.7773947715759202</v>
      </c>
      <c r="H767">
        <v>7.6686263084411603</v>
      </c>
      <c r="I767">
        <v>2.7118489742278999</v>
      </c>
      <c r="J767">
        <v>863</v>
      </c>
      <c r="K767">
        <v>236</v>
      </c>
      <c r="L767">
        <v>1697</v>
      </c>
      <c r="M767">
        <v>585</v>
      </c>
      <c r="N767">
        <v>87.800910949707003</v>
      </c>
      <c r="O767">
        <v>23.706539154052699</v>
      </c>
      <c r="P767">
        <v>67.376651453278797</v>
      </c>
      <c r="Q767">
        <v>147.95385237167901</v>
      </c>
      <c r="R767">
        <v>22.4314655940256</v>
      </c>
      <c r="S767">
        <v>6.3891569337965404</v>
      </c>
      <c r="T767">
        <v>0.46197319865138597</v>
      </c>
      <c r="U767">
        <v>0.95529833284029997</v>
      </c>
      <c r="V767">
        <v>9.6337308347529795</v>
      </c>
      <c r="W767">
        <v>3.9208459214501499</v>
      </c>
    </row>
    <row r="768" spans="1:23" x14ac:dyDescent="0.25">
      <c r="A768">
        <v>766</v>
      </c>
      <c r="B768">
        <v>191.599274195113</v>
      </c>
      <c r="C768">
        <v>160.01925129538699</v>
      </c>
      <c r="D768">
        <v>40.456785195499698</v>
      </c>
      <c r="E768">
        <v>8.5074176591633393</v>
      </c>
      <c r="F768">
        <v>4.9859442710876403</v>
      </c>
      <c r="G768">
        <v>3.7783432006835902</v>
      </c>
      <c r="H768">
        <v>8.7954082489013601</v>
      </c>
      <c r="I768">
        <v>2.6728160381317099</v>
      </c>
      <c r="J768">
        <v>916</v>
      </c>
      <c r="K768">
        <v>214</v>
      </c>
      <c r="L768">
        <v>1825</v>
      </c>
      <c r="M768">
        <v>492</v>
      </c>
      <c r="N768">
        <v>107.517440795898</v>
      </c>
      <c r="O768">
        <v>63.702434539794901</v>
      </c>
      <c r="P768">
        <v>61.725256673511197</v>
      </c>
      <c r="Q768">
        <v>142.13148788927299</v>
      </c>
      <c r="R768">
        <v>24.808566420692799</v>
      </c>
      <c r="S768">
        <v>12.4911045802177</v>
      </c>
      <c r="T768">
        <v>0.43010588360019703</v>
      </c>
      <c r="U768">
        <v>0.77759085591727894</v>
      </c>
      <c r="V768">
        <v>9.59078590785907</v>
      </c>
      <c r="W768">
        <v>8.0846774193548292</v>
      </c>
    </row>
    <row r="769" spans="1:23" x14ac:dyDescent="0.25">
      <c r="A769">
        <v>767</v>
      </c>
      <c r="B769">
        <v>186.01030487686501</v>
      </c>
      <c r="C769">
        <v>184.80676900386101</v>
      </c>
      <c r="D769">
        <v>43.104181849208501</v>
      </c>
      <c r="E769">
        <v>8.4110091884709597</v>
      </c>
      <c r="F769">
        <v>5.0158619880676198</v>
      </c>
      <c r="G769">
        <v>2.9493312835693302</v>
      </c>
      <c r="H769">
        <v>8.6283931732177699</v>
      </c>
      <c r="I769">
        <v>2.2523391246795601</v>
      </c>
      <c r="J769">
        <v>942</v>
      </c>
      <c r="K769">
        <v>194</v>
      </c>
      <c r="L769">
        <v>1705</v>
      </c>
      <c r="M769">
        <v>480</v>
      </c>
      <c r="N769">
        <v>91.285270690917898</v>
      </c>
      <c r="O769">
        <v>32.310989379882798</v>
      </c>
      <c r="P769">
        <v>63.903872282608603</v>
      </c>
      <c r="Q769">
        <v>157.622093304326</v>
      </c>
      <c r="R769">
        <v>22.268096846819599</v>
      </c>
      <c r="S769">
        <v>10.0643299534369</v>
      </c>
      <c r="T769">
        <v>0.45939720154943198</v>
      </c>
      <c r="U769">
        <v>0.93485476116100596</v>
      </c>
      <c r="V769">
        <v>10.471238938053</v>
      </c>
      <c r="W769">
        <v>4.4221957750669398</v>
      </c>
    </row>
    <row r="770" spans="1:23" x14ac:dyDescent="0.25">
      <c r="A770">
        <v>768</v>
      </c>
      <c r="B770">
        <v>183.39383648042801</v>
      </c>
      <c r="C770">
        <v>195.425837877699</v>
      </c>
      <c r="D770">
        <v>19.805935907642201</v>
      </c>
      <c r="E770">
        <v>6.0746755726765098</v>
      </c>
      <c r="F770">
        <v>5.4369754791259703</v>
      </c>
      <c r="G770">
        <v>3.2172393798828098</v>
      </c>
      <c r="H770">
        <v>10.5016975402832</v>
      </c>
      <c r="I770">
        <v>2.3119125366210902</v>
      </c>
      <c r="J770">
        <v>1234</v>
      </c>
      <c r="K770">
        <v>193</v>
      </c>
      <c r="L770">
        <v>2440</v>
      </c>
      <c r="M770">
        <v>433</v>
      </c>
      <c r="N770">
        <v>83.234611511230398</v>
      </c>
      <c r="O770">
        <v>35.355339050292898</v>
      </c>
      <c r="P770">
        <v>100.08516020236</v>
      </c>
      <c r="Q770">
        <v>189.75087295770999</v>
      </c>
      <c r="R770">
        <v>24.778366625553002</v>
      </c>
      <c r="S770">
        <v>5.9859274221808798</v>
      </c>
      <c r="T770">
        <v>0.50069723995682902</v>
      </c>
      <c r="U770">
        <v>0.97915679467110095</v>
      </c>
      <c r="V770">
        <v>9.8141592920353897</v>
      </c>
      <c r="W770">
        <v>2.5344853049771001</v>
      </c>
    </row>
    <row r="771" spans="1:23" x14ac:dyDescent="0.25">
      <c r="A771">
        <v>769</v>
      </c>
      <c r="B771">
        <v>187.061441130237</v>
      </c>
      <c r="C771">
        <v>219.17477536920899</v>
      </c>
      <c r="D771">
        <v>17.910809428969198</v>
      </c>
      <c r="E771">
        <v>9.3069824453711192</v>
      </c>
      <c r="F771">
        <v>4.9439368247985804</v>
      </c>
      <c r="G771">
        <v>4.67071437835693</v>
      </c>
      <c r="H771">
        <v>9.1954908370971609</v>
      </c>
      <c r="I771">
        <v>4.6063375473022399</v>
      </c>
      <c r="J771">
        <v>1143</v>
      </c>
      <c r="K771">
        <v>482</v>
      </c>
      <c r="L771">
        <v>1994</v>
      </c>
      <c r="M771">
        <v>1107</v>
      </c>
      <c r="N771">
        <v>83.432601928710895</v>
      </c>
      <c r="O771">
        <v>37.576587677001903</v>
      </c>
      <c r="P771">
        <v>86.825641025641005</v>
      </c>
      <c r="Q771">
        <v>196.01848061642099</v>
      </c>
      <c r="R771">
        <v>20.831286391410199</v>
      </c>
      <c r="S771">
        <v>12.8811720060569</v>
      </c>
      <c r="T771">
        <v>0.58048262114457305</v>
      </c>
      <c r="U771">
        <v>0.93871072465051497</v>
      </c>
      <c r="V771">
        <v>12.645625692137299</v>
      </c>
      <c r="W771">
        <v>8.3527503090234791</v>
      </c>
    </row>
    <row r="772" spans="1:23" x14ac:dyDescent="0.25">
      <c r="A772">
        <v>770</v>
      </c>
      <c r="B772">
        <v>190.759708125521</v>
      </c>
      <c r="C772">
        <v>179.020105183488</v>
      </c>
      <c r="D772">
        <v>17.4077099776941</v>
      </c>
      <c r="E772">
        <v>7.1270415220340304</v>
      </c>
      <c r="F772">
        <v>4.3806085586547798</v>
      </c>
      <c r="G772">
        <v>4.4693088531494096</v>
      </c>
      <c r="H772">
        <v>8.1184549331665004</v>
      </c>
      <c r="I772">
        <v>3.0339488983154199</v>
      </c>
      <c r="J772">
        <v>1000</v>
      </c>
      <c r="K772">
        <v>237</v>
      </c>
      <c r="L772">
        <v>1639</v>
      </c>
      <c r="M772">
        <v>585</v>
      </c>
      <c r="N772">
        <v>83.570327758789006</v>
      </c>
      <c r="O772">
        <v>41.048751831054602</v>
      </c>
      <c r="P772">
        <v>70.606550404083293</v>
      </c>
      <c r="Q772">
        <v>173.34096144985401</v>
      </c>
      <c r="R772">
        <v>24.025481467171101</v>
      </c>
      <c r="S772">
        <v>9.1980300921780191</v>
      </c>
      <c r="T772">
        <v>0.46588813897540698</v>
      </c>
      <c r="U772">
        <v>0.949496905719178</v>
      </c>
      <c r="V772">
        <v>15.170731707317</v>
      </c>
      <c r="W772">
        <v>4.0147442789126098</v>
      </c>
    </row>
    <row r="773" spans="1:23" x14ac:dyDescent="0.25">
      <c r="A773">
        <v>771</v>
      </c>
      <c r="B773">
        <v>193.088668516757</v>
      </c>
      <c r="C773">
        <v>179.741989947408</v>
      </c>
      <c r="D773">
        <v>15.983977860519801</v>
      </c>
      <c r="E773">
        <v>9.9688785423635409</v>
      </c>
      <c r="F773">
        <v>4.2730336189270002</v>
      </c>
      <c r="G773">
        <v>6.0645837783813397</v>
      </c>
      <c r="H773">
        <v>8.6354846954345703</v>
      </c>
      <c r="I773">
        <v>5.3537187576293901</v>
      </c>
      <c r="J773">
        <v>1079</v>
      </c>
      <c r="K773">
        <v>562</v>
      </c>
      <c r="L773">
        <v>1716</v>
      </c>
      <c r="M773">
        <v>1321</v>
      </c>
      <c r="N773">
        <v>81.252693176269503</v>
      </c>
      <c r="O773">
        <v>60.207977294921797</v>
      </c>
      <c r="P773">
        <v>70.504715447154396</v>
      </c>
      <c r="Q773">
        <v>124.72819840320901</v>
      </c>
      <c r="R773">
        <v>22.714306810072699</v>
      </c>
      <c r="S773">
        <v>6.2858693829342398</v>
      </c>
      <c r="T773">
        <v>0.48143461028269302</v>
      </c>
      <c r="U773">
        <v>0.95795514067742304</v>
      </c>
      <c r="V773">
        <v>13.0475675675675</v>
      </c>
      <c r="W773">
        <v>3.7013384321223701</v>
      </c>
    </row>
    <row r="774" spans="1:23" x14ac:dyDescent="0.25">
      <c r="A774">
        <v>772</v>
      </c>
      <c r="B774">
        <v>179.10380562401701</v>
      </c>
      <c r="C774">
        <v>168.81994604979701</v>
      </c>
      <c r="D774">
        <v>26.287248996307</v>
      </c>
      <c r="E774">
        <v>8.17054321248491</v>
      </c>
      <c r="F774">
        <v>5.0576157569885201</v>
      </c>
      <c r="G774">
        <v>4.8955502510070801</v>
      </c>
      <c r="H774">
        <v>8.8587255477905202</v>
      </c>
      <c r="I774">
        <v>3.1717016696929901</v>
      </c>
      <c r="J774">
        <v>1047</v>
      </c>
      <c r="K774">
        <v>234</v>
      </c>
      <c r="L774">
        <v>1806</v>
      </c>
      <c r="M774">
        <v>639</v>
      </c>
      <c r="N774">
        <v>84.811561584472599</v>
      </c>
      <c r="O774">
        <v>47.296932220458899</v>
      </c>
      <c r="P774">
        <v>67.354159592529697</v>
      </c>
      <c r="Q774">
        <v>98.342747559274699</v>
      </c>
      <c r="R774">
        <v>23.382067712407999</v>
      </c>
      <c r="S774">
        <v>11.379562768261501</v>
      </c>
      <c r="T774">
        <v>0.384079282231927</v>
      </c>
      <c r="U774">
        <v>0.76950065006731005</v>
      </c>
      <c r="V774">
        <v>13.788876276958</v>
      </c>
      <c r="W774">
        <v>4.78299492385786</v>
      </c>
    </row>
    <row r="775" spans="1:23" x14ac:dyDescent="0.25">
      <c r="A775">
        <v>773</v>
      </c>
      <c r="B775">
        <v>197.999223738089</v>
      </c>
      <c r="C775">
        <v>194.07438529759901</v>
      </c>
      <c r="D775">
        <v>14.7102372566883</v>
      </c>
      <c r="E775">
        <v>7.6274806002310402</v>
      </c>
      <c r="F775">
        <v>4.2479977607726997</v>
      </c>
      <c r="G775">
        <v>3.44728279113769</v>
      </c>
      <c r="H775">
        <v>7.5883674621581996</v>
      </c>
      <c r="I775">
        <v>2.52656769752502</v>
      </c>
      <c r="J775">
        <v>917</v>
      </c>
      <c r="K775">
        <v>230</v>
      </c>
      <c r="L775">
        <v>1691</v>
      </c>
      <c r="M775">
        <v>469</v>
      </c>
      <c r="N775">
        <v>81.215759277343693</v>
      </c>
      <c r="O775">
        <v>26.2488079071044</v>
      </c>
      <c r="P775">
        <v>84.504437446321205</v>
      </c>
      <c r="Q775">
        <v>163.99886753381199</v>
      </c>
      <c r="R775">
        <v>26.131980100511701</v>
      </c>
      <c r="S775">
        <v>5.7044288628105901</v>
      </c>
      <c r="T775">
        <v>0.47760769953774901</v>
      </c>
      <c r="U775">
        <v>0.96922685194496405</v>
      </c>
      <c r="V775">
        <v>11.151036525172699</v>
      </c>
      <c r="W775">
        <v>2.8348647939091598</v>
      </c>
    </row>
    <row r="776" spans="1:23" x14ac:dyDescent="0.25">
      <c r="A776">
        <v>774</v>
      </c>
      <c r="B776">
        <v>177.003182673834</v>
      </c>
      <c r="C776">
        <v>141.15602864406401</v>
      </c>
      <c r="D776">
        <v>34.1600320456836</v>
      </c>
      <c r="E776">
        <v>3.9925009021442399</v>
      </c>
      <c r="F776">
        <v>5.5606999397277797</v>
      </c>
      <c r="G776">
        <v>1.98246037960052</v>
      </c>
      <c r="H776">
        <v>10.063402175903301</v>
      </c>
      <c r="I776">
        <v>1.5393205881118699</v>
      </c>
      <c r="J776">
        <v>1231</v>
      </c>
      <c r="K776">
        <v>148</v>
      </c>
      <c r="L776">
        <v>1971</v>
      </c>
      <c r="M776">
        <v>248</v>
      </c>
      <c r="N776">
        <v>95.754898071289006</v>
      </c>
      <c r="O776">
        <v>48.093658447265597</v>
      </c>
      <c r="P776">
        <v>67.8623049548316</v>
      </c>
      <c r="Q776">
        <v>158.51288408748701</v>
      </c>
      <c r="R776">
        <v>23.746872887000901</v>
      </c>
      <c r="S776">
        <v>8.1861769406747609</v>
      </c>
      <c r="T776">
        <v>0.45521964920913299</v>
      </c>
      <c r="U776">
        <v>0.95092468857711998</v>
      </c>
      <c r="V776">
        <v>10.5254237288135</v>
      </c>
      <c r="W776">
        <v>4.5357238069847998</v>
      </c>
    </row>
    <row r="777" spans="1:23" x14ac:dyDescent="0.25">
      <c r="A777">
        <v>775</v>
      </c>
      <c r="B777">
        <v>181.845601505948</v>
      </c>
      <c r="C777">
        <v>169.15047837140199</v>
      </c>
      <c r="D777">
        <v>20.0217436993075</v>
      </c>
      <c r="E777">
        <v>7.2416545680099702</v>
      </c>
      <c r="F777">
        <v>3.9599466323852499</v>
      </c>
      <c r="G777">
        <v>4.9445452690124503</v>
      </c>
      <c r="H777">
        <v>6.9417705535888601</v>
      </c>
      <c r="I777">
        <v>3.73010158538818</v>
      </c>
      <c r="J777">
        <v>872</v>
      </c>
      <c r="K777">
        <v>336</v>
      </c>
      <c r="L777">
        <v>1378</v>
      </c>
      <c r="M777">
        <v>784</v>
      </c>
      <c r="N777">
        <v>88.391174316406193</v>
      </c>
      <c r="O777">
        <v>30.5941162109375</v>
      </c>
      <c r="P777">
        <v>58.256061502069699</v>
      </c>
      <c r="Q777">
        <v>210.88364744385501</v>
      </c>
      <c r="R777">
        <v>24.546810485450699</v>
      </c>
      <c r="S777">
        <v>8.2683865451963907</v>
      </c>
      <c r="T777">
        <v>0.39130737795161502</v>
      </c>
      <c r="U777">
        <v>0.96043641483226205</v>
      </c>
      <c r="V777">
        <v>11.825626204238899</v>
      </c>
      <c r="W777">
        <v>4.6811524223402499</v>
      </c>
    </row>
    <row r="778" spans="1:23" x14ac:dyDescent="0.25">
      <c r="A778">
        <v>776</v>
      </c>
      <c r="B778">
        <v>177.69553067204799</v>
      </c>
      <c r="C778">
        <v>201.95732500145499</v>
      </c>
      <c r="D778">
        <v>37.641833745796603</v>
      </c>
      <c r="E778">
        <v>4.7109159922339501</v>
      </c>
      <c r="F778">
        <v>5.6734118461608798</v>
      </c>
      <c r="G778">
        <v>2.7312121391296298</v>
      </c>
      <c r="H778">
        <v>9.3578500747680593</v>
      </c>
      <c r="I778">
        <v>1.74487388134002</v>
      </c>
      <c r="J778">
        <v>1149</v>
      </c>
      <c r="K778">
        <v>128</v>
      </c>
      <c r="L778">
        <v>1915</v>
      </c>
      <c r="M778">
        <v>288</v>
      </c>
      <c r="N778">
        <v>96.607452392578097</v>
      </c>
      <c r="O778">
        <v>58.137763977050703</v>
      </c>
      <c r="P778">
        <v>73.990903387703895</v>
      </c>
      <c r="Q778">
        <v>160.04453113499099</v>
      </c>
      <c r="R778">
        <v>27.097046282789599</v>
      </c>
      <c r="S778">
        <v>14.2359769526233</v>
      </c>
      <c r="T778">
        <v>0.44182808554796099</v>
      </c>
      <c r="U778">
        <v>0.92282553187152605</v>
      </c>
      <c r="V778">
        <v>11.938271604938199</v>
      </c>
      <c r="W778">
        <v>5.4760522496371502</v>
      </c>
    </row>
    <row r="779" spans="1:23" x14ac:dyDescent="0.25">
      <c r="A779">
        <v>777</v>
      </c>
      <c r="B779">
        <v>177.02495682043099</v>
      </c>
      <c r="C779">
        <v>188.14188127073999</v>
      </c>
      <c r="D779">
        <v>38.653319382109302</v>
      </c>
      <c r="E779">
        <v>9.1441454128507402</v>
      </c>
      <c r="F779">
        <v>5.7713246345520002</v>
      </c>
      <c r="G779">
        <v>5.1594557762145996</v>
      </c>
      <c r="H779">
        <v>9.5561666488647408</v>
      </c>
      <c r="I779">
        <v>4.6883254051208496</v>
      </c>
      <c r="J779">
        <v>1163</v>
      </c>
      <c r="K779">
        <v>496</v>
      </c>
      <c r="L779">
        <v>1942</v>
      </c>
      <c r="M779">
        <v>1079</v>
      </c>
      <c r="N779">
        <v>97.529487609863196</v>
      </c>
      <c r="O779">
        <v>42</v>
      </c>
      <c r="P779">
        <v>87.461002066115697</v>
      </c>
      <c r="Q779">
        <v>168.69306613739599</v>
      </c>
      <c r="R779">
        <v>26.881628104978599</v>
      </c>
      <c r="S779">
        <v>11.104081737018999</v>
      </c>
      <c r="T779">
        <v>0.47938393050418798</v>
      </c>
      <c r="U779">
        <v>0.93852766073298199</v>
      </c>
      <c r="V779">
        <v>12.1836575875486</v>
      </c>
      <c r="W779">
        <v>5.4711397058823499</v>
      </c>
    </row>
    <row r="780" spans="1:23" x14ac:dyDescent="0.25">
      <c r="A780">
        <v>778</v>
      </c>
      <c r="B780">
        <v>179.67431931533699</v>
      </c>
      <c r="C780">
        <v>166.18461448892799</v>
      </c>
      <c r="D780">
        <v>35.078358935844903</v>
      </c>
      <c r="E780">
        <v>9.08497233237469</v>
      </c>
      <c r="F780">
        <v>5.3060770034790004</v>
      </c>
      <c r="G780">
        <v>4.5185046195983798</v>
      </c>
      <c r="H780">
        <v>7.4494562149047798</v>
      </c>
      <c r="I780">
        <v>3.5299108028411799</v>
      </c>
      <c r="J780">
        <v>864</v>
      </c>
      <c r="K780">
        <v>313</v>
      </c>
      <c r="L780">
        <v>1525</v>
      </c>
      <c r="M780">
        <v>804</v>
      </c>
      <c r="N780">
        <v>93.193351745605398</v>
      </c>
      <c r="O780">
        <v>27.2029418945312</v>
      </c>
      <c r="P780">
        <v>71.888632281241897</v>
      </c>
      <c r="Q780">
        <v>187.18918565069299</v>
      </c>
      <c r="R780">
        <v>23.473414694852199</v>
      </c>
      <c r="S780">
        <v>5.5820151613862903</v>
      </c>
      <c r="T780">
        <v>0.42573741452812802</v>
      </c>
      <c r="U780">
        <v>0.96454969638995602</v>
      </c>
      <c r="V780">
        <v>8.3758262511803494</v>
      </c>
      <c r="W780">
        <v>2.7741400120700002</v>
      </c>
    </row>
    <row r="781" spans="1:23" x14ac:dyDescent="0.25">
      <c r="A781">
        <v>779</v>
      </c>
      <c r="B781">
        <v>153.65176890682901</v>
      </c>
      <c r="C781">
        <v>182.758077975508</v>
      </c>
      <c r="D781">
        <v>42.003240154245503</v>
      </c>
      <c r="E781">
        <v>7.3019959298949804</v>
      </c>
      <c r="F781">
        <v>5.6035246849059996</v>
      </c>
      <c r="G781">
        <v>3.4188661575317298</v>
      </c>
      <c r="H781">
        <v>5.9203205108642498</v>
      </c>
      <c r="I781">
        <v>2.6979343891143799</v>
      </c>
      <c r="J781">
        <v>585</v>
      </c>
      <c r="K781">
        <v>242</v>
      </c>
      <c r="L781">
        <v>1266</v>
      </c>
      <c r="M781">
        <v>515</v>
      </c>
      <c r="N781">
        <v>70.611618041992102</v>
      </c>
      <c r="O781">
        <v>47.0106391906738</v>
      </c>
      <c r="P781">
        <v>101.156883298392</v>
      </c>
      <c r="Q781">
        <v>166.26611061463601</v>
      </c>
      <c r="R781">
        <v>25.233366146545102</v>
      </c>
      <c r="S781">
        <v>4.22573059739931</v>
      </c>
      <c r="T781">
        <v>0.53494526068757697</v>
      </c>
      <c r="U781">
        <v>0.97272455975326999</v>
      </c>
      <c r="V781">
        <v>9.2768729641693799</v>
      </c>
      <c r="W781">
        <v>2.8094862905767402</v>
      </c>
    </row>
    <row r="782" spans="1:23" x14ac:dyDescent="0.25">
      <c r="A782">
        <v>780</v>
      </c>
      <c r="B782">
        <v>156.496749403248</v>
      </c>
      <c r="C782">
        <v>161.238584098274</v>
      </c>
      <c r="D782">
        <v>40.455230813807397</v>
      </c>
      <c r="E782">
        <v>8.6141303570032193</v>
      </c>
      <c r="F782">
        <v>5.7927684783935502</v>
      </c>
      <c r="G782">
        <v>4.5884499549865696</v>
      </c>
      <c r="H782">
        <v>6.0197567939758301</v>
      </c>
      <c r="I782">
        <v>3.5364241600036599</v>
      </c>
      <c r="J782">
        <v>567</v>
      </c>
      <c r="K782">
        <v>334</v>
      </c>
      <c r="L782">
        <v>1315</v>
      </c>
      <c r="M782">
        <v>751</v>
      </c>
      <c r="N782">
        <v>61.008193969726499</v>
      </c>
      <c r="O782">
        <v>44.643028259277301</v>
      </c>
      <c r="P782">
        <v>75.135026455026406</v>
      </c>
      <c r="Q782">
        <v>177.93001143407301</v>
      </c>
      <c r="R782">
        <v>22.986721969521</v>
      </c>
      <c r="S782">
        <v>10.2586329526423</v>
      </c>
      <c r="T782">
        <v>0.479459880089116</v>
      </c>
      <c r="U782">
        <v>0.94575977147858903</v>
      </c>
      <c r="V782">
        <v>6.6672012830793896</v>
      </c>
      <c r="W782">
        <v>4.8670874978081704</v>
      </c>
    </row>
    <row r="783" spans="1:23" x14ac:dyDescent="0.25">
      <c r="A783">
        <v>781</v>
      </c>
      <c r="B783">
        <v>170.34650391041899</v>
      </c>
      <c r="C783">
        <v>132.434279725979</v>
      </c>
      <c r="D783">
        <v>35.158203697707499</v>
      </c>
      <c r="E783">
        <v>4.6081183751275896</v>
      </c>
      <c r="F783">
        <v>4.48951959609985</v>
      </c>
      <c r="G783">
        <v>3.9499521255493102</v>
      </c>
      <c r="H783">
        <v>7.3681612014770499</v>
      </c>
      <c r="I783">
        <v>2.2466416358947701</v>
      </c>
      <c r="J783">
        <v>820</v>
      </c>
      <c r="K783">
        <v>119</v>
      </c>
      <c r="L783">
        <v>1626</v>
      </c>
      <c r="M783">
        <v>378</v>
      </c>
      <c r="N783">
        <v>71.112586975097599</v>
      </c>
      <c r="O783">
        <v>68.007354736328097</v>
      </c>
      <c r="P783">
        <v>98.738595494983898</v>
      </c>
      <c r="Q783">
        <v>128.28946504758699</v>
      </c>
      <c r="R783">
        <v>19.763115410206002</v>
      </c>
      <c r="S783">
        <v>5.1992817281646699</v>
      </c>
      <c r="T783">
        <v>0.646454378754034</v>
      </c>
      <c r="U783">
        <v>0.96871265105567905</v>
      </c>
      <c r="V783">
        <v>6.7956298200514098</v>
      </c>
      <c r="W783">
        <v>3.9333841463414601</v>
      </c>
    </row>
    <row r="784" spans="1:23" x14ac:dyDescent="0.25">
      <c r="A784">
        <v>782</v>
      </c>
      <c r="B784">
        <v>171.421296745521</v>
      </c>
      <c r="C784">
        <v>170.90607230879601</v>
      </c>
      <c r="D784">
        <v>38.873367738614597</v>
      </c>
      <c r="E784">
        <v>8.9198132909291505</v>
      </c>
      <c r="F784">
        <v>4.2579064369201598</v>
      </c>
      <c r="G784">
        <v>4.6341128349304199</v>
      </c>
      <c r="H784">
        <v>7.4024667739868102</v>
      </c>
      <c r="I784">
        <v>3.18960332870483</v>
      </c>
      <c r="J784">
        <v>825</v>
      </c>
      <c r="K784">
        <v>274</v>
      </c>
      <c r="L784">
        <v>1508</v>
      </c>
      <c r="M784">
        <v>684</v>
      </c>
      <c r="N784">
        <v>72.173400878906193</v>
      </c>
      <c r="O784">
        <v>31.622774124145501</v>
      </c>
      <c r="P784">
        <v>81.973627721557804</v>
      </c>
      <c r="Q784">
        <v>173.39542033287299</v>
      </c>
      <c r="R784">
        <v>19.354927708795799</v>
      </c>
      <c r="S784">
        <v>10.467241190919299</v>
      </c>
      <c r="T784">
        <v>0.548895043511061</v>
      </c>
      <c r="U784">
        <v>0.94446426450271204</v>
      </c>
      <c r="V784">
        <v>7.4603501544799098</v>
      </c>
      <c r="W784">
        <v>3.6572427863596602</v>
      </c>
    </row>
    <row r="785" spans="1:23" x14ac:dyDescent="0.25">
      <c r="A785">
        <v>783</v>
      </c>
      <c r="B785">
        <v>164.79914223058799</v>
      </c>
      <c r="C785">
        <v>187.81579304857399</v>
      </c>
      <c r="D785">
        <v>39.202100643620199</v>
      </c>
      <c r="E785">
        <v>11.7964335470379</v>
      </c>
      <c r="F785">
        <v>4.5632853507995597</v>
      </c>
      <c r="G785">
        <v>7.49079990386962</v>
      </c>
      <c r="H785">
        <v>7.8860435485839799</v>
      </c>
      <c r="I785">
        <v>5.5946569442748997</v>
      </c>
      <c r="J785">
        <v>947</v>
      </c>
      <c r="K785">
        <v>537</v>
      </c>
      <c r="L785">
        <v>1476</v>
      </c>
      <c r="M785">
        <v>1450</v>
      </c>
      <c r="N785">
        <v>84.528106689453097</v>
      </c>
      <c r="O785">
        <v>38.948684692382798</v>
      </c>
      <c r="P785">
        <v>110.23983620941701</v>
      </c>
      <c r="Q785">
        <v>196.86127539213101</v>
      </c>
      <c r="R785">
        <v>28.443091555619901</v>
      </c>
      <c r="S785">
        <v>6.4277870135854096</v>
      </c>
      <c r="T785">
        <v>0.58037784057917496</v>
      </c>
      <c r="U785">
        <v>0.96724209700651198</v>
      </c>
      <c r="V785">
        <v>9.6660359508041598</v>
      </c>
      <c r="W785">
        <v>4.0922518787250501</v>
      </c>
    </row>
    <row r="786" spans="1:23" x14ac:dyDescent="0.25">
      <c r="A786">
        <v>784</v>
      </c>
      <c r="B786">
        <v>164.54491645481099</v>
      </c>
      <c r="C786">
        <v>183.58955151468101</v>
      </c>
      <c r="D786">
        <v>38.2694778773336</v>
      </c>
      <c r="E786">
        <v>6.9353409627183504</v>
      </c>
      <c r="F786">
        <v>5.8832616806030202</v>
      </c>
      <c r="G786">
        <v>3.3081057071685702</v>
      </c>
      <c r="H786">
        <v>6.9789714813232404</v>
      </c>
      <c r="I786">
        <v>3.3755364418029701</v>
      </c>
      <c r="J786">
        <v>735</v>
      </c>
      <c r="K786">
        <v>375</v>
      </c>
      <c r="L786">
        <v>1512</v>
      </c>
      <c r="M786">
        <v>721</v>
      </c>
      <c r="N786">
        <v>71.589103698730398</v>
      </c>
      <c r="O786">
        <v>19.104972839355401</v>
      </c>
      <c r="P786">
        <v>66.911862360398402</v>
      </c>
      <c r="Q786">
        <v>177.45296630280001</v>
      </c>
      <c r="R786">
        <v>24.903594765403401</v>
      </c>
      <c r="S786">
        <v>8.3904676448792905</v>
      </c>
      <c r="T786">
        <v>0.39823811041802099</v>
      </c>
      <c r="U786">
        <v>0.96011892537111898</v>
      </c>
      <c r="V786">
        <v>11.291099476439699</v>
      </c>
      <c r="W786">
        <v>4.8206420037426199</v>
      </c>
    </row>
    <row r="787" spans="1:23" x14ac:dyDescent="0.25">
      <c r="A787">
        <v>785</v>
      </c>
      <c r="B787">
        <v>167.41388344427401</v>
      </c>
      <c r="C787">
        <v>203.53282617555101</v>
      </c>
      <c r="D787">
        <v>41.878077931537803</v>
      </c>
      <c r="E787">
        <v>7.6925164176794496</v>
      </c>
      <c r="F787">
        <v>4.9474177360534597</v>
      </c>
      <c r="G787">
        <v>5.31601810455322</v>
      </c>
      <c r="H787">
        <v>7.1434702873229901</v>
      </c>
      <c r="I787">
        <v>3.72514295578002</v>
      </c>
      <c r="J787">
        <v>784</v>
      </c>
      <c r="K787">
        <v>300</v>
      </c>
      <c r="L787">
        <v>1462</v>
      </c>
      <c r="M787">
        <v>792</v>
      </c>
      <c r="N787">
        <v>72.422370910644503</v>
      </c>
      <c r="O787">
        <v>68</v>
      </c>
      <c r="P787">
        <v>61.816741162129198</v>
      </c>
      <c r="Q787">
        <v>172.00595805528999</v>
      </c>
      <c r="R787">
        <v>24.696231291632301</v>
      </c>
      <c r="S787">
        <v>6.0731254693758796</v>
      </c>
      <c r="T787">
        <v>0.399985993303003</v>
      </c>
      <c r="U787">
        <v>0.96019083714317399</v>
      </c>
      <c r="V787">
        <v>8.2708978328173295</v>
      </c>
      <c r="W787">
        <v>3.4168160095579401</v>
      </c>
    </row>
    <row r="788" spans="1:23" x14ac:dyDescent="0.25">
      <c r="A788">
        <v>786</v>
      </c>
      <c r="B788">
        <v>183.94777697995301</v>
      </c>
      <c r="C788">
        <v>135.821537386714</v>
      </c>
      <c r="D788">
        <v>28.878922570520398</v>
      </c>
      <c r="E788">
        <v>4.0915764020754297</v>
      </c>
      <c r="F788">
        <v>5.8065080642700098</v>
      </c>
      <c r="G788">
        <v>3.4593753814697199</v>
      </c>
      <c r="H788">
        <v>8.19073390960693</v>
      </c>
      <c r="I788">
        <v>2.0502388477325399</v>
      </c>
      <c r="J788">
        <v>980</v>
      </c>
      <c r="K788">
        <v>128</v>
      </c>
      <c r="L788">
        <v>1777</v>
      </c>
      <c r="M788">
        <v>346</v>
      </c>
      <c r="N788">
        <v>94.9210205078125</v>
      </c>
      <c r="O788">
        <v>64.637451171875</v>
      </c>
      <c r="P788">
        <v>74.087229969920699</v>
      </c>
      <c r="Q788">
        <v>166.77967918684899</v>
      </c>
      <c r="R788">
        <v>23.2984651401947</v>
      </c>
      <c r="S788">
        <v>7.4858410509101301</v>
      </c>
      <c r="T788">
        <v>0.48741785357142398</v>
      </c>
      <c r="U788">
        <v>0.95024131876256401</v>
      </c>
      <c r="V788">
        <v>10.4826291079812</v>
      </c>
      <c r="W788">
        <v>4.2595982710399101</v>
      </c>
    </row>
    <row r="789" spans="1:23" x14ac:dyDescent="0.25">
      <c r="A789">
        <v>787</v>
      </c>
      <c r="B789">
        <v>183.30363484639699</v>
      </c>
      <c r="C789">
        <v>138.22470841661899</v>
      </c>
      <c r="D789">
        <v>39.462269181039098</v>
      </c>
      <c r="E789">
        <v>6.0391818089391904</v>
      </c>
      <c r="F789">
        <v>7.2304253578186</v>
      </c>
      <c r="G789">
        <v>3.5825345516204798</v>
      </c>
      <c r="H789">
        <v>11.645879745483301</v>
      </c>
      <c r="I789">
        <v>2.6678841114044101</v>
      </c>
      <c r="J789">
        <v>1465</v>
      </c>
      <c r="K789">
        <v>222</v>
      </c>
      <c r="L789">
        <v>2408</v>
      </c>
      <c r="M789">
        <v>509</v>
      </c>
      <c r="N789">
        <v>126.194297790527</v>
      </c>
      <c r="O789">
        <v>27.856775283813398</v>
      </c>
      <c r="P789">
        <v>81.983999999999995</v>
      </c>
      <c r="Q789">
        <v>175.20849420849399</v>
      </c>
      <c r="R789">
        <v>22.739257484722799</v>
      </c>
      <c r="S789">
        <v>11.327521434050899</v>
      </c>
      <c r="T789">
        <v>0.53713891689652704</v>
      </c>
      <c r="U789">
        <v>0.94044759039322001</v>
      </c>
      <c r="V789">
        <v>10.054732041049</v>
      </c>
      <c r="W789">
        <v>5.8848348348348303</v>
      </c>
    </row>
    <row r="790" spans="1:23" x14ac:dyDescent="0.25">
      <c r="A790">
        <v>788</v>
      </c>
      <c r="B790">
        <v>181.85480020959</v>
      </c>
      <c r="C790">
        <v>191.794310000194</v>
      </c>
      <c r="D790">
        <v>26.627495801786999</v>
      </c>
      <c r="E790">
        <v>5.8916598180276498</v>
      </c>
      <c r="F790">
        <v>6.9911856651306099</v>
      </c>
      <c r="G790">
        <v>2.6653237342834402</v>
      </c>
      <c r="H790">
        <v>10.6426677703857</v>
      </c>
      <c r="I790">
        <v>1.8238338232040401</v>
      </c>
      <c r="J790">
        <v>1309</v>
      </c>
      <c r="K790">
        <v>125</v>
      </c>
      <c r="L790">
        <v>2119</v>
      </c>
      <c r="M790">
        <v>315</v>
      </c>
      <c r="N790">
        <v>125.54281616210901</v>
      </c>
      <c r="O790">
        <v>25.495098114013601</v>
      </c>
      <c r="P790">
        <v>95.8627721135299</v>
      </c>
      <c r="Q790">
        <v>148.459051819184</v>
      </c>
      <c r="R790">
        <v>27.030073473942998</v>
      </c>
      <c r="S790">
        <v>6.2450959092496801</v>
      </c>
      <c r="T790">
        <v>0.51805182982435005</v>
      </c>
      <c r="U790">
        <v>0.95133111195227604</v>
      </c>
      <c r="V790">
        <v>11.423290203327101</v>
      </c>
      <c r="W790">
        <v>2.995901017155</v>
      </c>
    </row>
    <row r="791" spans="1:23" x14ac:dyDescent="0.25">
      <c r="A791">
        <v>789</v>
      </c>
      <c r="B791">
        <v>186.75532224572501</v>
      </c>
      <c r="C791">
        <v>191.20667973374199</v>
      </c>
      <c r="D791">
        <v>32.223694615159403</v>
      </c>
      <c r="E791">
        <v>8.7086403793585401</v>
      </c>
      <c r="F791">
        <v>6.6361346244812003</v>
      </c>
      <c r="G791">
        <v>5.9783396720886204</v>
      </c>
      <c r="H791">
        <v>11.6120262145996</v>
      </c>
      <c r="I791">
        <v>4.8645687103271396</v>
      </c>
      <c r="J791">
        <v>1395</v>
      </c>
      <c r="K791">
        <v>485</v>
      </c>
      <c r="L791">
        <v>2013</v>
      </c>
      <c r="M791">
        <v>1182</v>
      </c>
      <c r="N791">
        <v>125.86500549316401</v>
      </c>
      <c r="O791">
        <v>25.8069763183593</v>
      </c>
      <c r="P791">
        <v>76.2576898932831</v>
      </c>
      <c r="Q791">
        <v>182.06557248925299</v>
      </c>
      <c r="R791">
        <v>25.856814166806199</v>
      </c>
      <c r="S791">
        <v>5.2878900091481098</v>
      </c>
      <c r="T791">
        <v>0.46832128240524601</v>
      </c>
      <c r="U791">
        <v>0.97214829884392195</v>
      </c>
      <c r="V791">
        <v>12.1650390625</v>
      </c>
      <c r="W791">
        <v>2.9944398109535699</v>
      </c>
    </row>
    <row r="792" spans="1:23" x14ac:dyDescent="0.25">
      <c r="A792">
        <v>790</v>
      </c>
      <c r="B792">
        <v>163.595412292107</v>
      </c>
      <c r="C792">
        <v>201.54875895127</v>
      </c>
      <c r="D792">
        <v>40.789190023496602</v>
      </c>
      <c r="E792">
        <v>11.499903382944201</v>
      </c>
      <c r="F792">
        <v>7.1319317817687899</v>
      </c>
      <c r="G792">
        <v>5.7135806083679199</v>
      </c>
      <c r="H792">
        <v>9.3143539428710902</v>
      </c>
      <c r="I792">
        <v>3.87001276016235</v>
      </c>
      <c r="J792">
        <v>1139</v>
      </c>
      <c r="K792">
        <v>233</v>
      </c>
      <c r="L792">
        <v>1912</v>
      </c>
      <c r="M792">
        <v>699</v>
      </c>
      <c r="N792">
        <v>95.713119506835895</v>
      </c>
      <c r="O792">
        <v>16.278820037841701</v>
      </c>
      <c r="P792">
        <v>66.089336269266994</v>
      </c>
      <c r="Q792">
        <v>145.26264863604499</v>
      </c>
      <c r="R792">
        <v>27.595871538743999</v>
      </c>
      <c r="S792">
        <v>10.044355963844099</v>
      </c>
      <c r="T792">
        <v>0.40961519806174501</v>
      </c>
      <c r="U792">
        <v>0.91086766368101402</v>
      </c>
      <c r="V792">
        <v>11.7019730010384</v>
      </c>
      <c r="W792">
        <v>4.7486918204351403</v>
      </c>
    </row>
    <row r="793" spans="1:23" x14ac:dyDescent="0.25">
      <c r="A793">
        <v>791</v>
      </c>
      <c r="B793">
        <v>180.266354868132</v>
      </c>
      <c r="C793">
        <v>208.17593976207499</v>
      </c>
      <c r="D793">
        <v>17.968794865531098</v>
      </c>
      <c r="E793">
        <v>6.31165305098461</v>
      </c>
      <c r="F793">
        <v>7.4840106964111301</v>
      </c>
      <c r="G793">
        <v>2.4042975902557302</v>
      </c>
      <c r="H793">
        <v>9.6976327896118093</v>
      </c>
      <c r="I793">
        <v>2.1370456218719398</v>
      </c>
      <c r="J793">
        <v>1221</v>
      </c>
      <c r="K793">
        <v>218</v>
      </c>
      <c r="L793">
        <v>2252</v>
      </c>
      <c r="M793">
        <v>466</v>
      </c>
      <c r="N793">
        <v>108.57716369628901</v>
      </c>
      <c r="O793">
        <v>33.241539001464801</v>
      </c>
      <c r="P793">
        <v>71.520908273381295</v>
      </c>
      <c r="Q793">
        <v>175.164235398524</v>
      </c>
      <c r="R793">
        <v>25.5762457568886</v>
      </c>
      <c r="S793">
        <v>11.1898305568943</v>
      </c>
      <c r="T793">
        <v>0.44959605199022601</v>
      </c>
      <c r="U793">
        <v>0.907423386417335</v>
      </c>
      <c r="V793">
        <v>10.427745664739801</v>
      </c>
      <c r="W793">
        <v>3.80125607779578</v>
      </c>
    </row>
    <row r="794" spans="1:23" x14ac:dyDescent="0.25">
      <c r="A794">
        <v>792</v>
      </c>
      <c r="B794">
        <v>168.90337479865701</v>
      </c>
      <c r="C794">
        <v>178.23188883929399</v>
      </c>
      <c r="D794">
        <v>29.6600329605971</v>
      </c>
      <c r="E794">
        <v>7.7631647349917303</v>
      </c>
      <c r="F794">
        <v>8.2726221084594709</v>
      </c>
      <c r="G794">
        <v>4.7475934028625399</v>
      </c>
      <c r="H794">
        <v>9.8059186935424805</v>
      </c>
      <c r="I794">
        <v>3.33987140655517</v>
      </c>
      <c r="J794">
        <v>1176</v>
      </c>
      <c r="K794">
        <v>280</v>
      </c>
      <c r="L794">
        <v>2483</v>
      </c>
      <c r="M794">
        <v>700</v>
      </c>
      <c r="N794">
        <v>90.088844299316406</v>
      </c>
      <c r="O794">
        <v>46.572525024413999</v>
      </c>
      <c r="P794">
        <v>73.221285140562202</v>
      </c>
      <c r="Q794">
        <v>180.51350766456201</v>
      </c>
      <c r="R794">
        <v>24.324884971372398</v>
      </c>
      <c r="S794">
        <v>4.9892081602185803</v>
      </c>
      <c r="T794">
        <v>0.45038633014853802</v>
      </c>
      <c r="U794">
        <v>0.97618164449409195</v>
      </c>
      <c r="V794">
        <v>9.8291316526610597</v>
      </c>
      <c r="W794">
        <v>2.9299705543464301</v>
      </c>
    </row>
    <row r="795" spans="1:23" x14ac:dyDescent="0.25">
      <c r="A795">
        <v>793</v>
      </c>
      <c r="B795">
        <v>163.17764753827899</v>
      </c>
      <c r="C795">
        <v>187.28217120456401</v>
      </c>
      <c r="D795">
        <v>34.367006691792099</v>
      </c>
      <c r="E795">
        <v>6.8508409859225603</v>
      </c>
      <c r="F795">
        <v>7.3796901702880797</v>
      </c>
      <c r="G795">
        <v>3.42925953865051</v>
      </c>
      <c r="H795">
        <v>8.7633495330810494</v>
      </c>
      <c r="I795">
        <v>2.6724779605865399</v>
      </c>
      <c r="J795">
        <v>1032</v>
      </c>
      <c r="K795">
        <v>265</v>
      </c>
      <c r="L795">
        <v>2054</v>
      </c>
      <c r="M795">
        <v>594</v>
      </c>
      <c r="N795">
        <v>103.368278503417</v>
      </c>
      <c r="O795">
        <v>43.011627197265597</v>
      </c>
      <c r="P795">
        <v>71.362492326580707</v>
      </c>
      <c r="Q795">
        <v>191.00369718941801</v>
      </c>
      <c r="R795">
        <v>24.990783424251799</v>
      </c>
      <c r="S795">
        <v>5.1131867997070497</v>
      </c>
      <c r="T795">
        <v>0.46117731027692599</v>
      </c>
      <c r="U795">
        <v>0.97016535230893097</v>
      </c>
      <c r="V795">
        <v>14.5625531914893</v>
      </c>
      <c r="W795">
        <v>2.88709469060844</v>
      </c>
    </row>
    <row r="796" spans="1:23" x14ac:dyDescent="0.25">
      <c r="A796">
        <v>794</v>
      </c>
      <c r="B796">
        <v>157.71501484600901</v>
      </c>
      <c r="C796">
        <v>199.67212637543901</v>
      </c>
      <c r="D796">
        <v>38.806638230321703</v>
      </c>
      <c r="E796">
        <v>6.3224647121474096</v>
      </c>
      <c r="F796">
        <v>7.9073190689086896</v>
      </c>
      <c r="G796">
        <v>3.0155680179595898</v>
      </c>
      <c r="H796">
        <v>9.5682430267333896</v>
      </c>
      <c r="I796">
        <v>2.1523029804229701</v>
      </c>
      <c r="J796">
        <v>1179</v>
      </c>
      <c r="K796">
        <v>160</v>
      </c>
      <c r="L796">
        <v>2236</v>
      </c>
      <c r="M796">
        <v>418</v>
      </c>
      <c r="N796">
        <v>101.98039245605401</v>
      </c>
      <c r="O796">
        <v>62.968246459960902</v>
      </c>
      <c r="P796">
        <v>109.91263559073499</v>
      </c>
      <c r="Q796">
        <v>157.10101085179099</v>
      </c>
      <c r="R796">
        <v>23.8417161817551</v>
      </c>
      <c r="S796">
        <v>7.3416878863578701</v>
      </c>
      <c r="T796">
        <v>0.55403180589145296</v>
      </c>
      <c r="U796">
        <v>0.93977854069081801</v>
      </c>
      <c r="V796">
        <v>8.6642561983471005</v>
      </c>
      <c r="W796">
        <v>3.1153405182297602</v>
      </c>
    </row>
    <row r="797" spans="1:23" x14ac:dyDescent="0.25">
      <c r="A797">
        <v>795</v>
      </c>
      <c r="B797">
        <v>155.188883929437</v>
      </c>
      <c r="C797">
        <v>115.043955830697</v>
      </c>
      <c r="D797">
        <v>39.898284818939601</v>
      </c>
      <c r="E797">
        <v>24.483959074779101</v>
      </c>
      <c r="F797">
        <v>7.7162842750549299</v>
      </c>
      <c r="G797">
        <v>4.3169622421264604</v>
      </c>
      <c r="H797">
        <v>8.4325790405273402</v>
      </c>
      <c r="I797">
        <v>2.9819240570068302</v>
      </c>
      <c r="J797">
        <v>1042</v>
      </c>
      <c r="K797">
        <v>229</v>
      </c>
      <c r="L797">
        <v>1916</v>
      </c>
      <c r="M797">
        <v>633</v>
      </c>
      <c r="N797">
        <v>94.132881164550696</v>
      </c>
      <c r="O797">
        <v>38.275318145751903</v>
      </c>
      <c r="P797">
        <v>105.73768216516299</v>
      </c>
      <c r="Q797">
        <v>188.86067921440201</v>
      </c>
      <c r="R797">
        <v>28.954855429107099</v>
      </c>
      <c r="S797">
        <v>18.6037098493982</v>
      </c>
      <c r="T797">
        <v>0.56174194620269402</v>
      </c>
      <c r="U797">
        <v>0.90716236031437603</v>
      </c>
      <c r="V797">
        <v>8.87822580645161</v>
      </c>
      <c r="W797">
        <v>9.3388110198163297</v>
      </c>
    </row>
    <row r="798" spans="1:23" x14ac:dyDescent="0.25">
      <c r="A798">
        <v>796</v>
      </c>
      <c r="B798">
        <v>188.80424615265099</v>
      </c>
      <c r="C798">
        <v>121.025383764482</v>
      </c>
      <c r="D798">
        <v>40.851974034904302</v>
      </c>
      <c r="E798">
        <v>7.60636033450933</v>
      </c>
      <c r="F798">
        <v>5.1592984199523899</v>
      </c>
      <c r="G798">
        <v>4.0173096656799299</v>
      </c>
      <c r="H798">
        <v>7.7138495445251403</v>
      </c>
      <c r="I798">
        <v>2.75671339035034</v>
      </c>
      <c r="J798">
        <v>926</v>
      </c>
      <c r="K798">
        <v>225</v>
      </c>
      <c r="L798">
        <v>1442</v>
      </c>
      <c r="M798">
        <v>578</v>
      </c>
      <c r="N798">
        <v>93.107467651367102</v>
      </c>
      <c r="O798">
        <v>34.205265045166001</v>
      </c>
      <c r="P798">
        <v>88.755917937927407</v>
      </c>
      <c r="Q798">
        <v>198.287638947516</v>
      </c>
      <c r="R798">
        <v>26.706371363322301</v>
      </c>
      <c r="S798">
        <v>3.57756411201713</v>
      </c>
      <c r="T798">
        <v>0.48186272643615302</v>
      </c>
      <c r="U798">
        <v>0.98236718366306697</v>
      </c>
      <c r="V798">
        <v>13.609160305343501</v>
      </c>
      <c r="W798">
        <v>2.3669688608592798</v>
      </c>
    </row>
    <row r="799" spans="1:23" x14ac:dyDescent="0.25">
      <c r="A799">
        <v>797</v>
      </c>
      <c r="B799">
        <v>161.26037765141899</v>
      </c>
      <c r="C799">
        <v>174.836402802305</v>
      </c>
      <c r="D799">
        <v>38.870439785969303</v>
      </c>
      <c r="E799">
        <v>5.5348717392871096</v>
      </c>
      <c r="F799">
        <v>5.5144701004028303</v>
      </c>
      <c r="G799">
        <v>2.7292997837066602</v>
      </c>
      <c r="H799">
        <v>4.1026062965393004</v>
      </c>
      <c r="I799">
        <v>2.1863205432891801</v>
      </c>
      <c r="J799">
        <v>312</v>
      </c>
      <c r="K799">
        <v>224</v>
      </c>
      <c r="L799">
        <v>786</v>
      </c>
      <c r="M799">
        <v>458</v>
      </c>
      <c r="N799">
        <v>39.115215301513601</v>
      </c>
      <c r="O799">
        <v>15.1327457427978</v>
      </c>
      <c r="P799">
        <v>86.566737288135599</v>
      </c>
      <c r="Q799">
        <v>174.79397656202499</v>
      </c>
      <c r="R799">
        <v>27.144006701419102</v>
      </c>
      <c r="S799">
        <v>7.2049444741455702</v>
      </c>
      <c r="T799">
        <v>0.49522591435333702</v>
      </c>
      <c r="U799">
        <v>0.94619350173819206</v>
      </c>
      <c r="V799">
        <v>11.9586864406779</v>
      </c>
      <c r="W799">
        <v>3.3057397667505102</v>
      </c>
    </row>
    <row r="800" spans="1:23" x14ac:dyDescent="0.25">
      <c r="A800">
        <v>798</v>
      </c>
      <c r="B800">
        <v>157.008500067922</v>
      </c>
      <c r="C800">
        <v>183.68390614993399</v>
      </c>
      <c r="D800">
        <v>47.772582198051502</v>
      </c>
      <c r="E800">
        <v>5.2126014193332297</v>
      </c>
      <c r="F800">
        <v>7.3552088737487704</v>
      </c>
      <c r="G800">
        <v>2.7879219055175701</v>
      </c>
      <c r="H800">
        <v>8.4116077423095703</v>
      </c>
      <c r="I800">
        <v>1.9128552675247099</v>
      </c>
      <c r="J800">
        <v>935</v>
      </c>
      <c r="K800">
        <v>107</v>
      </c>
      <c r="L800">
        <v>1887</v>
      </c>
      <c r="M800">
        <v>294</v>
      </c>
      <c r="N800">
        <v>119.079795837402</v>
      </c>
      <c r="O800">
        <v>74.04052734375</v>
      </c>
      <c r="P800">
        <v>64.277923784494007</v>
      </c>
      <c r="Q800">
        <v>186.82194118676699</v>
      </c>
      <c r="R800">
        <v>29.405715140818099</v>
      </c>
      <c r="S800">
        <v>3.5444001701937098</v>
      </c>
      <c r="T800">
        <v>0.39114837177741302</v>
      </c>
      <c r="U800">
        <v>0.980403515553395</v>
      </c>
      <c r="V800">
        <v>10.4686098654708</v>
      </c>
      <c r="W800">
        <v>2.6833165395134499</v>
      </c>
    </row>
    <row r="801" spans="1:23" x14ac:dyDescent="0.25">
      <c r="A801">
        <v>799</v>
      </c>
      <c r="B801">
        <v>185.07494808748399</v>
      </c>
      <c r="C801">
        <v>184.71037668109199</v>
      </c>
      <c r="D801">
        <v>38.083384897016003</v>
      </c>
      <c r="E801">
        <v>6.8881996887529304</v>
      </c>
      <c r="F801">
        <v>6.5186510086059499</v>
      </c>
      <c r="G801">
        <v>3.8936672210693302</v>
      </c>
      <c r="H801">
        <v>6.0350832939147896</v>
      </c>
      <c r="I801">
        <v>2.9723379611968901</v>
      </c>
      <c r="J801">
        <v>572</v>
      </c>
      <c r="K801">
        <v>254</v>
      </c>
      <c r="L801">
        <v>1410</v>
      </c>
      <c r="M801">
        <v>596</v>
      </c>
      <c r="N801">
        <v>49.040798187255803</v>
      </c>
      <c r="O801">
        <v>33.734256744384702</v>
      </c>
      <c r="P801">
        <v>66.2777777777777</v>
      </c>
      <c r="Q801">
        <v>164.33798395535399</v>
      </c>
      <c r="R801">
        <v>25.116751928377798</v>
      </c>
      <c r="S801">
        <v>11.3689434567017</v>
      </c>
      <c r="T801">
        <v>0.40666950833433602</v>
      </c>
      <c r="U801">
        <v>0.92805393466771402</v>
      </c>
      <c r="V801">
        <v>10.3812636165577</v>
      </c>
      <c r="W801">
        <v>4.5764023210831697</v>
      </c>
    </row>
    <row r="802" spans="1:23" x14ac:dyDescent="0.25">
      <c r="A802">
        <v>800</v>
      </c>
      <c r="B802">
        <v>160.285082186729</v>
      </c>
      <c r="C802">
        <v>192.94564225969799</v>
      </c>
      <c r="D802">
        <v>41.411344550073103</v>
      </c>
      <c r="E802">
        <v>16.393579734140701</v>
      </c>
      <c r="F802">
        <v>7.0124282836914</v>
      </c>
      <c r="G802">
        <v>5.3896107673645002</v>
      </c>
      <c r="H802">
        <v>8.79675197601318</v>
      </c>
      <c r="I802">
        <v>4.4761862754821697</v>
      </c>
      <c r="J802">
        <v>1062</v>
      </c>
      <c r="K802">
        <v>363</v>
      </c>
      <c r="L802">
        <v>1929</v>
      </c>
      <c r="M802">
        <v>1006</v>
      </c>
      <c r="N802">
        <v>122.61321258544901</v>
      </c>
      <c r="O802">
        <v>39.0128173828125</v>
      </c>
      <c r="P802">
        <v>65.0474452554744</v>
      </c>
      <c r="Q802">
        <v>199.03369357914801</v>
      </c>
      <c r="R802">
        <v>25.481795519467902</v>
      </c>
      <c r="S802">
        <v>6.24956962810377</v>
      </c>
      <c r="T802">
        <v>0.40597395900536898</v>
      </c>
      <c r="U802">
        <v>0.97357529008032495</v>
      </c>
      <c r="V802">
        <v>10.592872570194301</v>
      </c>
      <c r="W802">
        <v>3.3890030832476801</v>
      </c>
    </row>
    <row r="803" spans="1:23" x14ac:dyDescent="0.25">
      <c r="A803">
        <v>801</v>
      </c>
      <c r="B803">
        <v>151.10328164722699</v>
      </c>
      <c r="C803">
        <v>199.63057695666501</v>
      </c>
      <c r="D803">
        <v>49.076378771747997</v>
      </c>
      <c r="E803">
        <v>5.6093181730694299</v>
      </c>
      <c r="F803">
        <v>6.0991187095642001</v>
      </c>
      <c r="G803">
        <v>3.1337866783142001</v>
      </c>
      <c r="H803">
        <v>8.2244091033935494</v>
      </c>
      <c r="I803">
        <v>2.6226933002471902</v>
      </c>
      <c r="J803">
        <v>877</v>
      </c>
      <c r="K803">
        <v>276</v>
      </c>
      <c r="L803">
        <v>1614</v>
      </c>
      <c r="M803">
        <v>509</v>
      </c>
      <c r="N803">
        <v>78.160087585449205</v>
      </c>
      <c r="O803">
        <v>55.226806640625</v>
      </c>
      <c r="P803">
        <v>104.67947702060199</v>
      </c>
      <c r="Q803">
        <v>210.36808248551401</v>
      </c>
      <c r="R803">
        <v>26.9436791298325</v>
      </c>
      <c r="S803">
        <v>3.5932140377489401</v>
      </c>
      <c r="T803">
        <v>0.56869900847156796</v>
      </c>
      <c r="U803">
        <v>0.97928727253901304</v>
      </c>
      <c r="V803">
        <v>9.4154040404040398</v>
      </c>
      <c r="W803">
        <v>2.3565091143732801</v>
      </c>
    </row>
    <row r="804" spans="1:23" x14ac:dyDescent="0.25">
      <c r="A804">
        <v>802</v>
      </c>
      <c r="B804">
        <v>153.188961555628</v>
      </c>
      <c r="C804">
        <v>126.119971278309</v>
      </c>
      <c r="D804">
        <v>47.559059864031703</v>
      </c>
      <c r="E804">
        <v>6.2870957963062502</v>
      </c>
      <c r="F804">
        <v>6.6407957077026296</v>
      </c>
      <c r="G804">
        <v>3.3549058437347399</v>
      </c>
      <c r="H804">
        <v>8.2430562973022408</v>
      </c>
      <c r="I804">
        <v>2.2156569957733101</v>
      </c>
      <c r="J804">
        <v>886</v>
      </c>
      <c r="K804">
        <v>171</v>
      </c>
      <c r="L804">
        <v>1843</v>
      </c>
      <c r="M804">
        <v>424</v>
      </c>
      <c r="N804">
        <v>78.313468933105398</v>
      </c>
      <c r="O804">
        <v>13.6014709472656</v>
      </c>
      <c r="P804">
        <v>69.888768898488095</v>
      </c>
      <c r="Q804">
        <v>175.66334360123199</v>
      </c>
      <c r="R804">
        <v>23.354948305732499</v>
      </c>
      <c r="S804">
        <v>5.1451589663456501</v>
      </c>
      <c r="T804">
        <v>0.42383978001350697</v>
      </c>
      <c r="U804">
        <v>0.96066173591830495</v>
      </c>
      <c r="V804">
        <v>9.8101898101898097</v>
      </c>
      <c r="W804">
        <v>2.9899711031786498</v>
      </c>
    </row>
    <row r="805" spans="1:23" x14ac:dyDescent="0.25">
      <c r="A805">
        <v>803</v>
      </c>
      <c r="B805">
        <v>153.667235925401</v>
      </c>
      <c r="C805">
        <v>215.855751130431</v>
      </c>
      <c r="D805">
        <v>48.367547076610002</v>
      </c>
      <c r="E805">
        <v>4.93341485400998</v>
      </c>
      <c r="F805">
        <v>6.1321530342101997</v>
      </c>
      <c r="G805">
        <v>2.73828744888305</v>
      </c>
      <c r="H805">
        <v>6.62300205230712</v>
      </c>
      <c r="I805">
        <v>2.2552065849304199</v>
      </c>
      <c r="J805">
        <v>625</v>
      </c>
      <c r="K805">
        <v>207</v>
      </c>
      <c r="L805">
        <v>1359</v>
      </c>
      <c r="M805">
        <v>433</v>
      </c>
      <c r="N805">
        <v>72.249572753906193</v>
      </c>
      <c r="O805">
        <v>45.276927947997997</v>
      </c>
      <c r="P805">
        <v>84.557166666666603</v>
      </c>
      <c r="Q805">
        <v>198.882652093058</v>
      </c>
      <c r="R805">
        <v>23.385566744729999</v>
      </c>
      <c r="S805">
        <v>2.3217521912082701</v>
      </c>
      <c r="T805">
        <v>0.52348109868550996</v>
      </c>
      <c r="U805">
        <v>0.98792757127187303</v>
      </c>
      <c r="V805">
        <v>8.6695815115552701</v>
      </c>
      <c r="W805">
        <v>2.1420454545454501</v>
      </c>
    </row>
    <row r="806" spans="1:23" x14ac:dyDescent="0.25">
      <c r="A806">
        <v>804</v>
      </c>
      <c r="B806">
        <v>169.510896776572</v>
      </c>
      <c r="C806">
        <v>174.76591822080701</v>
      </c>
      <c r="D806">
        <v>48.195316064811102</v>
      </c>
      <c r="E806">
        <v>14.4016825205407</v>
      </c>
      <c r="F806">
        <v>6.1775913238525302</v>
      </c>
      <c r="G806">
        <v>9.3279733657836896</v>
      </c>
      <c r="H806">
        <v>8.4694576263427699</v>
      </c>
      <c r="I806">
        <v>6.4576959609985298</v>
      </c>
      <c r="J806">
        <v>896</v>
      </c>
      <c r="K806">
        <v>610</v>
      </c>
      <c r="L806">
        <v>1714</v>
      </c>
      <c r="M806">
        <v>1764</v>
      </c>
      <c r="N806">
        <v>111.400177001953</v>
      </c>
      <c r="O806">
        <v>26.172506332397401</v>
      </c>
      <c r="P806">
        <v>80.947691408533004</v>
      </c>
      <c r="Q806">
        <v>160.817726861621</v>
      </c>
      <c r="R806">
        <v>25.121339879616301</v>
      </c>
      <c r="S806">
        <v>11.3490831157076</v>
      </c>
      <c r="T806">
        <v>0.45310912451593899</v>
      </c>
      <c r="U806">
        <v>0.90823774741459995</v>
      </c>
      <c r="V806">
        <v>13.5904095904095</v>
      </c>
      <c r="W806">
        <v>6.6728242239573401</v>
      </c>
    </row>
    <row r="807" spans="1:23" x14ac:dyDescent="0.25">
      <c r="A807">
        <v>805</v>
      </c>
      <c r="B807">
        <v>168.11999068485699</v>
      </c>
      <c r="C807">
        <v>170.18096605794699</v>
      </c>
      <c r="D807">
        <v>50.143673936166998</v>
      </c>
      <c r="E807">
        <v>6.7837283064459202</v>
      </c>
      <c r="F807">
        <v>5.9566974639892498</v>
      </c>
      <c r="G807">
        <v>3.8544778823852499</v>
      </c>
      <c r="H807">
        <v>8.2415456771850497</v>
      </c>
      <c r="I807">
        <v>2.7691836357116699</v>
      </c>
      <c r="J807">
        <v>892</v>
      </c>
      <c r="K807">
        <v>268</v>
      </c>
      <c r="L807">
        <v>1605</v>
      </c>
      <c r="M807">
        <v>567</v>
      </c>
      <c r="N807">
        <v>81.024688720703097</v>
      </c>
      <c r="O807">
        <v>41.593269348144503</v>
      </c>
      <c r="P807">
        <v>81.571380243572307</v>
      </c>
      <c r="Q807">
        <v>174.00772004958799</v>
      </c>
      <c r="R807">
        <v>25.417261688368001</v>
      </c>
      <c r="S807">
        <v>7.8545823001721198</v>
      </c>
      <c r="T807">
        <v>0.48145222082302302</v>
      </c>
      <c r="U807">
        <v>0.94437120128848295</v>
      </c>
      <c r="V807">
        <v>13.1563517915309</v>
      </c>
      <c r="W807">
        <v>3.8770851624231701</v>
      </c>
    </row>
    <row r="808" spans="1:23" x14ac:dyDescent="0.25">
      <c r="A808">
        <v>806</v>
      </c>
      <c r="B808">
        <v>196.94960119544299</v>
      </c>
      <c r="C808">
        <v>158.31910186496901</v>
      </c>
      <c r="D808">
        <v>26.0572244514631</v>
      </c>
      <c r="E808">
        <v>12.3657117493866</v>
      </c>
      <c r="F808">
        <v>6.1290335655212402</v>
      </c>
      <c r="G808">
        <v>6.2994484901428196</v>
      </c>
      <c r="H808">
        <v>6.8089146614074698</v>
      </c>
      <c r="I808">
        <v>4.5792527198791504</v>
      </c>
      <c r="J808">
        <v>729</v>
      </c>
      <c r="K808">
        <v>357</v>
      </c>
      <c r="L808">
        <v>1765</v>
      </c>
      <c r="M808">
        <v>1033</v>
      </c>
      <c r="N808">
        <v>76.059188842773395</v>
      </c>
      <c r="O808">
        <v>26.305892944335898</v>
      </c>
      <c r="P808">
        <v>72.100133958472796</v>
      </c>
      <c r="Q808">
        <v>206.15386515188899</v>
      </c>
      <c r="R808">
        <v>21.790338254402201</v>
      </c>
      <c r="S808">
        <v>4.3505518115007504</v>
      </c>
      <c r="T808">
        <v>0.43611820383241301</v>
      </c>
      <c r="U808">
        <v>0.97265663572641903</v>
      </c>
      <c r="V808">
        <v>13.314317673378</v>
      </c>
      <c r="W808">
        <v>2.4643850267379599</v>
      </c>
    </row>
    <row r="809" spans="1:23" x14ac:dyDescent="0.25">
      <c r="A809">
        <v>807</v>
      </c>
      <c r="B809">
        <v>177.11017097168499</v>
      </c>
      <c r="C809">
        <v>158.54006481786899</v>
      </c>
      <c r="D809">
        <v>43.620402751140901</v>
      </c>
      <c r="E809">
        <v>6.1372035050990101</v>
      </c>
      <c r="F809">
        <v>6.4825315475463796</v>
      </c>
      <c r="G809">
        <v>3.0804188251495299</v>
      </c>
      <c r="H809">
        <v>8.1421298980712802</v>
      </c>
      <c r="I809">
        <v>2.93094706535339</v>
      </c>
      <c r="J809">
        <v>913</v>
      </c>
      <c r="K809">
        <v>343</v>
      </c>
      <c r="L809">
        <v>1853</v>
      </c>
      <c r="M809">
        <v>639</v>
      </c>
      <c r="N809">
        <v>98.737022399902301</v>
      </c>
      <c r="O809">
        <v>39.824615478515597</v>
      </c>
      <c r="P809">
        <v>61.622296679865897</v>
      </c>
      <c r="Q809">
        <v>185.61379956290901</v>
      </c>
      <c r="R809">
        <v>26.951472324491299</v>
      </c>
      <c r="S809">
        <v>4.0891938320119303</v>
      </c>
      <c r="T809">
        <v>0.38040391462179401</v>
      </c>
      <c r="U809">
        <v>0.97357026232997401</v>
      </c>
      <c r="V809">
        <v>13.5265748031496</v>
      </c>
      <c r="W809">
        <v>2.6907296004935901</v>
      </c>
    </row>
    <row r="810" spans="1:23" x14ac:dyDescent="0.25">
      <c r="A810">
        <v>808</v>
      </c>
      <c r="B810">
        <v>181.28139494265301</v>
      </c>
      <c r="C810">
        <v>197.578780880669</v>
      </c>
      <c r="D810">
        <v>45.3356512140221</v>
      </c>
      <c r="E810">
        <v>4.5398788199122802</v>
      </c>
      <c r="F810">
        <v>5.7974119186401296</v>
      </c>
      <c r="G810">
        <v>2.4161067008972101</v>
      </c>
      <c r="H810">
        <v>8.8853816986083896</v>
      </c>
      <c r="I810">
        <v>2.0046219825744598</v>
      </c>
      <c r="J810">
        <v>1061</v>
      </c>
      <c r="K810">
        <v>185</v>
      </c>
      <c r="L810">
        <v>1809</v>
      </c>
      <c r="M810">
        <v>372</v>
      </c>
      <c r="N810">
        <v>111.19801330566401</v>
      </c>
      <c r="O810">
        <v>28.0178508758544</v>
      </c>
      <c r="P810">
        <v>128.072923935799</v>
      </c>
      <c r="Q810">
        <v>169.986059074671</v>
      </c>
      <c r="R810">
        <v>24.482770611960898</v>
      </c>
      <c r="S810">
        <v>6.2906551350159798</v>
      </c>
      <c r="T810">
        <v>0.69396309770142905</v>
      </c>
      <c r="U810">
        <v>0.95578617903275997</v>
      </c>
      <c r="V810">
        <v>6.8930180180180098</v>
      </c>
      <c r="W810">
        <v>3.0312876052948199</v>
      </c>
    </row>
    <row r="811" spans="1:23" x14ac:dyDescent="0.25">
      <c r="A811">
        <v>809</v>
      </c>
      <c r="B811">
        <v>167.73376157115399</v>
      </c>
      <c r="C811">
        <v>186.71437442993201</v>
      </c>
      <c r="D811">
        <v>40.126491394950698</v>
      </c>
      <c r="E811">
        <v>6.6499430354971096</v>
      </c>
      <c r="F811">
        <v>6.4313406944274902</v>
      </c>
      <c r="G811">
        <v>3.22974300384521</v>
      </c>
      <c r="H811">
        <v>8.0397863388061506</v>
      </c>
      <c r="I811">
        <v>3.0567028522491402</v>
      </c>
      <c r="J811">
        <v>956</v>
      </c>
      <c r="K811">
        <v>316</v>
      </c>
      <c r="L811">
        <v>1822</v>
      </c>
      <c r="M811">
        <v>743</v>
      </c>
      <c r="N811">
        <v>101.00495147705</v>
      </c>
      <c r="O811">
        <v>51.429561614990199</v>
      </c>
      <c r="P811">
        <v>134.947062245491</v>
      </c>
      <c r="Q811">
        <v>176.12279624594299</v>
      </c>
      <c r="R811">
        <v>23.1561482853147</v>
      </c>
      <c r="S811">
        <v>5.8192302334675299</v>
      </c>
      <c r="T811">
        <v>0.71676065378520903</v>
      </c>
      <c r="U811">
        <v>0.96990535539246103</v>
      </c>
      <c r="V811">
        <v>6.0591928251120999</v>
      </c>
      <c r="W811">
        <v>3.2301169590643202</v>
      </c>
    </row>
    <row r="812" spans="1:23" x14ac:dyDescent="0.25">
      <c r="A812">
        <v>810</v>
      </c>
      <c r="B812">
        <v>175.07617069999401</v>
      </c>
      <c r="C812">
        <v>192.40643132993</v>
      </c>
      <c r="D812">
        <v>21.3446347686363</v>
      </c>
      <c r="E812">
        <v>5.8521590463718498</v>
      </c>
      <c r="F812">
        <v>4.9170036315917898</v>
      </c>
      <c r="G812">
        <v>3.0807633399963299</v>
      </c>
      <c r="H812">
        <v>4.9577336311340297</v>
      </c>
      <c r="I812">
        <v>2.6201827526092498</v>
      </c>
      <c r="J812">
        <v>472</v>
      </c>
      <c r="K812">
        <v>231</v>
      </c>
      <c r="L812">
        <v>1080</v>
      </c>
      <c r="M812">
        <v>541</v>
      </c>
      <c r="N812">
        <v>75.239616394042898</v>
      </c>
      <c r="O812">
        <v>28.301942825317301</v>
      </c>
      <c r="P812">
        <v>102.868406285072</v>
      </c>
      <c r="Q812">
        <v>176.53082479422099</v>
      </c>
      <c r="R812">
        <v>13.9630774394128</v>
      </c>
      <c r="S812">
        <v>3.91347555799006</v>
      </c>
      <c r="T812">
        <v>0.67566138214300697</v>
      </c>
      <c r="U812">
        <v>0.97389479261412704</v>
      </c>
      <c r="V812">
        <v>5.2428243398392604</v>
      </c>
      <c r="W812">
        <v>2.7840484244258499</v>
      </c>
    </row>
    <row r="813" spans="1:23" x14ac:dyDescent="0.25">
      <c r="A813">
        <v>811</v>
      </c>
      <c r="B813">
        <v>156.17130159715799</v>
      </c>
      <c r="C813">
        <v>199.79048691028299</v>
      </c>
      <c r="D813">
        <v>43.893568143818101</v>
      </c>
      <c r="E813">
        <v>7.1772269730390796</v>
      </c>
      <c r="F813">
        <v>7.8550434112548801</v>
      </c>
      <c r="G813">
        <v>4.3446674346923801</v>
      </c>
      <c r="H813">
        <v>8.4169397354125906</v>
      </c>
      <c r="I813">
        <v>3.88067626953125</v>
      </c>
      <c r="J813">
        <v>894</v>
      </c>
      <c r="K813">
        <v>440</v>
      </c>
      <c r="L813">
        <v>2051</v>
      </c>
      <c r="M813">
        <v>855</v>
      </c>
      <c r="N813">
        <v>76.687675476074205</v>
      </c>
      <c r="O813">
        <v>22.8473205566406</v>
      </c>
      <c r="P813">
        <v>101.71945401537199</v>
      </c>
      <c r="Q813">
        <v>185.463326025681</v>
      </c>
      <c r="R813">
        <v>12.6180357801095</v>
      </c>
      <c r="S813">
        <v>4.9782475618659499</v>
      </c>
      <c r="T813">
        <v>0.68595530003949901</v>
      </c>
      <c r="U813">
        <v>0.96587603833262003</v>
      </c>
      <c r="V813">
        <v>4.5057534246575299</v>
      </c>
      <c r="W813">
        <v>2.6763384500187102</v>
      </c>
    </row>
    <row r="814" spans="1:23" x14ac:dyDescent="0.25">
      <c r="A814">
        <v>812</v>
      </c>
      <c r="B814">
        <v>161.65334083719799</v>
      </c>
      <c r="C814">
        <v>177.080944710745</v>
      </c>
      <c r="D814">
        <v>34.203773590049799</v>
      </c>
      <c r="E814">
        <v>8.9074578094282195</v>
      </c>
      <c r="F814">
        <v>7.5075917243957502</v>
      </c>
      <c r="G814">
        <v>4.5613102912902797</v>
      </c>
      <c r="H814">
        <v>9.2950649261474592</v>
      </c>
      <c r="I814">
        <v>4.25599861145019</v>
      </c>
      <c r="J814">
        <v>1060</v>
      </c>
      <c r="K814">
        <v>454</v>
      </c>
      <c r="L814">
        <v>2217</v>
      </c>
      <c r="M814">
        <v>1064</v>
      </c>
      <c r="N814">
        <v>100.662803649902</v>
      </c>
      <c r="O814">
        <v>51.039199829101499</v>
      </c>
      <c r="P814">
        <v>97.8497342335871</v>
      </c>
      <c r="Q814">
        <v>158.402421063975</v>
      </c>
      <c r="R814">
        <v>14.1553899351486</v>
      </c>
      <c r="S814">
        <v>4.8141757162736898</v>
      </c>
      <c r="T814">
        <v>0.68044299928347196</v>
      </c>
      <c r="U814">
        <v>0.97202244055354303</v>
      </c>
      <c r="V814">
        <v>5.0262216924910597</v>
      </c>
      <c r="W814">
        <v>3.1678364733407198</v>
      </c>
    </row>
    <row r="815" spans="1:23" x14ac:dyDescent="0.25">
      <c r="A815">
        <v>813</v>
      </c>
      <c r="B815">
        <v>156.34500960624101</v>
      </c>
      <c r="C815">
        <v>186.19202779017601</v>
      </c>
      <c r="D815">
        <v>31.897862388158899</v>
      </c>
      <c r="E815">
        <v>18.707260414355801</v>
      </c>
      <c r="F815">
        <v>6.2924675941467196</v>
      </c>
      <c r="G815">
        <v>3.6829378604888898</v>
      </c>
      <c r="H815">
        <v>6.7957448959350497</v>
      </c>
      <c r="I815">
        <v>2.9692869186401301</v>
      </c>
      <c r="J815">
        <v>685</v>
      </c>
      <c r="K815">
        <v>268</v>
      </c>
      <c r="L815">
        <v>1662</v>
      </c>
      <c r="M815">
        <v>614</v>
      </c>
      <c r="N815">
        <v>61.131004333496001</v>
      </c>
      <c r="O815">
        <v>29.529647827148398</v>
      </c>
      <c r="P815">
        <v>99.781900835183393</v>
      </c>
      <c r="Q815">
        <v>179.55792056893799</v>
      </c>
      <c r="R815">
        <v>13.2593852545179</v>
      </c>
      <c r="S815">
        <v>5.5333677091024702</v>
      </c>
      <c r="T815">
        <v>0.69690485404577196</v>
      </c>
      <c r="U815">
        <v>0.96294393813856605</v>
      </c>
      <c r="V815">
        <v>4.00542005420054</v>
      </c>
      <c r="W815">
        <v>3.2144100243647702</v>
      </c>
    </row>
    <row r="816" spans="1:23" x14ac:dyDescent="0.25">
      <c r="A816">
        <v>814</v>
      </c>
      <c r="B816">
        <v>179.38619030060701</v>
      </c>
      <c r="C816">
        <v>190.19086339731001</v>
      </c>
      <c r="D816">
        <v>23.405833500238</v>
      </c>
      <c r="E816">
        <v>7.77580318100288</v>
      </c>
      <c r="F816">
        <v>5.9850707054138104</v>
      </c>
      <c r="G816">
        <v>3.33043336868286</v>
      </c>
      <c r="H816">
        <v>6.1100220680236799</v>
      </c>
      <c r="I816">
        <v>2.7951056957244802</v>
      </c>
      <c r="J816">
        <v>618</v>
      </c>
      <c r="K816">
        <v>260</v>
      </c>
      <c r="L816">
        <v>1552</v>
      </c>
      <c r="M816">
        <v>595</v>
      </c>
      <c r="N816">
        <v>80.603973388671804</v>
      </c>
      <c r="O816">
        <v>48.383880615234297</v>
      </c>
      <c r="P816">
        <v>92.547107438016496</v>
      </c>
      <c r="Q816">
        <v>197.21809945362699</v>
      </c>
      <c r="R816">
        <v>26.6327096709188</v>
      </c>
      <c r="S816">
        <v>6.38888720785432</v>
      </c>
      <c r="T816">
        <v>0.53364661878367603</v>
      </c>
      <c r="U816">
        <v>0.97038957918798396</v>
      </c>
      <c r="V816">
        <v>14.490434782608601</v>
      </c>
      <c r="W816">
        <v>4.1090735889497498</v>
      </c>
    </row>
    <row r="817" spans="1:23" x14ac:dyDescent="0.25">
      <c r="A817">
        <v>815</v>
      </c>
      <c r="B817">
        <v>143.511905917056</v>
      </c>
      <c r="C817">
        <v>167.42527508781399</v>
      </c>
      <c r="D817">
        <v>22.7225297111355</v>
      </c>
      <c r="E817">
        <v>9.6861463478682293</v>
      </c>
      <c r="F817">
        <v>6.7142472267150799</v>
      </c>
      <c r="G817">
        <v>6.1826400756835902</v>
      </c>
      <c r="H817">
        <v>7.79482078552246</v>
      </c>
      <c r="I817">
        <v>4.4105305671691797</v>
      </c>
      <c r="J817">
        <v>902</v>
      </c>
      <c r="K817">
        <v>379</v>
      </c>
      <c r="L817">
        <v>1980</v>
      </c>
      <c r="M817">
        <v>1071</v>
      </c>
      <c r="N817">
        <v>92.849342346191406</v>
      </c>
      <c r="O817">
        <v>60.207977294921797</v>
      </c>
      <c r="P817">
        <v>95.963099630996297</v>
      </c>
      <c r="Q817">
        <v>160.70056250990299</v>
      </c>
      <c r="R817">
        <v>21.3677099487142</v>
      </c>
      <c r="S817">
        <v>4.2055676100861596</v>
      </c>
      <c r="T817">
        <v>0.53665885526977397</v>
      </c>
      <c r="U817">
        <v>0.97243593247726001</v>
      </c>
      <c r="V817">
        <v>10.240774907749</v>
      </c>
      <c r="W817">
        <v>2.6639378382128398</v>
      </c>
    </row>
    <row r="818" spans="1:23" x14ac:dyDescent="0.25">
      <c r="A818">
        <v>816</v>
      </c>
      <c r="B818">
        <v>144.21271517009799</v>
      </c>
      <c r="C818">
        <v>167.80129635738999</v>
      </c>
      <c r="D818">
        <v>25.326034264884498</v>
      </c>
      <c r="E818">
        <v>7.1986644811331297</v>
      </c>
      <c r="F818">
        <v>7.51737356185913</v>
      </c>
      <c r="G818">
        <v>4.8958106040954501</v>
      </c>
      <c r="H818">
        <v>8.6381692886352504</v>
      </c>
      <c r="I818">
        <v>3.8570604324340798</v>
      </c>
      <c r="J818">
        <v>995</v>
      </c>
      <c r="K818">
        <v>356</v>
      </c>
      <c r="L818">
        <v>2218</v>
      </c>
      <c r="M818">
        <v>874</v>
      </c>
      <c r="N818">
        <v>81.301910400390597</v>
      </c>
      <c r="O818">
        <v>18.681541442871001</v>
      </c>
      <c r="P818">
        <v>111.931222335716</v>
      </c>
      <c r="Q818">
        <v>187.23474758752599</v>
      </c>
      <c r="R818">
        <v>23.0996428353073</v>
      </c>
      <c r="S818">
        <v>6.1777607340931802</v>
      </c>
      <c r="T818">
        <v>0.63595413129941902</v>
      </c>
      <c r="U818">
        <v>0.96895594186212397</v>
      </c>
      <c r="V818">
        <v>10.7895771878072</v>
      </c>
      <c r="W818">
        <v>2.9445614035087702</v>
      </c>
    </row>
    <row r="819" spans="1:23" x14ac:dyDescent="0.25">
      <c r="A819">
        <v>817</v>
      </c>
      <c r="B819">
        <v>171.61278115235999</v>
      </c>
      <c r="C819">
        <v>215.590541248617</v>
      </c>
      <c r="D819">
        <v>27.995354803830299</v>
      </c>
      <c r="E819">
        <v>5.7105355427621296</v>
      </c>
      <c r="F819">
        <v>6.8824982643127397</v>
      </c>
      <c r="G819">
        <v>2.8036742210388099</v>
      </c>
      <c r="H819">
        <v>10.095048904418899</v>
      </c>
      <c r="I819">
        <v>2.1950871944427401</v>
      </c>
      <c r="J819">
        <v>1292</v>
      </c>
      <c r="K819">
        <v>170</v>
      </c>
      <c r="L819">
        <v>1911</v>
      </c>
      <c r="M819">
        <v>390</v>
      </c>
      <c r="N819">
        <v>96.772926330566406</v>
      </c>
      <c r="O819">
        <v>22.360681533813398</v>
      </c>
      <c r="P819">
        <v>96.414677999346196</v>
      </c>
      <c r="Q819">
        <v>112.722316865417</v>
      </c>
      <c r="R819">
        <v>27.2892469902309</v>
      </c>
      <c r="S819">
        <v>16.651745955137901</v>
      </c>
      <c r="T819">
        <v>0.53556301794203098</v>
      </c>
      <c r="U819">
        <v>0.65690016586953703</v>
      </c>
      <c r="V819">
        <v>9.6754329698524693</v>
      </c>
      <c r="W819">
        <v>10.952</v>
      </c>
    </row>
    <row r="820" spans="1:23" x14ac:dyDescent="0.25">
      <c r="A820">
        <v>818</v>
      </c>
      <c r="B820">
        <v>163.64429738593799</v>
      </c>
      <c r="C820">
        <v>211.50940247239399</v>
      </c>
      <c r="D820">
        <v>24.8405317151188</v>
      </c>
      <c r="E820">
        <v>5.4364440864228198</v>
      </c>
      <c r="F820">
        <v>6.9702219963073704</v>
      </c>
      <c r="G820">
        <v>2.3114013671875</v>
      </c>
      <c r="H820">
        <v>9.2536525726318306</v>
      </c>
      <c r="I820">
        <v>1.7695406675338701</v>
      </c>
      <c r="J820">
        <v>1168</v>
      </c>
      <c r="K820">
        <v>176</v>
      </c>
      <c r="L820">
        <v>1988</v>
      </c>
      <c r="M820">
        <v>307</v>
      </c>
      <c r="N820">
        <v>101.533241271972</v>
      </c>
      <c r="O820">
        <v>39.4461669921875</v>
      </c>
      <c r="P820">
        <v>92.850914205344495</v>
      </c>
      <c r="Q820">
        <v>177.35207322146701</v>
      </c>
      <c r="R820">
        <v>23.275904721582801</v>
      </c>
      <c r="S820">
        <v>4.1874030456173603</v>
      </c>
      <c r="T820">
        <v>0.532664407994762</v>
      </c>
      <c r="U820">
        <v>0.98038516075365201</v>
      </c>
      <c r="V820">
        <v>11.2571041948579</v>
      </c>
      <c r="W820">
        <v>2.3540560115885998</v>
      </c>
    </row>
    <row r="821" spans="1:23" x14ac:dyDescent="0.25">
      <c r="A821">
        <v>819</v>
      </c>
      <c r="B821">
        <v>158.55473616798301</v>
      </c>
      <c r="C821">
        <v>182.780822449494</v>
      </c>
      <c r="D821">
        <v>19.987262272736501</v>
      </c>
      <c r="E821">
        <v>7.7022883708476702</v>
      </c>
      <c r="F821">
        <v>7.4651808738708496</v>
      </c>
      <c r="G821">
        <v>4.6633119583129803</v>
      </c>
      <c r="H821">
        <v>9.2924566268920898</v>
      </c>
      <c r="I821">
        <v>3.9437172412872301</v>
      </c>
      <c r="J821">
        <v>1155</v>
      </c>
      <c r="K821">
        <v>419</v>
      </c>
      <c r="L821">
        <v>2163</v>
      </c>
      <c r="M821">
        <v>890</v>
      </c>
      <c r="N821">
        <v>96.020828247070298</v>
      </c>
      <c r="O821">
        <v>22.8035068511962</v>
      </c>
      <c r="P821">
        <v>137.87743190661399</v>
      </c>
      <c r="Q821">
        <v>166.711472634252</v>
      </c>
      <c r="R821">
        <v>18.510168878223499</v>
      </c>
      <c r="S821">
        <v>5.4997757558370202</v>
      </c>
      <c r="T821">
        <v>0.74125725796108899</v>
      </c>
      <c r="U821">
        <v>0.968876806110328</v>
      </c>
      <c r="V821">
        <v>8.0234899328858997</v>
      </c>
      <c r="W821">
        <v>3.3769594426474199</v>
      </c>
    </row>
    <row r="822" spans="1:23" x14ac:dyDescent="0.25">
      <c r="A822">
        <v>820</v>
      </c>
      <c r="B822">
        <v>149.57643268838899</v>
      </c>
      <c r="C822">
        <v>179.66484892002501</v>
      </c>
      <c r="D822">
        <v>18.810978763507102</v>
      </c>
      <c r="E822">
        <v>10.2892023504929</v>
      </c>
      <c r="F822">
        <v>8.2657890319824201</v>
      </c>
      <c r="G822">
        <v>4.0870699882507298</v>
      </c>
      <c r="H822">
        <v>8.6336793899536097</v>
      </c>
      <c r="I822">
        <v>2.6420826911926198</v>
      </c>
      <c r="J822">
        <v>1055</v>
      </c>
      <c r="K822">
        <v>171</v>
      </c>
      <c r="L822">
        <v>2149</v>
      </c>
      <c r="M822">
        <v>494</v>
      </c>
      <c r="N822">
        <v>104.292854309082</v>
      </c>
      <c r="O822">
        <v>35.128337860107401</v>
      </c>
      <c r="P822">
        <v>84.3594515181194</v>
      </c>
      <c r="Q822">
        <v>166.11400526079399</v>
      </c>
      <c r="R822">
        <v>24.4159009798739</v>
      </c>
      <c r="S822">
        <v>11.598301103217</v>
      </c>
      <c r="T822">
        <v>0.488910848355331</v>
      </c>
      <c r="U822">
        <v>0.92141126342281499</v>
      </c>
      <c r="V822">
        <v>11.669024045261599</v>
      </c>
      <c r="W822">
        <v>6.7554679096450299</v>
      </c>
    </row>
    <row r="823" spans="1:23" x14ac:dyDescent="0.25">
      <c r="A823">
        <v>821</v>
      </c>
      <c r="B823">
        <v>145.56038347338301</v>
      </c>
      <c r="C823">
        <v>198.388169768479</v>
      </c>
      <c r="D823">
        <v>25.337307759240201</v>
      </c>
      <c r="E823">
        <v>4.3319486426655303</v>
      </c>
      <c r="F823">
        <v>9.1927824020385707</v>
      </c>
      <c r="G823">
        <v>2.1011250019073402</v>
      </c>
      <c r="H823">
        <v>10.3773488998413</v>
      </c>
      <c r="I823">
        <v>1.83021759986877</v>
      </c>
      <c r="J823">
        <v>1290</v>
      </c>
      <c r="K823">
        <v>192</v>
      </c>
      <c r="L823">
        <v>2413</v>
      </c>
      <c r="M823">
        <v>346</v>
      </c>
      <c r="N823">
        <v>106.301452636718</v>
      </c>
      <c r="O823">
        <v>23.430749893188398</v>
      </c>
      <c r="P823">
        <v>75.873577749683903</v>
      </c>
      <c r="Q823">
        <v>204.54461920977201</v>
      </c>
      <c r="R823">
        <v>23.350515075427801</v>
      </c>
      <c r="S823">
        <v>6.7878123787375602</v>
      </c>
      <c r="T823">
        <v>0.490384574545497</v>
      </c>
      <c r="U823">
        <v>0.97325705007993002</v>
      </c>
      <c r="V823">
        <v>9.9701492537313392</v>
      </c>
      <c r="W823">
        <v>3.1762933199397199</v>
      </c>
    </row>
    <row r="824" spans="1:23" x14ac:dyDescent="0.25">
      <c r="A824">
        <v>822</v>
      </c>
      <c r="B824">
        <v>150.54153971549999</v>
      </c>
      <c r="C824">
        <v>212.642220885326</v>
      </c>
      <c r="D824">
        <v>24.726363013832898</v>
      </c>
      <c r="E824">
        <v>6.3104800206032001</v>
      </c>
      <c r="F824">
        <v>8.7096624374389595</v>
      </c>
      <c r="G824">
        <v>2.9350395202636701</v>
      </c>
      <c r="H824">
        <v>10.600680351257299</v>
      </c>
      <c r="I824">
        <v>2.1138746738433798</v>
      </c>
      <c r="J824">
        <v>1314</v>
      </c>
      <c r="K824">
        <v>152</v>
      </c>
      <c r="L824">
        <v>2258</v>
      </c>
      <c r="M824">
        <v>358</v>
      </c>
      <c r="N824">
        <v>122.77214813232401</v>
      </c>
      <c r="O824">
        <v>66.573265075683594</v>
      </c>
      <c r="P824">
        <v>86.398608695652101</v>
      </c>
      <c r="Q824">
        <v>176.38293822460599</v>
      </c>
      <c r="R824">
        <v>23.8197520845331</v>
      </c>
      <c r="S824">
        <v>11.8363002124093</v>
      </c>
      <c r="T824">
        <v>0.55810894116787502</v>
      </c>
      <c r="U824">
        <v>0.94001350563560404</v>
      </c>
      <c r="V824">
        <v>7.3729003359462402</v>
      </c>
      <c r="W824">
        <v>7.8186139051619303</v>
      </c>
    </row>
    <row r="825" spans="1:23" x14ac:dyDescent="0.25">
      <c r="A825">
        <v>823</v>
      </c>
      <c r="B825">
        <v>148.69411399406101</v>
      </c>
      <c r="C825">
        <v>174.84175900948901</v>
      </c>
      <c r="D825">
        <v>20.518164232090299</v>
      </c>
      <c r="E825">
        <v>8.0291050338077294</v>
      </c>
      <c r="F825">
        <v>8.9373359680175692</v>
      </c>
      <c r="G825">
        <v>4.4507594108581499</v>
      </c>
      <c r="H825">
        <v>10.121831893920801</v>
      </c>
      <c r="I825">
        <v>3.3815639019012398</v>
      </c>
      <c r="J825">
        <v>1223</v>
      </c>
      <c r="K825">
        <v>336</v>
      </c>
      <c r="L825">
        <v>2437</v>
      </c>
      <c r="M825">
        <v>713</v>
      </c>
      <c r="N825">
        <v>106.09901428222599</v>
      </c>
      <c r="O825">
        <v>25.942241668701101</v>
      </c>
      <c r="P825">
        <v>81.704322460885706</v>
      </c>
      <c r="Q825">
        <v>166.643875656673</v>
      </c>
      <c r="R825">
        <v>21.186105178871198</v>
      </c>
      <c r="S825">
        <v>5.0762685806165004</v>
      </c>
      <c r="T825">
        <v>0.54679597874177999</v>
      </c>
      <c r="U825">
        <v>0.97249582594412298</v>
      </c>
      <c r="V825">
        <v>6.6549491211840799</v>
      </c>
      <c r="W825">
        <v>2.5607972469171201</v>
      </c>
    </row>
    <row r="826" spans="1:23" x14ac:dyDescent="0.25">
      <c r="A826">
        <v>824</v>
      </c>
      <c r="B826">
        <v>182.280055890857</v>
      </c>
      <c r="C826">
        <v>211.00634594112</v>
      </c>
      <c r="D826">
        <v>26.437146840967198</v>
      </c>
      <c r="E826">
        <v>3.2113991307976</v>
      </c>
      <c r="F826">
        <v>5.8024053573608398</v>
      </c>
      <c r="G826">
        <v>1.4513133764266899</v>
      </c>
      <c r="H826">
        <v>8.5225868225097603</v>
      </c>
      <c r="I826">
        <v>1.1342214345932</v>
      </c>
      <c r="J826">
        <v>1029</v>
      </c>
      <c r="K826">
        <v>68</v>
      </c>
      <c r="L826">
        <v>1921</v>
      </c>
      <c r="M826">
        <v>171</v>
      </c>
      <c r="N826">
        <v>81.394104003906193</v>
      </c>
      <c r="O826">
        <v>57.008773803710902</v>
      </c>
      <c r="P826">
        <v>88.943474962063704</v>
      </c>
      <c r="Q826">
        <v>155.049287947203</v>
      </c>
      <c r="R826">
        <v>20.447539910215902</v>
      </c>
      <c r="S826">
        <v>11.6264945487275</v>
      </c>
      <c r="T826">
        <v>0.59088836943106005</v>
      </c>
      <c r="U826">
        <v>0.92037230347829602</v>
      </c>
      <c r="V826">
        <v>7.5679723502304102</v>
      </c>
      <c r="W826">
        <v>7.6152229228896999</v>
      </c>
    </row>
    <row r="827" spans="1:23" x14ac:dyDescent="0.25">
      <c r="A827">
        <v>825</v>
      </c>
      <c r="B827">
        <v>192.10097226804299</v>
      </c>
      <c r="C827">
        <v>164.445826621902</v>
      </c>
      <c r="D827">
        <v>21.114929276164499</v>
      </c>
      <c r="E827">
        <v>6.95786916195991</v>
      </c>
      <c r="F827">
        <v>4.8338346481323198</v>
      </c>
      <c r="G827">
        <v>4.7214646339416504</v>
      </c>
      <c r="H827">
        <v>7.08070468902587</v>
      </c>
      <c r="I827">
        <v>3.1792123317718501</v>
      </c>
      <c r="J827">
        <v>658</v>
      </c>
      <c r="K827">
        <v>244</v>
      </c>
      <c r="L827">
        <v>1404</v>
      </c>
      <c r="M827">
        <v>651</v>
      </c>
      <c r="N827">
        <v>60.0166625976562</v>
      </c>
      <c r="O827">
        <v>24.738634109496999</v>
      </c>
      <c r="P827">
        <v>88.482747901771802</v>
      </c>
      <c r="Q827">
        <v>201.05886988730299</v>
      </c>
      <c r="R827">
        <v>19.5454190175634</v>
      </c>
      <c r="S827">
        <v>8.1458502445896102</v>
      </c>
      <c r="T827">
        <v>0.58801739829605704</v>
      </c>
      <c r="U827">
        <v>0.95163944069650996</v>
      </c>
      <c r="V827">
        <v>7.1983385254413204</v>
      </c>
      <c r="W827">
        <v>3.5486547648981599</v>
      </c>
    </row>
    <row r="828" spans="1:23" x14ac:dyDescent="0.25">
      <c r="A828">
        <v>826</v>
      </c>
      <c r="B828">
        <v>166.17246599002499</v>
      </c>
      <c r="C828">
        <v>199.15424324166901</v>
      </c>
      <c r="D828">
        <v>25.598612263358099</v>
      </c>
      <c r="E828">
        <v>6.4082670574532603</v>
      </c>
      <c r="F828">
        <v>7.5520973205566397</v>
      </c>
      <c r="G828">
        <v>3.0234811305999698</v>
      </c>
      <c r="H828">
        <v>8.3923702239990199</v>
      </c>
      <c r="I828">
        <v>2.6596143245696999</v>
      </c>
      <c r="J828">
        <v>953</v>
      </c>
      <c r="K828">
        <v>257</v>
      </c>
      <c r="L828">
        <v>2132</v>
      </c>
      <c r="M828">
        <v>656</v>
      </c>
      <c r="N828">
        <v>110.46266174316401</v>
      </c>
      <c r="O828">
        <v>33.970573425292898</v>
      </c>
      <c r="P828">
        <v>108.99452242382699</v>
      </c>
      <c r="Q828">
        <v>170.53299674008099</v>
      </c>
      <c r="R828">
        <v>23.0118519718391</v>
      </c>
      <c r="S828">
        <v>5.3031016887383302</v>
      </c>
      <c r="T828">
        <v>0.73333546764184898</v>
      </c>
      <c r="U828">
        <v>0.96805429817064303</v>
      </c>
      <c r="V828">
        <v>5.8688000000000002</v>
      </c>
      <c r="W828">
        <v>4.2527353613081598</v>
      </c>
    </row>
    <row r="829" spans="1:23" x14ac:dyDescent="0.25">
      <c r="A829">
        <v>827</v>
      </c>
      <c r="B829">
        <v>173.40763453589199</v>
      </c>
      <c r="C829">
        <v>210.16825476915901</v>
      </c>
      <c r="D829">
        <v>29.028203284626802</v>
      </c>
      <c r="E829">
        <v>5.8579496719522703</v>
      </c>
      <c r="F829">
        <v>7.1861777305603001</v>
      </c>
      <c r="G829">
        <v>3.1081635951995801</v>
      </c>
      <c r="H829">
        <v>8.9735956192016602</v>
      </c>
      <c r="I829">
        <v>3.1453490257263099</v>
      </c>
      <c r="J829">
        <v>1096</v>
      </c>
      <c r="K829">
        <v>372</v>
      </c>
      <c r="L829">
        <v>1955</v>
      </c>
      <c r="M829">
        <v>659</v>
      </c>
      <c r="N829">
        <v>104.54663848876901</v>
      </c>
      <c r="O829">
        <v>54.341510772705</v>
      </c>
      <c r="P829">
        <v>179.47776121555901</v>
      </c>
      <c r="Q829">
        <v>172.414287379093</v>
      </c>
      <c r="R829">
        <v>18.3316365766903</v>
      </c>
      <c r="S829">
        <v>4.9083850222320597</v>
      </c>
      <c r="T829">
        <v>0.90531383792415399</v>
      </c>
      <c r="U829">
        <v>0.96750822191444097</v>
      </c>
      <c r="V829">
        <v>4.1765466695408398</v>
      </c>
      <c r="W829">
        <v>3.2103720693170201</v>
      </c>
    </row>
    <row r="830" spans="1:23" x14ac:dyDescent="0.25">
      <c r="A830">
        <v>828</v>
      </c>
      <c r="B830">
        <v>148.879737623474</v>
      </c>
      <c r="C830">
        <v>171.358225465271</v>
      </c>
      <c r="D830">
        <v>26.087955362773101</v>
      </c>
      <c r="E830">
        <v>6.2283902510192801</v>
      </c>
      <c r="F830">
        <v>6.8971934318542401</v>
      </c>
      <c r="G830">
        <v>2.6967706680297798</v>
      </c>
      <c r="H830">
        <v>9.2317619323730398</v>
      </c>
      <c r="I830">
        <v>1.8758951425552299</v>
      </c>
      <c r="J830">
        <v>1091</v>
      </c>
      <c r="K830">
        <v>128</v>
      </c>
      <c r="L830">
        <v>2220</v>
      </c>
      <c r="M830">
        <v>305</v>
      </c>
      <c r="N830">
        <v>105.00000762939401</v>
      </c>
      <c r="O830">
        <v>9.2195444107055593</v>
      </c>
      <c r="P830">
        <v>74.322554124417593</v>
      </c>
      <c r="Q830">
        <v>151.91202138104001</v>
      </c>
      <c r="R830">
        <v>30.887686081873099</v>
      </c>
      <c r="S830">
        <v>7.0445027199495396</v>
      </c>
      <c r="T830">
        <v>0.41355771030550398</v>
      </c>
      <c r="U830">
        <v>0.95881682823303205</v>
      </c>
      <c r="V830">
        <v>17.359808612440101</v>
      </c>
      <c r="W830">
        <v>3.3442320590207899</v>
      </c>
    </row>
    <row r="831" spans="1:23" x14ac:dyDescent="0.25">
      <c r="A831">
        <v>829</v>
      </c>
      <c r="B831">
        <v>156.322711482854</v>
      </c>
      <c r="C831">
        <v>158.961594441964</v>
      </c>
      <c r="D831">
        <v>26.436091646509599</v>
      </c>
      <c r="E831">
        <v>10.6915827586548</v>
      </c>
      <c r="F831">
        <v>7.0194721221923801</v>
      </c>
      <c r="G831">
        <v>4.8623743057250897</v>
      </c>
      <c r="H831">
        <v>9.8063392639160103</v>
      </c>
      <c r="I831">
        <v>4.8620142936706499</v>
      </c>
      <c r="J831">
        <v>1194</v>
      </c>
      <c r="K831">
        <v>518</v>
      </c>
      <c r="L831">
        <v>2387</v>
      </c>
      <c r="M831">
        <v>1085</v>
      </c>
      <c r="N831">
        <v>112.69871520996</v>
      </c>
      <c r="O831">
        <v>47.296932220458899</v>
      </c>
      <c r="P831">
        <v>73.412891986062704</v>
      </c>
      <c r="Q831">
        <v>184.74181803305501</v>
      </c>
      <c r="R831">
        <v>28.572161774252699</v>
      </c>
      <c r="S831">
        <v>5.7591418210597798</v>
      </c>
      <c r="T831">
        <v>0.42853526523094299</v>
      </c>
      <c r="U831">
        <v>0.97075606737003794</v>
      </c>
      <c r="V831">
        <v>17.464566929133799</v>
      </c>
      <c r="W831">
        <v>4.5710073130455298</v>
      </c>
    </row>
    <row r="832" spans="1:23" x14ac:dyDescent="0.25">
      <c r="A832">
        <v>830</v>
      </c>
      <c r="B832">
        <v>164.455258204118</v>
      </c>
      <c r="C832">
        <v>120.603951173125</v>
      </c>
      <c r="D832">
        <v>25.879313128142101</v>
      </c>
      <c r="E832">
        <v>4.5950271169619104</v>
      </c>
      <c r="F832">
        <v>6.3778333663940403</v>
      </c>
      <c r="G832">
        <v>3.00449538230896</v>
      </c>
      <c r="H832">
        <v>9.9726676940917898</v>
      </c>
      <c r="I832">
        <v>1.7145740985870299</v>
      </c>
      <c r="J832">
        <v>1200</v>
      </c>
      <c r="K832">
        <v>75</v>
      </c>
      <c r="L832">
        <v>2212</v>
      </c>
      <c r="M832">
        <v>228</v>
      </c>
      <c r="N832">
        <v>130.77079772949199</v>
      </c>
      <c r="O832">
        <v>30.5941162109375</v>
      </c>
      <c r="P832">
        <v>62.959615384615297</v>
      </c>
      <c r="Q832">
        <v>164.06540664892401</v>
      </c>
      <c r="R832">
        <v>24.742137520490001</v>
      </c>
      <c r="S832">
        <v>7.3530199542446102</v>
      </c>
      <c r="T832">
        <v>0.36485986868895598</v>
      </c>
      <c r="U832">
        <v>0.947499339507611</v>
      </c>
      <c r="V832">
        <v>20.395604395604298</v>
      </c>
      <c r="W832">
        <v>4.0700330628193502</v>
      </c>
    </row>
    <row r="833" spans="1:23" x14ac:dyDescent="0.25">
      <c r="A833">
        <v>831</v>
      </c>
      <c r="B833">
        <v>193.25519610316499</v>
      </c>
      <c r="C833">
        <v>158.43726833433601</v>
      </c>
      <c r="D833">
        <v>25.926335188734999</v>
      </c>
      <c r="E833">
        <v>6.8420599154467796</v>
      </c>
      <c r="F833">
        <v>5.4872584342956499</v>
      </c>
      <c r="G833">
        <v>3.80096411705017</v>
      </c>
      <c r="H833">
        <v>8.7353286743163991</v>
      </c>
      <c r="I833">
        <v>3.1085023880004798</v>
      </c>
      <c r="J833">
        <v>1068</v>
      </c>
      <c r="K833">
        <v>312</v>
      </c>
      <c r="L833">
        <v>1797</v>
      </c>
      <c r="M833">
        <v>724</v>
      </c>
      <c r="N833">
        <v>94.578010559082003</v>
      </c>
      <c r="O833">
        <v>25.0798740386962</v>
      </c>
      <c r="P833">
        <v>88.059293044469698</v>
      </c>
      <c r="Q833">
        <v>164.57381355017401</v>
      </c>
      <c r="R833">
        <v>28.0506732533769</v>
      </c>
      <c r="S833">
        <v>5.4728186538878996</v>
      </c>
      <c r="T833">
        <v>0.458872293151176</v>
      </c>
      <c r="U833">
        <v>0.96384142032369902</v>
      </c>
      <c r="V833">
        <v>17.219976218787099</v>
      </c>
      <c r="W833">
        <v>3.0960181115994101</v>
      </c>
    </row>
    <row r="834" spans="1:23" x14ac:dyDescent="0.25">
      <c r="A834">
        <v>832</v>
      </c>
      <c r="B834">
        <v>187.166294707834</v>
      </c>
      <c r="C834">
        <v>190.82163441945301</v>
      </c>
      <c r="D834">
        <v>28.940143649756099</v>
      </c>
      <c r="E834">
        <v>9.046220530207</v>
      </c>
      <c r="F834">
        <v>5.57086181640625</v>
      </c>
      <c r="G834">
        <v>3.30503153800964</v>
      </c>
      <c r="H834">
        <v>9.2838430404662997</v>
      </c>
      <c r="I834">
        <v>2.5049419403076101</v>
      </c>
      <c r="J834">
        <v>1086</v>
      </c>
      <c r="K834">
        <v>220</v>
      </c>
      <c r="L834">
        <v>1995</v>
      </c>
      <c r="M834">
        <v>495</v>
      </c>
      <c r="N834">
        <v>79.630393981933594</v>
      </c>
      <c r="O834">
        <v>31.241001129150298</v>
      </c>
      <c r="P834">
        <v>113.53473581213299</v>
      </c>
      <c r="Q834">
        <v>186.56474977313201</v>
      </c>
      <c r="R834">
        <v>25.862315459719198</v>
      </c>
      <c r="S834">
        <v>6.4225437049757597</v>
      </c>
      <c r="T834">
        <v>0.58446714218584706</v>
      </c>
      <c r="U834">
        <v>0.960568364911626</v>
      </c>
      <c r="V834">
        <v>14.8534827862289</v>
      </c>
      <c r="W834">
        <v>2.8036828036828001</v>
      </c>
    </row>
    <row r="835" spans="1:23" x14ac:dyDescent="0.25">
      <c r="A835">
        <v>833</v>
      </c>
      <c r="B835">
        <v>173.25292553707601</v>
      </c>
      <c r="C835">
        <v>173.15587339168201</v>
      </c>
      <c r="D835">
        <v>26.078924058808699</v>
      </c>
      <c r="E835">
        <v>9.6733387915807292</v>
      </c>
      <c r="F835">
        <v>4.9784231185912997</v>
      </c>
      <c r="G835">
        <v>5.5953941345214799</v>
      </c>
      <c r="H835">
        <v>8.1434850692749006</v>
      </c>
      <c r="I835">
        <v>3.94301009178161</v>
      </c>
      <c r="J835">
        <v>935</v>
      </c>
      <c r="K835">
        <v>336</v>
      </c>
      <c r="L835">
        <v>1693</v>
      </c>
      <c r="M835">
        <v>829</v>
      </c>
      <c r="N835">
        <v>73.239334106445298</v>
      </c>
      <c r="O835">
        <v>32.015621185302699</v>
      </c>
      <c r="P835">
        <v>110.395104895104</v>
      </c>
      <c r="Q835">
        <v>145.86962809917301</v>
      </c>
      <c r="R835">
        <v>21.4942264969647</v>
      </c>
      <c r="S835">
        <v>8.3495525605186298</v>
      </c>
      <c r="T835">
        <v>0.58552103098359298</v>
      </c>
      <c r="U835">
        <v>0.94089092927783802</v>
      </c>
      <c r="V835">
        <v>12.3773062730627</v>
      </c>
      <c r="W835">
        <v>3.18836676989363</v>
      </c>
    </row>
    <row r="836" spans="1:23" x14ac:dyDescent="0.25">
      <c r="A836">
        <v>834</v>
      </c>
      <c r="B836">
        <v>187.025383764482</v>
      </c>
      <c r="C836">
        <v>174.06976653922999</v>
      </c>
      <c r="D836">
        <v>34.758557578865897</v>
      </c>
      <c r="E836">
        <v>11.240666431905399</v>
      </c>
      <c r="F836">
        <v>6.2808713912963796</v>
      </c>
      <c r="G836">
        <v>4.9227809906005797</v>
      </c>
      <c r="H836">
        <v>9.0547208786010707</v>
      </c>
      <c r="I836">
        <v>3.29575490951538</v>
      </c>
      <c r="J836">
        <v>1112</v>
      </c>
      <c r="K836">
        <v>222</v>
      </c>
      <c r="L836">
        <v>2095</v>
      </c>
      <c r="M836">
        <v>640</v>
      </c>
      <c r="N836">
        <v>89.005615234375</v>
      </c>
      <c r="O836">
        <v>34</v>
      </c>
      <c r="P836">
        <v>97.044609665427501</v>
      </c>
      <c r="Q836">
        <v>173.606020100004</v>
      </c>
      <c r="R836">
        <v>23.214216952415299</v>
      </c>
      <c r="S836">
        <v>3.9031336890346102</v>
      </c>
      <c r="T836">
        <v>0.50600480275915005</v>
      </c>
      <c r="U836">
        <v>0.97516215392208205</v>
      </c>
      <c r="V836">
        <v>15.318235995232399</v>
      </c>
      <c r="W836">
        <v>2.9411239964317502</v>
      </c>
    </row>
    <row r="837" spans="1:23" x14ac:dyDescent="0.25">
      <c r="A837">
        <v>835</v>
      </c>
      <c r="B837">
        <v>144.15447612024201</v>
      </c>
      <c r="C837">
        <v>155.035513982417</v>
      </c>
      <c r="D837">
        <v>19.2645284126279</v>
      </c>
      <c r="E837">
        <v>15.1825105431592</v>
      </c>
      <c r="F837">
        <v>6.0841350555419904</v>
      </c>
      <c r="G837">
        <v>3.68401646614074</v>
      </c>
      <c r="H837">
        <v>7.3455877304077104</v>
      </c>
      <c r="I837">
        <v>3.3785488605499201</v>
      </c>
      <c r="J837">
        <v>728</v>
      </c>
      <c r="K837">
        <v>369</v>
      </c>
      <c r="L837">
        <v>1722</v>
      </c>
      <c r="M837">
        <v>665</v>
      </c>
      <c r="N837">
        <v>56.7274169921875</v>
      </c>
      <c r="O837">
        <v>22.8473205566406</v>
      </c>
      <c r="P837">
        <v>96.852051835853104</v>
      </c>
      <c r="Q837">
        <v>185.30556533990799</v>
      </c>
      <c r="R837">
        <v>31.656158651977702</v>
      </c>
      <c r="S837">
        <v>6.5131460545478497</v>
      </c>
      <c r="T837">
        <v>0.52043118066391503</v>
      </c>
      <c r="U837">
        <v>0.95246284145152305</v>
      </c>
      <c r="V837">
        <v>16.656666666666599</v>
      </c>
      <c r="W837">
        <v>2.7419213973799099</v>
      </c>
    </row>
    <row r="838" spans="1:23" x14ac:dyDescent="0.25">
      <c r="A838">
        <v>836</v>
      </c>
      <c r="B838">
        <v>145.73164625744701</v>
      </c>
      <c r="C838">
        <v>203.75895127015801</v>
      </c>
      <c r="D838">
        <v>11.469476830472001</v>
      </c>
      <c r="E838">
        <v>3.65806695083818</v>
      </c>
      <c r="F838">
        <v>4.9360489845275799</v>
      </c>
      <c r="G838">
        <v>2.3164873123168901</v>
      </c>
      <c r="H838">
        <v>4.0391092300415004</v>
      </c>
      <c r="I838">
        <v>1.4829305410385101</v>
      </c>
      <c r="J838">
        <v>412</v>
      </c>
      <c r="K838">
        <v>83</v>
      </c>
      <c r="L838">
        <v>969</v>
      </c>
      <c r="M838">
        <v>214</v>
      </c>
      <c r="N838">
        <v>51.400386810302699</v>
      </c>
      <c r="O838">
        <v>38.013153076171797</v>
      </c>
      <c r="P838">
        <v>86.963742690058396</v>
      </c>
      <c r="Q838">
        <v>161.89111168473499</v>
      </c>
      <c r="R838">
        <v>29.2581847602676</v>
      </c>
      <c r="S838">
        <v>6.0833969358303799</v>
      </c>
      <c r="T838">
        <v>0.52003959836318203</v>
      </c>
      <c r="U838">
        <v>0.95931444048733305</v>
      </c>
      <c r="V838">
        <v>9.5248780487804794</v>
      </c>
      <c r="W838">
        <v>2.88455149501661</v>
      </c>
    </row>
    <row r="839" spans="1:23" x14ac:dyDescent="0.25">
      <c r="A839">
        <v>837</v>
      </c>
      <c r="B839">
        <v>181.00601602980799</v>
      </c>
      <c r="C839">
        <v>178.03037124725799</v>
      </c>
      <c r="D839">
        <v>29.292668615375899</v>
      </c>
      <c r="E839">
        <v>4.5755499111287303</v>
      </c>
      <c r="F839">
        <v>5.2380433082580504</v>
      </c>
      <c r="G839">
        <v>3.2074625492095898</v>
      </c>
      <c r="H839">
        <v>8.6769523620605398</v>
      </c>
      <c r="I839">
        <v>2.2774956226348801</v>
      </c>
      <c r="J839">
        <v>1085</v>
      </c>
      <c r="K839">
        <v>221</v>
      </c>
      <c r="L839">
        <v>1729</v>
      </c>
      <c r="M839">
        <v>418</v>
      </c>
      <c r="N839">
        <v>79.906196594238196</v>
      </c>
      <c r="O839">
        <v>38.013153076171797</v>
      </c>
      <c r="P839">
        <v>93.793539325842701</v>
      </c>
      <c r="Q839">
        <v>196.806360755779</v>
      </c>
      <c r="R839">
        <v>27.135871980596601</v>
      </c>
      <c r="S839">
        <v>3.37912924930025</v>
      </c>
      <c r="T839">
        <v>0.54527965220985397</v>
      </c>
      <c r="U839">
        <v>0.98316567391479603</v>
      </c>
      <c r="V839">
        <v>10.273142857142799</v>
      </c>
      <c r="W839">
        <v>2.53742048991744</v>
      </c>
    </row>
    <row r="840" spans="1:23" x14ac:dyDescent="0.25">
      <c r="A840">
        <v>838</v>
      </c>
      <c r="B840">
        <v>174.41953074967401</v>
      </c>
      <c r="C840">
        <v>163.51250752003699</v>
      </c>
      <c r="D840">
        <v>26.7228796656299</v>
      </c>
      <c r="E840">
        <v>5.48458360119439</v>
      </c>
      <c r="F840">
        <v>6.0906004905700604</v>
      </c>
      <c r="G840">
        <v>3.1147074699401802</v>
      </c>
      <c r="H840">
        <v>9.9161710739135707</v>
      </c>
      <c r="I840">
        <v>1.9445503950119001</v>
      </c>
      <c r="J840">
        <v>1190</v>
      </c>
      <c r="K840">
        <v>102</v>
      </c>
      <c r="L840">
        <v>2149</v>
      </c>
      <c r="M840">
        <v>307</v>
      </c>
      <c r="N840">
        <v>87.982955932617102</v>
      </c>
      <c r="O840">
        <v>11.661903381347599</v>
      </c>
      <c r="P840">
        <v>109.15636014098</v>
      </c>
      <c r="Q840">
        <v>162.69456782931599</v>
      </c>
      <c r="R840">
        <v>26.2433934332999</v>
      </c>
      <c r="S840">
        <v>5.9503661083763699</v>
      </c>
      <c r="T840">
        <v>0.634657354925242</v>
      </c>
      <c r="U840">
        <v>0.96391351448940299</v>
      </c>
      <c r="V840">
        <v>9.6552995391704997</v>
      </c>
      <c r="W840">
        <v>3.74874001229256</v>
      </c>
    </row>
    <row r="841" spans="1:23" x14ac:dyDescent="0.25">
      <c r="A841">
        <v>839</v>
      </c>
      <c r="B841">
        <v>197.198723049156</v>
      </c>
      <c r="C841">
        <v>194.55828756622401</v>
      </c>
      <c r="D841">
        <v>28.046099411713101</v>
      </c>
      <c r="E841">
        <v>8.2564670446998996</v>
      </c>
      <c r="F841">
        <v>5.5433239936828604</v>
      </c>
      <c r="G841">
        <v>2.88910460472106</v>
      </c>
      <c r="H841">
        <v>9.1136751174926705</v>
      </c>
      <c r="I841">
        <v>2.1389801502227699</v>
      </c>
      <c r="J841">
        <v>903</v>
      </c>
      <c r="K841">
        <v>192</v>
      </c>
      <c r="L841">
        <v>1949</v>
      </c>
      <c r="M841">
        <v>398</v>
      </c>
      <c r="N841">
        <v>70.256675720214801</v>
      </c>
      <c r="O841">
        <v>45.0111083984375</v>
      </c>
      <c r="P841">
        <v>110.213813813813</v>
      </c>
      <c r="Q841">
        <v>146.43029677187599</v>
      </c>
      <c r="R841">
        <v>19.308369752826898</v>
      </c>
      <c r="S841">
        <v>5.40333865230504</v>
      </c>
      <c r="T841">
        <v>0.67334297312583702</v>
      </c>
      <c r="U841">
        <v>0.96599840280973304</v>
      </c>
      <c r="V841">
        <v>7.3418456181079499</v>
      </c>
      <c r="W841">
        <v>2.8907078975291798</v>
      </c>
    </row>
    <row r="842" spans="1:23" x14ac:dyDescent="0.25">
      <c r="A842">
        <v>840</v>
      </c>
      <c r="B842">
        <v>154.548506666149</v>
      </c>
      <c r="C842">
        <v>185.28869180461399</v>
      </c>
      <c r="D842">
        <v>34.416433975445102</v>
      </c>
      <c r="E842">
        <v>7.1788590328827802</v>
      </c>
      <c r="F842">
        <v>6.0925521850585902</v>
      </c>
      <c r="G842">
        <v>4.0074009895324698</v>
      </c>
      <c r="H842">
        <v>7.74297618865966</v>
      </c>
      <c r="I842">
        <v>2.93382215499877</v>
      </c>
      <c r="J842">
        <v>912</v>
      </c>
      <c r="K842">
        <v>265</v>
      </c>
      <c r="L842">
        <v>1734</v>
      </c>
      <c r="M842">
        <v>620</v>
      </c>
      <c r="N842">
        <v>76.157730102539006</v>
      </c>
      <c r="O842">
        <v>23.537204742431602</v>
      </c>
      <c r="P842">
        <v>103.870365569095</v>
      </c>
      <c r="Q842">
        <v>174.78608775886801</v>
      </c>
      <c r="R842">
        <v>26.6734017535383</v>
      </c>
      <c r="S842">
        <v>9.1664274758808908</v>
      </c>
      <c r="T842">
        <v>0.54017022240353596</v>
      </c>
      <c r="U842">
        <v>0.95312706895066401</v>
      </c>
      <c r="V842">
        <v>11.809210526315701</v>
      </c>
      <c r="W842">
        <v>4.4959262106072204</v>
      </c>
    </row>
    <row r="843" spans="1:23" x14ac:dyDescent="0.25">
      <c r="A843">
        <v>841</v>
      </c>
      <c r="B843">
        <v>148.42007413301201</v>
      </c>
      <c r="C843">
        <v>174.89031419200799</v>
      </c>
      <c r="D843">
        <v>26.687965324567902</v>
      </c>
      <c r="E843">
        <v>7.7664136961587502</v>
      </c>
      <c r="F843">
        <v>6.4286985397338796</v>
      </c>
      <c r="G843">
        <v>4.4382758140563903</v>
      </c>
      <c r="H843">
        <v>8.4935331344604492</v>
      </c>
      <c r="I843">
        <v>3.2036964893340998</v>
      </c>
      <c r="J843">
        <v>1011</v>
      </c>
      <c r="K843">
        <v>296</v>
      </c>
      <c r="L843">
        <v>2055</v>
      </c>
      <c r="M843">
        <v>598</v>
      </c>
      <c r="N843">
        <v>86.284408569335895</v>
      </c>
      <c r="O843">
        <v>34.014701843261697</v>
      </c>
      <c r="P843">
        <v>88.618367980142693</v>
      </c>
      <c r="Q843">
        <v>193.48337338624</v>
      </c>
      <c r="R843">
        <v>25.838675818374</v>
      </c>
      <c r="S843">
        <v>4.5100675002963504</v>
      </c>
      <c r="T843">
        <v>0.48947472050963903</v>
      </c>
      <c r="U843">
        <v>0.976095343148218</v>
      </c>
      <c r="V843">
        <v>13.983333333333301</v>
      </c>
      <c r="W843">
        <v>2.5721678063204498</v>
      </c>
    </row>
    <row r="844" spans="1:23" x14ac:dyDescent="0.25">
      <c r="A844">
        <v>842</v>
      </c>
      <c r="B844">
        <v>196.97818704030701</v>
      </c>
      <c r="C844">
        <v>179.939956141202</v>
      </c>
      <c r="D844">
        <v>25.139809142684101</v>
      </c>
      <c r="E844">
        <v>6.1977419567166701</v>
      </c>
      <c r="F844">
        <v>6.1802515983581499</v>
      </c>
      <c r="G844">
        <v>2.8211295604705802</v>
      </c>
      <c r="H844">
        <v>9.7257213592529297</v>
      </c>
      <c r="I844">
        <v>2.06549000740051</v>
      </c>
      <c r="J844">
        <v>1031</v>
      </c>
      <c r="K844">
        <v>179</v>
      </c>
      <c r="L844">
        <v>2250</v>
      </c>
      <c r="M844">
        <v>379</v>
      </c>
      <c r="N844">
        <v>74.168724060058594</v>
      </c>
      <c r="O844">
        <v>27.312999725341701</v>
      </c>
      <c r="P844">
        <v>66.961989065347495</v>
      </c>
      <c r="Q844">
        <v>181.92475024170099</v>
      </c>
      <c r="R844">
        <v>23.632593306488399</v>
      </c>
      <c r="S844">
        <v>4.6639116548673698</v>
      </c>
      <c r="T844">
        <v>0.39598397035704702</v>
      </c>
      <c r="U844">
        <v>0.97625588175338995</v>
      </c>
      <c r="V844">
        <v>14.0625</v>
      </c>
      <c r="W844">
        <v>2.5020147283590299</v>
      </c>
    </row>
    <row r="845" spans="1:23" x14ac:dyDescent="0.25">
      <c r="A845">
        <v>843</v>
      </c>
      <c r="B845">
        <v>192.40515049777699</v>
      </c>
      <c r="C845">
        <v>192.46170117797701</v>
      </c>
      <c r="D845">
        <v>29.2847633763466</v>
      </c>
      <c r="E845">
        <v>7.6657712420325401</v>
      </c>
      <c r="F845">
        <v>5.6830387115478498</v>
      </c>
      <c r="G845">
        <v>4.8427090644836399</v>
      </c>
      <c r="H845">
        <v>8.4451904296875</v>
      </c>
      <c r="I845">
        <v>4.0214447975158603</v>
      </c>
      <c r="J845">
        <v>925</v>
      </c>
      <c r="K845">
        <v>401</v>
      </c>
      <c r="L845">
        <v>2026</v>
      </c>
      <c r="M845">
        <v>898</v>
      </c>
      <c r="N845">
        <v>76.236473083496094</v>
      </c>
      <c r="O845">
        <v>30.2654914855957</v>
      </c>
      <c r="P845">
        <v>62.417035140795903</v>
      </c>
      <c r="Q845">
        <v>187.060165822877</v>
      </c>
      <c r="R845">
        <v>24.902409816478301</v>
      </c>
      <c r="S845">
        <v>4.4815080061011798</v>
      </c>
      <c r="T845">
        <v>0.37975947218269201</v>
      </c>
      <c r="U845">
        <v>0.98001584702710998</v>
      </c>
      <c r="V845">
        <v>15.416865552903699</v>
      </c>
      <c r="W845">
        <v>2.6046995835811999</v>
      </c>
    </row>
    <row r="846" spans="1:23" x14ac:dyDescent="0.25">
      <c r="A846">
        <v>844</v>
      </c>
      <c r="B846">
        <v>191.55000097032701</v>
      </c>
      <c r="C846">
        <v>198.22292301422499</v>
      </c>
      <c r="D846">
        <v>30.702398294080599</v>
      </c>
      <c r="E846">
        <v>4.6169256346503902</v>
      </c>
      <c r="F846">
        <v>4.8470497131347603</v>
      </c>
      <c r="G846">
        <v>2.4153678417205802</v>
      </c>
      <c r="H846">
        <v>8.2768220901489205</v>
      </c>
      <c r="I846">
        <v>1.7617712020873999</v>
      </c>
      <c r="J846">
        <v>1011</v>
      </c>
      <c r="K846">
        <v>164</v>
      </c>
      <c r="L846">
        <v>1573</v>
      </c>
      <c r="M846">
        <v>345</v>
      </c>
      <c r="N846">
        <v>82.298240661621094</v>
      </c>
      <c r="O846">
        <v>55.470714569091797</v>
      </c>
      <c r="P846">
        <v>64.831778192482005</v>
      </c>
      <c r="Q846">
        <v>135.39413454410601</v>
      </c>
      <c r="R846">
        <v>24.285979731677401</v>
      </c>
      <c r="S846">
        <v>6.5669913323428499</v>
      </c>
      <c r="T846">
        <v>0.40848666619717899</v>
      </c>
      <c r="U846">
        <v>0.94640408654944497</v>
      </c>
      <c r="V846">
        <v>13.6669838249286</v>
      </c>
      <c r="W846">
        <v>4.1306142668427999</v>
      </c>
    </row>
    <row r="847" spans="1:23" x14ac:dyDescent="0.25">
      <c r="A847">
        <v>845</v>
      </c>
      <c r="B847">
        <v>183.084573735178</v>
      </c>
      <c r="C847">
        <v>190.877564090124</v>
      </c>
      <c r="D847">
        <v>29.8205886620954</v>
      </c>
      <c r="E847">
        <v>5.2790966329073798</v>
      </c>
      <c r="F847">
        <v>5.7369880676269496</v>
      </c>
      <c r="G847">
        <v>2.5261662006378098</v>
      </c>
      <c r="H847">
        <v>10.0021095275878</v>
      </c>
      <c r="I847">
        <v>1.8379595279693599</v>
      </c>
      <c r="J847">
        <v>1209</v>
      </c>
      <c r="K847">
        <v>177</v>
      </c>
      <c r="L847">
        <v>1956</v>
      </c>
      <c r="M847">
        <v>354</v>
      </c>
      <c r="N847">
        <v>97.948966979980398</v>
      </c>
      <c r="O847">
        <v>48.010414123535099</v>
      </c>
      <c r="P847">
        <v>58.648883734415698</v>
      </c>
      <c r="Q847">
        <v>198.25682106598899</v>
      </c>
      <c r="R847">
        <v>23.485619235468398</v>
      </c>
      <c r="S847">
        <v>8.0610791619227093</v>
      </c>
      <c r="T847">
        <v>0.36966049321331501</v>
      </c>
      <c r="U847">
        <v>0.95403581011330696</v>
      </c>
      <c r="V847">
        <v>14.506366307541599</v>
      </c>
      <c r="W847">
        <v>3.7722233842292399</v>
      </c>
    </row>
    <row r="848" spans="1:23" x14ac:dyDescent="0.25">
      <c r="A848">
        <v>846</v>
      </c>
      <c r="B848">
        <v>175.874012691882</v>
      </c>
      <c r="C848">
        <v>188.436841390285</v>
      </c>
      <c r="D848">
        <v>27.640285259332</v>
      </c>
      <c r="E848">
        <v>6.5150397680796699</v>
      </c>
      <c r="F848">
        <v>6.2047486305236799</v>
      </c>
      <c r="G848">
        <v>3.5025742053985498</v>
      </c>
      <c r="H848">
        <v>10.490515708923301</v>
      </c>
      <c r="I848">
        <v>2.6745820045471098</v>
      </c>
      <c r="J848">
        <v>1313</v>
      </c>
      <c r="K848">
        <v>252</v>
      </c>
      <c r="L848">
        <v>2289</v>
      </c>
      <c r="M848">
        <v>532</v>
      </c>
      <c r="N848">
        <v>97.754791259765597</v>
      </c>
      <c r="O848">
        <v>67.186309814453097</v>
      </c>
      <c r="P848">
        <v>74.543344214726105</v>
      </c>
      <c r="Q848">
        <v>179.50191853600899</v>
      </c>
      <c r="R848">
        <v>23.6042057935624</v>
      </c>
      <c r="S848">
        <v>4.5773551859863799</v>
      </c>
      <c r="T848">
        <v>0.48904819892128498</v>
      </c>
      <c r="U848">
        <v>0.97592456006018602</v>
      </c>
      <c r="V848">
        <v>9.6382211538461497</v>
      </c>
      <c r="W848">
        <v>2.7387261738726099</v>
      </c>
    </row>
    <row r="849" spans="1:23" x14ac:dyDescent="0.25">
      <c r="A849">
        <v>847</v>
      </c>
      <c r="B849">
        <v>173.15905606551601</v>
      </c>
      <c r="C849">
        <v>197.59863377903699</v>
      </c>
      <c r="D849">
        <v>25.0655398068679</v>
      </c>
      <c r="E849">
        <v>10.221543046066101</v>
      </c>
      <c r="F849">
        <v>6.2208137512206996</v>
      </c>
      <c r="G849">
        <v>3.9026498794555602</v>
      </c>
      <c r="H849">
        <v>9.9528255462646396</v>
      </c>
      <c r="I849">
        <v>2.6908783912658598</v>
      </c>
      <c r="J849">
        <v>1227</v>
      </c>
      <c r="K849">
        <v>195</v>
      </c>
      <c r="L849">
        <v>2267</v>
      </c>
      <c r="M849">
        <v>498</v>
      </c>
      <c r="N849">
        <v>97.247100830078097</v>
      </c>
      <c r="O849">
        <v>15.1327457427978</v>
      </c>
      <c r="P849">
        <v>92.846790890269105</v>
      </c>
      <c r="Q849">
        <v>182.46928995383601</v>
      </c>
      <c r="R849">
        <v>25.605905934309298</v>
      </c>
      <c r="S849">
        <v>4.1896920426565396</v>
      </c>
      <c r="T849">
        <v>0.47422969185984998</v>
      </c>
      <c r="U849">
        <v>0.97087938472586899</v>
      </c>
      <c r="V849">
        <v>15.259835315645001</v>
      </c>
      <c r="W849">
        <v>2.55226337448559</v>
      </c>
    </row>
    <row r="850" spans="1:23" x14ac:dyDescent="0.25">
      <c r="A850">
        <v>848</v>
      </c>
      <c r="B850">
        <v>169.67740495643201</v>
      </c>
      <c r="C850">
        <v>170.74455161171301</v>
      </c>
      <c r="D850">
        <v>33.3140430939103</v>
      </c>
      <c r="E850">
        <v>7.8205838041768301</v>
      </c>
      <c r="F850">
        <v>6.2473444938659597</v>
      </c>
      <c r="G850">
        <v>5.1175012588500897</v>
      </c>
      <c r="H850">
        <v>10.710262298583901</v>
      </c>
      <c r="I850">
        <v>4.08406639099121</v>
      </c>
      <c r="J850">
        <v>1361</v>
      </c>
      <c r="K850">
        <v>380</v>
      </c>
      <c r="L850">
        <v>2221</v>
      </c>
      <c r="M850">
        <v>965</v>
      </c>
      <c r="N850">
        <v>99.624290466308594</v>
      </c>
      <c r="O850">
        <v>39.5979804992675</v>
      </c>
      <c r="P850">
        <v>90.111742424242394</v>
      </c>
      <c r="Q850">
        <v>168.76858965404799</v>
      </c>
      <c r="R850">
        <v>21.493445406653699</v>
      </c>
      <c r="S850">
        <v>7.6161946130397098</v>
      </c>
      <c r="T850">
        <v>0.52125157992256999</v>
      </c>
      <c r="U850">
        <v>0.946436713755203</v>
      </c>
      <c r="V850">
        <v>8.9502452697967705</v>
      </c>
      <c r="W850">
        <v>3.7859260415041298</v>
      </c>
    </row>
    <row r="851" spans="1:23" x14ac:dyDescent="0.25">
      <c r="A851">
        <v>849</v>
      </c>
      <c r="B851">
        <v>160.53831822857001</v>
      </c>
      <c r="C851">
        <v>178.50113528304399</v>
      </c>
      <c r="D851">
        <v>25.6068471511486</v>
      </c>
      <c r="E851">
        <v>8.0760015476238998</v>
      </c>
      <c r="F851">
        <v>5.6017503738403303</v>
      </c>
      <c r="G851">
        <v>4.2815308570861799</v>
      </c>
      <c r="H851">
        <v>8.8904895782470703</v>
      </c>
      <c r="I851">
        <v>2.65506792068481</v>
      </c>
      <c r="J851">
        <v>1086</v>
      </c>
      <c r="K851">
        <v>137</v>
      </c>
      <c r="L851">
        <v>1923</v>
      </c>
      <c r="M851">
        <v>410</v>
      </c>
      <c r="N851">
        <v>98.812950134277301</v>
      </c>
      <c r="O851">
        <v>43.7378540039062</v>
      </c>
      <c r="P851">
        <v>86.532061068702205</v>
      </c>
      <c r="Q851">
        <v>170.841526868215</v>
      </c>
      <c r="R851">
        <v>21.388672421768799</v>
      </c>
      <c r="S851">
        <v>7.6763356331826804</v>
      </c>
      <c r="T851">
        <v>0.50869395538863704</v>
      </c>
      <c r="U851">
        <v>0.95442752549696797</v>
      </c>
      <c r="V851">
        <v>8.7854622441778396</v>
      </c>
      <c r="W851">
        <v>3.6184860557768901</v>
      </c>
    </row>
    <row r="852" spans="1:23" x14ac:dyDescent="0.25">
      <c r="A852">
        <v>850</v>
      </c>
      <c r="B852">
        <v>194.50573463486501</v>
      </c>
      <c r="C852">
        <v>173.06167400881</v>
      </c>
      <c r="D852">
        <v>27.034369960858399</v>
      </c>
      <c r="E852">
        <v>10.5414627025795</v>
      </c>
      <c r="F852">
        <v>4.9775338172912598</v>
      </c>
      <c r="G852">
        <v>4.35923051834106</v>
      </c>
      <c r="H852">
        <v>7.9495601654052699</v>
      </c>
      <c r="I852">
        <v>3.3006064891815101</v>
      </c>
      <c r="J852">
        <v>893</v>
      </c>
      <c r="K852">
        <v>307</v>
      </c>
      <c r="L852">
        <v>1660</v>
      </c>
      <c r="M852">
        <v>721</v>
      </c>
      <c r="N852">
        <v>83.815269470214801</v>
      </c>
      <c r="O852">
        <v>71.840103149414006</v>
      </c>
      <c r="P852">
        <v>72.597755463673906</v>
      </c>
      <c r="Q852">
        <v>201.87818683409401</v>
      </c>
      <c r="R852">
        <v>24.972992753824101</v>
      </c>
      <c r="S852">
        <v>5.44139524172438</v>
      </c>
      <c r="T852">
        <v>0.44843652048167998</v>
      </c>
      <c r="U852">
        <v>0.97197992138951606</v>
      </c>
      <c r="V852">
        <v>8.2967032967032903</v>
      </c>
      <c r="W852">
        <v>3.6804234427738498</v>
      </c>
    </row>
    <row r="853" spans="1:23" x14ac:dyDescent="0.25">
      <c r="A853">
        <v>851</v>
      </c>
      <c r="B853">
        <v>184.19883948844301</v>
      </c>
      <c r="C853">
        <v>178.970133322983</v>
      </c>
      <c r="D853">
        <v>20.486269027454501</v>
      </c>
      <c r="E853">
        <v>7.7158549879627696</v>
      </c>
      <c r="F853">
        <v>4.82403564453125</v>
      </c>
      <c r="G853">
        <v>4.6188950538635201</v>
      </c>
      <c r="H853">
        <v>8.1680164337158203</v>
      </c>
      <c r="I853">
        <v>4.4738593101501403</v>
      </c>
      <c r="J853">
        <v>1004</v>
      </c>
      <c r="K853">
        <v>501</v>
      </c>
      <c r="L853">
        <v>1699</v>
      </c>
      <c r="M853">
        <v>961</v>
      </c>
      <c r="N853">
        <v>91</v>
      </c>
      <c r="O853">
        <v>24.166091918945298</v>
      </c>
      <c r="P853">
        <v>65.642134497123493</v>
      </c>
      <c r="Q853">
        <v>179.273690444853</v>
      </c>
      <c r="R853">
        <v>25.590764096230501</v>
      </c>
      <c r="S853">
        <v>6.5942192404718396</v>
      </c>
      <c r="T853">
        <v>0.39224406509531401</v>
      </c>
      <c r="U853">
        <v>0.96315992678787798</v>
      </c>
      <c r="V853">
        <v>10.523289665210999</v>
      </c>
      <c r="W853">
        <v>3.1953265428400202</v>
      </c>
    </row>
    <row r="854" spans="1:23" x14ac:dyDescent="0.25">
      <c r="A854">
        <v>852</v>
      </c>
      <c r="B854">
        <v>159.709231694773</v>
      </c>
      <c r="C854">
        <v>181.09660579479501</v>
      </c>
      <c r="D854">
        <v>24.320798914584099</v>
      </c>
      <c r="E854">
        <v>14.852308476977401</v>
      </c>
      <c r="F854">
        <v>5.6141691207885698</v>
      </c>
      <c r="G854">
        <v>3.7241044044494598</v>
      </c>
      <c r="H854">
        <v>7.4817452430725098</v>
      </c>
      <c r="I854">
        <v>2.6781048774719198</v>
      </c>
      <c r="J854">
        <v>787</v>
      </c>
      <c r="K854">
        <v>205</v>
      </c>
      <c r="L854">
        <v>1573</v>
      </c>
      <c r="M854">
        <v>523</v>
      </c>
      <c r="N854">
        <v>67.186309814453097</v>
      </c>
      <c r="O854">
        <v>33.060550689697202</v>
      </c>
      <c r="P854">
        <v>61.128110599078298</v>
      </c>
      <c r="Q854">
        <v>192.72140404425701</v>
      </c>
      <c r="R854">
        <v>25.180128816461</v>
      </c>
      <c r="S854">
        <v>12.9705734695356</v>
      </c>
      <c r="T854">
        <v>0.36886855642795802</v>
      </c>
      <c r="U854">
        <v>0.925071988516602</v>
      </c>
      <c r="V854">
        <v>9.9737954353338907</v>
      </c>
      <c r="W854">
        <v>5.6326488280439699</v>
      </c>
    </row>
    <row r="855" spans="1:23" x14ac:dyDescent="0.25">
      <c r="A855">
        <v>853</v>
      </c>
      <c r="B855">
        <v>158.42614838246399</v>
      </c>
      <c r="C855">
        <v>162.03138038774199</v>
      </c>
      <c r="D855">
        <v>28.2857371869422</v>
      </c>
      <c r="E855">
        <v>3.1076797619047398</v>
      </c>
      <c r="F855">
        <v>6.06799268722534</v>
      </c>
      <c r="G855">
        <v>1.9652234315872099</v>
      </c>
      <c r="H855">
        <v>7.7405462265014604</v>
      </c>
      <c r="I855">
        <v>1.6446573734283401</v>
      </c>
      <c r="J855">
        <v>871</v>
      </c>
      <c r="K855">
        <v>157</v>
      </c>
      <c r="L855">
        <v>1879</v>
      </c>
      <c r="M855">
        <v>344</v>
      </c>
      <c r="N855">
        <v>71.568145751953097</v>
      </c>
      <c r="O855">
        <v>41.677333831787102</v>
      </c>
      <c r="P855">
        <v>129.645213982358</v>
      </c>
      <c r="Q855">
        <v>115.590743891122</v>
      </c>
      <c r="R855">
        <v>23.072465861909599</v>
      </c>
      <c r="S855">
        <v>5.9971995220014103</v>
      </c>
      <c r="T855">
        <v>0.66283128042271999</v>
      </c>
      <c r="U855">
        <v>0.95397040457552496</v>
      </c>
      <c r="V855">
        <v>10.9760765550239</v>
      </c>
      <c r="W855">
        <v>3.1416933372126801</v>
      </c>
    </row>
    <row r="856" spans="1:23" x14ac:dyDescent="0.25">
      <c r="A856">
        <v>854</v>
      </c>
      <c r="B856">
        <v>164.33431659842</v>
      </c>
      <c r="C856">
        <v>200.58438937297399</v>
      </c>
      <c r="D856">
        <v>27.165302352165099</v>
      </c>
      <c r="E856">
        <v>6.1211977380231</v>
      </c>
      <c r="F856">
        <v>5.8402924537658603</v>
      </c>
      <c r="G856">
        <v>2.7651784420013401</v>
      </c>
      <c r="H856">
        <v>8.5318536758422798</v>
      </c>
      <c r="I856">
        <v>1.94587242603302</v>
      </c>
      <c r="J856">
        <v>990</v>
      </c>
      <c r="K856">
        <v>139</v>
      </c>
      <c r="L856">
        <v>1877</v>
      </c>
      <c r="M856">
        <v>369</v>
      </c>
      <c r="N856">
        <v>74.006759643554602</v>
      </c>
      <c r="O856">
        <v>59.093147277832003</v>
      </c>
      <c r="P856">
        <v>97</v>
      </c>
      <c r="Q856">
        <v>192.319038901601</v>
      </c>
      <c r="R856">
        <v>26.365320755528501</v>
      </c>
      <c r="S856">
        <v>4.5536666635970198</v>
      </c>
      <c r="T856">
        <v>0.56769742690614999</v>
      </c>
      <c r="U856">
        <v>0.97164045091539397</v>
      </c>
      <c r="V856">
        <v>11.866301798279901</v>
      </c>
      <c r="W856">
        <v>2.5892424487158698</v>
      </c>
    </row>
    <row r="857" spans="1:23" x14ac:dyDescent="0.25">
      <c r="A857">
        <v>855</v>
      </c>
      <c r="B857">
        <v>160.22886141784201</v>
      </c>
      <c r="C857">
        <v>195.618641929787</v>
      </c>
      <c r="D857">
        <v>25.426006129134201</v>
      </c>
      <c r="E857">
        <v>6.0623157708924298</v>
      </c>
      <c r="F857">
        <v>6.2097415924072203</v>
      </c>
      <c r="G857">
        <v>2.5331106185913002</v>
      </c>
      <c r="H857">
        <v>8.4682455062866193</v>
      </c>
      <c r="I857">
        <v>2.10485339164733</v>
      </c>
      <c r="J857">
        <v>960</v>
      </c>
      <c r="K857">
        <v>189</v>
      </c>
      <c r="L857">
        <v>2011</v>
      </c>
      <c r="M857">
        <v>306</v>
      </c>
      <c r="N857">
        <v>71.840103149414006</v>
      </c>
      <c r="O857">
        <v>26.172506332397401</v>
      </c>
      <c r="P857">
        <v>92.553909823567807</v>
      </c>
      <c r="Q857">
        <v>171.44893806435201</v>
      </c>
      <c r="R857">
        <v>25.103585910264901</v>
      </c>
      <c r="S857">
        <v>3.9079489755597998</v>
      </c>
      <c r="T857">
        <v>0.55362276299068303</v>
      </c>
      <c r="U857">
        <v>0.96962548663430004</v>
      </c>
      <c r="V857">
        <v>13.7851644506648</v>
      </c>
      <c r="W857">
        <v>2.5522231543624101</v>
      </c>
    </row>
    <row r="858" spans="1:23" x14ac:dyDescent="0.25">
      <c r="A858">
        <v>856</v>
      </c>
      <c r="B858">
        <v>183.73851617535701</v>
      </c>
      <c r="C858">
        <v>165.11480913660199</v>
      </c>
      <c r="D858">
        <v>17.325760320276601</v>
      </c>
      <c r="E858">
        <v>6.7002983026259599</v>
      </c>
      <c r="F858">
        <v>4.8133301734924299</v>
      </c>
      <c r="G858">
        <v>4.1310825347900302</v>
      </c>
      <c r="H858">
        <v>7.34649181365966</v>
      </c>
      <c r="I858">
        <v>4.0715837478637598</v>
      </c>
      <c r="J858">
        <v>832</v>
      </c>
      <c r="K858">
        <v>463</v>
      </c>
      <c r="L858">
        <v>1571</v>
      </c>
      <c r="M858">
        <v>971</v>
      </c>
      <c r="N858">
        <v>65.513359069824205</v>
      </c>
      <c r="O858">
        <v>22.360681533813398</v>
      </c>
      <c r="P858">
        <v>90.635109025669294</v>
      </c>
      <c r="Q858">
        <v>169.221712880143</v>
      </c>
      <c r="R858">
        <v>26.0565406482242</v>
      </c>
      <c r="S858">
        <v>9.2377496078527308</v>
      </c>
      <c r="T858">
        <v>0.548885165629585</v>
      </c>
      <c r="U858">
        <v>0.950390751706638</v>
      </c>
      <c r="V858">
        <v>13.89804964539</v>
      </c>
      <c r="W858">
        <v>3.68754076973255</v>
      </c>
    </row>
    <row r="859" spans="1:23" x14ac:dyDescent="0.25">
      <c r="A859">
        <v>857</v>
      </c>
      <c r="B859">
        <v>184.07182363329301</v>
      </c>
      <c r="C859">
        <v>219.82916415998699</v>
      </c>
      <c r="D859">
        <v>20.396077664611301</v>
      </c>
      <c r="E859">
        <v>7.7866637300000798</v>
      </c>
      <c r="F859">
        <v>4.6695141792297301</v>
      </c>
      <c r="G859">
        <v>4.7430734634399396</v>
      </c>
      <c r="H859">
        <v>6.9486508369445801</v>
      </c>
      <c r="I859">
        <v>3.9990279674529998</v>
      </c>
      <c r="J859">
        <v>752</v>
      </c>
      <c r="K859">
        <v>374</v>
      </c>
      <c r="L859">
        <v>1569</v>
      </c>
      <c r="M859">
        <v>927</v>
      </c>
      <c r="N859">
        <v>65.306968688964801</v>
      </c>
      <c r="O859">
        <v>41.400482177734297</v>
      </c>
      <c r="P859">
        <v>133.49241732139501</v>
      </c>
      <c r="Q859">
        <v>199.640050032278</v>
      </c>
      <c r="R859">
        <v>27.010300920290501</v>
      </c>
      <c r="S859">
        <v>6.93486796812976</v>
      </c>
      <c r="T859">
        <v>0.63202593807283503</v>
      </c>
      <c r="U859">
        <v>0.99289711707977601</v>
      </c>
      <c r="V859">
        <v>8.7636239782016307</v>
      </c>
      <c r="W859">
        <v>2.8663823033429199</v>
      </c>
    </row>
    <row r="860" spans="1:23" x14ac:dyDescent="0.25">
      <c r="A860">
        <v>858</v>
      </c>
      <c r="B860">
        <v>157.88247394670901</v>
      </c>
      <c r="C860">
        <v>180.95189116808001</v>
      </c>
      <c r="D860">
        <v>32.880681973904501</v>
      </c>
      <c r="E860">
        <v>10.554063753867201</v>
      </c>
      <c r="F860">
        <v>6.9092998504638601</v>
      </c>
      <c r="G860">
        <v>5.2751750946044904</v>
      </c>
      <c r="H860">
        <v>7.4560375213623002</v>
      </c>
      <c r="I860">
        <v>4.1516761779785103</v>
      </c>
      <c r="J860">
        <v>835</v>
      </c>
      <c r="K860">
        <v>306</v>
      </c>
      <c r="L860">
        <v>1730</v>
      </c>
      <c r="M860">
        <v>878</v>
      </c>
      <c r="N860">
        <v>79.924964904785099</v>
      </c>
      <c r="O860">
        <v>66.219329833984304</v>
      </c>
      <c r="P860">
        <v>73.709075244112498</v>
      </c>
      <c r="Q860">
        <v>179.89186764473001</v>
      </c>
      <c r="R860">
        <v>20.4858442406235</v>
      </c>
      <c r="S860">
        <v>5.9387227344536004</v>
      </c>
      <c r="T860">
        <v>0.48742430354667898</v>
      </c>
      <c r="U860">
        <v>0.96344056836060799</v>
      </c>
      <c r="V860">
        <v>11.978999999999999</v>
      </c>
      <c r="W860">
        <v>2.76959276018099</v>
      </c>
    </row>
    <row r="861" spans="1:23" x14ac:dyDescent="0.25">
      <c r="A861">
        <v>859</v>
      </c>
      <c r="B861">
        <v>154.68522579518299</v>
      </c>
      <c r="C861">
        <v>188.60583360825899</v>
      </c>
      <c r="D861">
        <v>25.8942710151935</v>
      </c>
      <c r="E861">
        <v>4.6314564488603898</v>
      </c>
      <c r="F861">
        <v>6.8842587471008301</v>
      </c>
      <c r="G861">
        <v>2.6533436775207502</v>
      </c>
      <c r="H861">
        <v>7.1037678718566797</v>
      </c>
      <c r="I861">
        <v>1.5469326972961399</v>
      </c>
      <c r="J861">
        <v>768</v>
      </c>
      <c r="K861">
        <v>62</v>
      </c>
      <c r="L861">
        <v>1640</v>
      </c>
      <c r="M861">
        <v>175</v>
      </c>
      <c r="N861">
        <v>67.208633422851506</v>
      </c>
      <c r="O861">
        <v>30.610454559326101</v>
      </c>
      <c r="P861">
        <v>65.336628372962807</v>
      </c>
      <c r="Q861">
        <v>156.52028688524501</v>
      </c>
      <c r="R861">
        <v>21.131357983064099</v>
      </c>
      <c r="S861">
        <v>18.696442589205699</v>
      </c>
      <c r="T861">
        <v>0.46796896555453898</v>
      </c>
      <c r="U861">
        <v>0.87060006125897604</v>
      </c>
      <c r="V861">
        <v>10.0715648854961</v>
      </c>
      <c r="W861">
        <v>8.8342928660826008</v>
      </c>
    </row>
    <row r="862" spans="1:23" x14ac:dyDescent="0.25">
      <c r="A862">
        <v>860</v>
      </c>
      <c r="B862">
        <v>156.71338469599601</v>
      </c>
      <c r="C862">
        <v>178.05722990937099</v>
      </c>
      <c r="D862">
        <v>30.943647561824701</v>
      </c>
      <c r="E862">
        <v>8.7560606911893508</v>
      </c>
      <c r="F862">
        <v>7.2462911605834899</v>
      </c>
      <c r="G862">
        <v>4.5657324790954501</v>
      </c>
      <c r="H862">
        <v>9.9969797134399396</v>
      </c>
      <c r="I862">
        <v>3.5274841785430899</v>
      </c>
      <c r="J862">
        <v>1170</v>
      </c>
      <c r="K862">
        <v>364</v>
      </c>
      <c r="L862">
        <v>2333</v>
      </c>
      <c r="M862">
        <v>836</v>
      </c>
      <c r="N862">
        <v>105.588829040527</v>
      </c>
      <c r="O862">
        <v>30.0166625976562</v>
      </c>
      <c r="P862">
        <v>99.307328118567298</v>
      </c>
      <c r="Q862">
        <v>164.17443466879899</v>
      </c>
      <c r="R862">
        <v>26.172922122546598</v>
      </c>
      <c r="S862">
        <v>4.3020080673548904</v>
      </c>
      <c r="T862">
        <v>0.51675928915925495</v>
      </c>
      <c r="U862">
        <v>0.97188138645578803</v>
      </c>
      <c r="V862">
        <v>12.931786216596301</v>
      </c>
      <c r="W862">
        <v>2.4994689325544299</v>
      </c>
    </row>
    <row r="863" spans="1:23" x14ac:dyDescent="0.25">
      <c r="A863">
        <v>861</v>
      </c>
      <c r="B863">
        <v>156.789962933493</v>
      </c>
      <c r="C863">
        <v>201.070038230899</v>
      </c>
      <c r="D863">
        <v>24.5030539720772</v>
      </c>
      <c r="E863">
        <v>9.6124945294399406</v>
      </c>
      <c r="F863">
        <v>6.46618604660034</v>
      </c>
      <c r="G863">
        <v>3.4061689376831001</v>
      </c>
      <c r="H863">
        <v>8.0292797088622994</v>
      </c>
      <c r="I863">
        <v>3.4677388668060298</v>
      </c>
      <c r="J863">
        <v>950</v>
      </c>
      <c r="K863">
        <v>338</v>
      </c>
      <c r="L863">
        <v>1726</v>
      </c>
      <c r="M863">
        <v>814</v>
      </c>
      <c r="N863">
        <v>88.022727966308594</v>
      </c>
      <c r="O863">
        <v>98.508880615234304</v>
      </c>
      <c r="P863">
        <v>87.886453718815503</v>
      </c>
      <c r="Q863">
        <v>166.63294825745001</v>
      </c>
      <c r="R863">
        <v>26.008220551326801</v>
      </c>
      <c r="S863">
        <v>4.8924938300332697</v>
      </c>
      <c r="T863">
        <v>0.48369275073865398</v>
      </c>
      <c r="U863">
        <v>0.97265357815861497</v>
      </c>
      <c r="V863">
        <v>12.764227642276399</v>
      </c>
      <c r="W863">
        <v>3.0518687110685101</v>
      </c>
    </row>
    <row r="864" spans="1:23" x14ac:dyDescent="0.25">
      <c r="A864">
        <v>862</v>
      </c>
      <c r="B864">
        <v>167.112189252653</v>
      </c>
      <c r="C864">
        <v>185.71134700848</v>
      </c>
      <c r="D864">
        <v>23.973935966695599</v>
      </c>
      <c r="E864">
        <v>15.925130589859</v>
      </c>
      <c r="F864">
        <v>6.4777169227600098</v>
      </c>
      <c r="G864">
        <v>10.511369705200099</v>
      </c>
      <c r="H864">
        <v>10.3127040863037</v>
      </c>
      <c r="I864">
        <v>7.5055561065673801</v>
      </c>
      <c r="J864">
        <v>1265</v>
      </c>
      <c r="K864">
        <v>748</v>
      </c>
      <c r="L864">
        <v>1962</v>
      </c>
      <c r="M864">
        <v>2147</v>
      </c>
      <c r="N864">
        <v>100.40916442871</v>
      </c>
      <c r="O864">
        <v>32.202484130859297</v>
      </c>
      <c r="P864">
        <v>81.388174807197899</v>
      </c>
      <c r="Q864">
        <v>134.150061045543</v>
      </c>
      <c r="R864">
        <v>21.578670893794801</v>
      </c>
      <c r="S864">
        <v>7.8437027487442403</v>
      </c>
      <c r="T864">
        <v>0.45842290801496799</v>
      </c>
      <c r="U864">
        <v>0.94091630073521804</v>
      </c>
      <c r="V864">
        <v>14.280779450841401</v>
      </c>
      <c r="W864">
        <v>4.1078031538879802</v>
      </c>
    </row>
    <row r="865" spans="1:23" x14ac:dyDescent="0.25">
      <c r="A865">
        <v>863</v>
      </c>
      <c r="B865">
        <v>182.212249412951</v>
      </c>
      <c r="C865">
        <v>197.658425352714</v>
      </c>
      <c r="D865">
        <v>28.575738577701198</v>
      </c>
      <c r="E865">
        <v>7.4552374347557704</v>
      </c>
      <c r="F865">
        <v>6.4632411003112704</v>
      </c>
      <c r="G865">
        <v>5.8022379875183097</v>
      </c>
      <c r="H865">
        <v>10.4108324050903</v>
      </c>
      <c r="I865">
        <v>3.8320457935333199</v>
      </c>
      <c r="J865">
        <v>1236</v>
      </c>
      <c r="K865">
        <v>282</v>
      </c>
      <c r="L865">
        <v>2335</v>
      </c>
      <c r="M865">
        <v>837</v>
      </c>
      <c r="N865">
        <v>114.56002807617099</v>
      </c>
      <c r="O865">
        <v>63.285068511962798</v>
      </c>
      <c r="P865">
        <v>79.717171717171695</v>
      </c>
      <c r="Q865">
        <v>188.44878193199099</v>
      </c>
      <c r="R865">
        <v>23.343118548143799</v>
      </c>
      <c r="S865">
        <v>5.6259624824394798</v>
      </c>
      <c r="T865">
        <v>0.45384480370431601</v>
      </c>
      <c r="U865">
        <v>0.96879075804353498</v>
      </c>
      <c r="V865">
        <v>15.1213592233009</v>
      </c>
      <c r="W865">
        <v>2.8196084524549399</v>
      </c>
    </row>
    <row r="866" spans="1:23" x14ac:dyDescent="0.25">
      <c r="A866">
        <v>864</v>
      </c>
      <c r="B866">
        <v>168.58990083254</v>
      </c>
      <c r="C866">
        <v>194.02550020376799</v>
      </c>
      <c r="D866">
        <v>26.276556984502999</v>
      </c>
      <c r="E866">
        <v>9.1350838149840499</v>
      </c>
      <c r="F866">
        <v>5.9290018081665004</v>
      </c>
      <c r="G866">
        <v>4.53021192550659</v>
      </c>
      <c r="H866">
        <v>9.1090898513793892</v>
      </c>
      <c r="I866">
        <v>4.2174181938171298</v>
      </c>
      <c r="J866">
        <v>1086</v>
      </c>
      <c r="K866">
        <v>475</v>
      </c>
      <c r="L866">
        <v>1954</v>
      </c>
      <c r="M866">
        <v>989</v>
      </c>
      <c r="N866">
        <v>113.406349182128</v>
      </c>
      <c r="O866">
        <v>37.802116394042898</v>
      </c>
      <c r="P866">
        <v>66.775245986535396</v>
      </c>
      <c r="Q866">
        <v>209.166124929338</v>
      </c>
      <c r="R866">
        <v>22.120409353652299</v>
      </c>
      <c r="S866">
        <v>5.1811206086234503</v>
      </c>
      <c r="T866">
        <v>0.38739376646322898</v>
      </c>
      <c r="U866">
        <v>0.97220324244660195</v>
      </c>
      <c r="V866">
        <v>14.1907894736842</v>
      </c>
      <c r="W866">
        <v>2.514709288858</v>
      </c>
    </row>
    <row r="867" spans="1:23" x14ac:dyDescent="0.25">
      <c r="A867">
        <v>865</v>
      </c>
      <c r="B867">
        <v>159.21564555881099</v>
      </c>
      <c r="C867">
        <v>163.94995051330301</v>
      </c>
      <c r="D867">
        <v>24.767029829770099</v>
      </c>
      <c r="E867">
        <v>6.8239690246306104</v>
      </c>
      <c r="F867">
        <v>5.7156257629394496</v>
      </c>
      <c r="G867">
        <v>3.0783879756927401</v>
      </c>
      <c r="H867">
        <v>8.9157695770263601</v>
      </c>
      <c r="I867">
        <v>2.0483865737914999</v>
      </c>
      <c r="J867">
        <v>1102</v>
      </c>
      <c r="K867">
        <v>135</v>
      </c>
      <c r="L867">
        <v>1681</v>
      </c>
      <c r="M867">
        <v>354</v>
      </c>
      <c r="N867">
        <v>95.425361633300696</v>
      </c>
      <c r="O867">
        <v>63.071388244628899</v>
      </c>
      <c r="P867">
        <v>112.03511931562301</v>
      </c>
      <c r="Q867">
        <v>101.86887751475</v>
      </c>
      <c r="R867">
        <v>23.7002637894402</v>
      </c>
      <c r="S867">
        <v>8.1600435997701499</v>
      </c>
      <c r="T867">
        <v>0.57828184825314299</v>
      </c>
      <c r="U867">
        <v>0.90146585010473901</v>
      </c>
      <c r="V867">
        <v>9.2978030919446706</v>
      </c>
      <c r="W867">
        <v>3.1852675027782098</v>
      </c>
    </row>
    <row r="868" spans="1:23" x14ac:dyDescent="0.25">
      <c r="A868">
        <v>866</v>
      </c>
      <c r="B868">
        <v>161.99099536183499</v>
      </c>
      <c r="C868">
        <v>172.25587533233701</v>
      </c>
      <c r="D868">
        <v>29.046587420120101</v>
      </c>
      <c r="E868">
        <v>9.2971429107714307</v>
      </c>
      <c r="F868">
        <v>6.0530858039855904</v>
      </c>
      <c r="G868">
        <v>3.9066514968871999</v>
      </c>
      <c r="H868">
        <v>10.13427734375</v>
      </c>
      <c r="I868">
        <v>3.7325005531311</v>
      </c>
      <c r="J868">
        <v>1243</v>
      </c>
      <c r="K868">
        <v>384</v>
      </c>
      <c r="L868">
        <v>2166</v>
      </c>
      <c r="M868">
        <v>829</v>
      </c>
      <c r="N868">
        <v>120.615089416503</v>
      </c>
      <c r="O868">
        <v>24</v>
      </c>
      <c r="P868">
        <v>63.253027290800603</v>
      </c>
      <c r="Q868">
        <v>186.901578990427</v>
      </c>
      <c r="R868">
        <v>19.8164164263939</v>
      </c>
      <c r="S868">
        <v>7.2697389299132498</v>
      </c>
      <c r="T868">
        <v>0.43002763838605101</v>
      </c>
      <c r="U868">
        <v>0.95922159364489201</v>
      </c>
      <c r="V868">
        <v>11.130372492836599</v>
      </c>
      <c r="W868">
        <v>2.8286917098445499</v>
      </c>
    </row>
    <row r="869" spans="1:23" x14ac:dyDescent="0.25">
      <c r="A869">
        <v>867</v>
      </c>
      <c r="B869">
        <v>164.55079663878499</v>
      </c>
      <c r="C869">
        <v>178.166915717363</v>
      </c>
      <c r="D869">
        <v>28.061354257128102</v>
      </c>
      <c r="E869">
        <v>7.3884694514076203</v>
      </c>
      <c r="F869">
        <v>5.8834824562072701</v>
      </c>
      <c r="G869">
        <v>4.3994383811950604</v>
      </c>
      <c r="H869">
        <v>9.14271736145019</v>
      </c>
      <c r="I869">
        <v>4.07631158828735</v>
      </c>
      <c r="J869">
        <v>1114</v>
      </c>
      <c r="K869">
        <v>413</v>
      </c>
      <c r="L869">
        <v>2027</v>
      </c>
      <c r="M869">
        <v>817</v>
      </c>
      <c r="N869">
        <v>118.6802444458</v>
      </c>
      <c r="O869">
        <v>22.671567916870099</v>
      </c>
      <c r="P869">
        <v>90.171993027309696</v>
      </c>
      <c r="Q869">
        <v>153.661812367659</v>
      </c>
      <c r="R869">
        <v>23.6398475472512</v>
      </c>
      <c r="S869">
        <v>7.8996595743198297</v>
      </c>
      <c r="T869">
        <v>0.50754202483690802</v>
      </c>
      <c r="U869">
        <v>0.94275461683051498</v>
      </c>
      <c r="V869">
        <v>10.525289017341001</v>
      </c>
      <c r="W869">
        <v>4.1252328413812798</v>
      </c>
    </row>
    <row r="870" spans="1:23" x14ac:dyDescent="0.25">
      <c r="A870">
        <v>868</v>
      </c>
      <c r="B870">
        <v>161.40423839003199</v>
      </c>
      <c r="C870">
        <v>142.57200799549699</v>
      </c>
      <c r="D870">
        <v>26.438071084647099</v>
      </c>
      <c r="E870">
        <v>10.834386941102901</v>
      </c>
      <c r="F870">
        <v>5.9696140289306596</v>
      </c>
      <c r="G870">
        <v>5.2389116287231401</v>
      </c>
      <c r="H870">
        <v>9.1583881378173793</v>
      </c>
      <c r="I870">
        <v>3.4046454429626398</v>
      </c>
      <c r="J870">
        <v>1092</v>
      </c>
      <c r="K870">
        <v>237</v>
      </c>
      <c r="L870">
        <v>1828</v>
      </c>
      <c r="M870">
        <v>699</v>
      </c>
      <c r="N870">
        <v>106.301452636718</v>
      </c>
      <c r="O870">
        <v>26.000001907348601</v>
      </c>
      <c r="P870">
        <v>123.937636495996</v>
      </c>
      <c r="Q870">
        <v>174.819357397858</v>
      </c>
      <c r="R870">
        <v>21.219659657416098</v>
      </c>
      <c r="S870">
        <v>5.3147178520108902</v>
      </c>
      <c r="T870">
        <v>0.63285684666321096</v>
      </c>
      <c r="U870">
        <v>0.96918888966218997</v>
      </c>
      <c r="V870">
        <v>8.7443478260869494</v>
      </c>
      <c r="W870">
        <v>3.3846861045442602</v>
      </c>
    </row>
    <row r="871" spans="1:23" x14ac:dyDescent="0.25">
      <c r="A871">
        <v>869</v>
      </c>
      <c r="B871">
        <v>184.55729783228799</v>
      </c>
      <c r="C871">
        <v>199.33790680975699</v>
      </c>
      <c r="D871">
        <v>15.8865553352194</v>
      </c>
      <c r="E871">
        <v>6.20203673733175</v>
      </c>
      <c r="F871">
        <v>3.75638222694396</v>
      </c>
      <c r="G871">
        <v>3.2975423336028999</v>
      </c>
      <c r="H871">
        <v>5.0772752761840803</v>
      </c>
      <c r="I871">
        <v>2.5131249427795401</v>
      </c>
      <c r="J871">
        <v>516</v>
      </c>
      <c r="K871">
        <v>230</v>
      </c>
      <c r="L871">
        <v>1231</v>
      </c>
      <c r="M871">
        <v>546</v>
      </c>
      <c r="N871">
        <v>62.177165985107401</v>
      </c>
      <c r="O871">
        <v>36.055511474609297</v>
      </c>
      <c r="P871">
        <v>76.080171796707205</v>
      </c>
      <c r="Q871">
        <v>173.702146643573</v>
      </c>
      <c r="R871">
        <v>24.995895927871999</v>
      </c>
      <c r="S871">
        <v>6.2491134403058703</v>
      </c>
      <c r="T871">
        <v>0.42989713753695702</v>
      </c>
      <c r="U871">
        <v>0.95667773273691303</v>
      </c>
      <c r="V871">
        <v>17.262732417138199</v>
      </c>
      <c r="W871">
        <v>3.8733456190316602</v>
      </c>
    </row>
    <row r="872" spans="1:23" x14ac:dyDescent="0.25">
      <c r="A872">
        <v>870</v>
      </c>
      <c r="B872">
        <v>188.27574763725201</v>
      </c>
      <c r="C872">
        <v>165.784839604882</v>
      </c>
      <c r="D872">
        <v>17.195855041504601</v>
      </c>
      <c r="E872">
        <v>7.0253248084784303</v>
      </c>
      <c r="F872">
        <v>3.89458084106445</v>
      </c>
      <c r="G872">
        <v>3.9358847141265798</v>
      </c>
      <c r="H872">
        <v>4.75638675689697</v>
      </c>
      <c r="I872">
        <v>2.89817142486572</v>
      </c>
      <c r="J872">
        <v>447</v>
      </c>
      <c r="K872">
        <v>272</v>
      </c>
      <c r="L872">
        <v>1188</v>
      </c>
      <c r="M872">
        <v>610</v>
      </c>
      <c r="N872">
        <v>51.429561614990199</v>
      </c>
      <c r="O872">
        <v>54.644302368163999</v>
      </c>
      <c r="P872">
        <v>76.812638580931207</v>
      </c>
      <c r="Q872">
        <v>159.55624041056001</v>
      </c>
      <c r="R872">
        <v>25.251118741438098</v>
      </c>
      <c r="S872">
        <v>4.5881859736428003</v>
      </c>
      <c r="T872">
        <v>0.47906822634336499</v>
      </c>
      <c r="U872">
        <v>0.98106552379874401</v>
      </c>
      <c r="V872">
        <v>8.7840825350036802</v>
      </c>
      <c r="W872">
        <v>2.8845625286303198</v>
      </c>
    </row>
    <row r="873" spans="1:23" x14ac:dyDescent="0.25">
      <c r="A873">
        <v>871</v>
      </c>
      <c r="B873">
        <v>200.91814318150901</v>
      </c>
      <c r="C873">
        <v>209.409070620427</v>
      </c>
      <c r="D873">
        <v>25.601039020620799</v>
      </c>
      <c r="E873">
        <v>4.7255935972364496</v>
      </c>
      <c r="F873">
        <v>4.2681431770324698</v>
      </c>
      <c r="G873">
        <v>3.3967492580413801</v>
      </c>
      <c r="H873">
        <v>6.4744415283203098</v>
      </c>
      <c r="I873">
        <v>2.1678540706634499</v>
      </c>
      <c r="J873">
        <v>650</v>
      </c>
      <c r="K873">
        <v>126</v>
      </c>
      <c r="L873">
        <v>1442</v>
      </c>
      <c r="M873">
        <v>332</v>
      </c>
      <c r="N873">
        <v>68.007354736328097</v>
      </c>
      <c r="O873">
        <v>41.593269348144503</v>
      </c>
      <c r="P873">
        <v>69.140442986054097</v>
      </c>
      <c r="Q873">
        <v>124.394287379772</v>
      </c>
      <c r="R873">
        <v>23.348491512629401</v>
      </c>
      <c r="S873">
        <v>4.4751005822018</v>
      </c>
      <c r="T873">
        <v>0.42432954294433001</v>
      </c>
      <c r="U873">
        <v>0.96014206615967201</v>
      </c>
      <c r="V873">
        <v>9.7621262458471705</v>
      </c>
      <c r="W873">
        <v>3.0097902097902098</v>
      </c>
    </row>
    <row r="874" spans="1:23" x14ac:dyDescent="0.25">
      <c r="A874">
        <v>872</v>
      </c>
      <c r="B874">
        <v>186.10178734304901</v>
      </c>
      <c r="C874">
        <v>154.86366900192101</v>
      </c>
      <c r="D874">
        <v>22.2732197297535</v>
      </c>
      <c r="E874">
        <v>3.0081405938061101</v>
      </c>
      <c r="F874">
        <v>4.2805476188659597</v>
      </c>
      <c r="G874">
        <v>2.14281797409057</v>
      </c>
      <c r="H874">
        <v>7.2628493309020996</v>
      </c>
      <c r="I874">
        <v>1.60156774520874</v>
      </c>
      <c r="J874">
        <v>783</v>
      </c>
      <c r="K874">
        <v>149</v>
      </c>
      <c r="L874">
        <v>1532</v>
      </c>
      <c r="M874">
        <v>300</v>
      </c>
      <c r="N874">
        <v>102.215454101562</v>
      </c>
      <c r="O874">
        <v>55.443668365478501</v>
      </c>
      <c r="P874">
        <v>105.69423741137901</v>
      </c>
      <c r="Q874">
        <v>175.04667482660099</v>
      </c>
      <c r="R874">
        <v>24.854536660458201</v>
      </c>
      <c r="S874">
        <v>4.8846448555744999</v>
      </c>
      <c r="T874">
        <v>0.61569268438765201</v>
      </c>
      <c r="U874">
        <v>0.97007402231109996</v>
      </c>
      <c r="V874">
        <v>8.0315860215053707</v>
      </c>
      <c r="W874">
        <v>2.4281763711783602</v>
      </c>
    </row>
    <row r="875" spans="1:23" x14ac:dyDescent="0.25">
      <c r="A875">
        <v>873</v>
      </c>
      <c r="B875">
        <v>175.11160705622001</v>
      </c>
      <c r="C875">
        <v>186.510139921209</v>
      </c>
      <c r="D875">
        <v>22.539313894660602</v>
      </c>
      <c r="E875">
        <v>18.765972232446</v>
      </c>
      <c r="F875">
        <v>5.1312847137451101</v>
      </c>
      <c r="G875">
        <v>7.15822076797485</v>
      </c>
      <c r="H875">
        <v>8.6843557357787997</v>
      </c>
      <c r="I875">
        <v>7.5039291381835902</v>
      </c>
      <c r="J875">
        <v>1025</v>
      </c>
      <c r="K875">
        <v>795</v>
      </c>
      <c r="L875">
        <v>1766</v>
      </c>
      <c r="M875">
        <v>2039</v>
      </c>
      <c r="N875">
        <v>108.894439697265</v>
      </c>
      <c r="O875">
        <v>35.777088165283203</v>
      </c>
      <c r="P875">
        <v>116.016068240428</v>
      </c>
      <c r="Q875">
        <v>159.854823021947</v>
      </c>
      <c r="R875">
        <v>25.9020467967832</v>
      </c>
      <c r="S875">
        <v>8.6076294425971795</v>
      </c>
      <c r="T875">
        <v>0.64199045232144702</v>
      </c>
      <c r="U875">
        <v>0.92265745925610698</v>
      </c>
      <c r="V875">
        <v>8.1724890829694292</v>
      </c>
      <c r="W875">
        <v>2.7868909919383098</v>
      </c>
    </row>
    <row r="876" spans="1:23" x14ac:dyDescent="0.25">
      <c r="A876">
        <v>874</v>
      </c>
      <c r="B876">
        <v>148.899318830173</v>
      </c>
      <c r="C876">
        <v>190.05837489568901</v>
      </c>
      <c r="D876">
        <v>23.2434745626765</v>
      </c>
      <c r="E876">
        <v>11.3187696049038</v>
      </c>
      <c r="F876">
        <v>3.04070615768432</v>
      </c>
      <c r="G876">
        <v>9.1049528121948207</v>
      </c>
      <c r="H876">
        <v>3.5231366157531698</v>
      </c>
      <c r="I876">
        <v>6.3011145591735804</v>
      </c>
      <c r="J876">
        <v>334</v>
      </c>
      <c r="K876">
        <v>570</v>
      </c>
      <c r="L876">
        <v>674</v>
      </c>
      <c r="M876">
        <v>1552</v>
      </c>
      <c r="N876">
        <v>39</v>
      </c>
      <c r="O876">
        <v>32.310989379882798</v>
      </c>
      <c r="P876">
        <v>110.28445878295599</v>
      </c>
      <c r="Q876">
        <v>172.65015884881299</v>
      </c>
      <c r="R876">
        <v>26.2867828710399</v>
      </c>
      <c r="S876">
        <v>7.4147178634886002</v>
      </c>
      <c r="T876">
        <v>0.63329103590342395</v>
      </c>
      <c r="U876">
        <v>0.95982994546775502</v>
      </c>
      <c r="V876">
        <v>8.5619163621599608</v>
      </c>
      <c r="W876">
        <v>3.9773356173408798</v>
      </c>
    </row>
    <row r="877" spans="1:23" x14ac:dyDescent="0.25">
      <c r="A877">
        <v>875</v>
      </c>
      <c r="B877">
        <v>140.53402938151299</v>
      </c>
      <c r="C877">
        <v>113.00287216906899</v>
      </c>
      <c r="D877">
        <v>23.780450808639898</v>
      </c>
      <c r="E877">
        <v>14.5918509201008</v>
      </c>
      <c r="F877">
        <v>3.3058893680572501</v>
      </c>
      <c r="G877">
        <v>3.3225731849670401</v>
      </c>
      <c r="H877">
        <v>3.27534008026123</v>
      </c>
      <c r="I877">
        <v>2.2416851520538299</v>
      </c>
      <c r="J877">
        <v>311</v>
      </c>
      <c r="K877">
        <v>182</v>
      </c>
      <c r="L877">
        <v>642</v>
      </c>
      <c r="M877">
        <v>431</v>
      </c>
      <c r="N877">
        <v>47.434165954589801</v>
      </c>
      <c r="O877">
        <v>35.608985900878899</v>
      </c>
      <c r="P877">
        <v>87.409090909090907</v>
      </c>
      <c r="Q877">
        <v>170.34750635850901</v>
      </c>
      <c r="R877">
        <v>21.941979464257901</v>
      </c>
      <c r="S877">
        <v>13.5190343050133</v>
      </c>
      <c r="T877">
        <v>0.52571700491664197</v>
      </c>
      <c r="U877">
        <v>0.91919698252609705</v>
      </c>
      <c r="V877">
        <v>12.434139784946201</v>
      </c>
      <c r="W877">
        <v>7.0334566759173596</v>
      </c>
    </row>
    <row r="878" spans="1:23" x14ac:dyDescent="0.25">
      <c r="A878">
        <v>876</v>
      </c>
      <c r="B878">
        <v>179.05816142366399</v>
      </c>
      <c r="C878">
        <v>156.073065652351</v>
      </c>
      <c r="D878">
        <v>25.237061020862502</v>
      </c>
      <c r="E878">
        <v>11.5351797550446</v>
      </c>
      <c r="F878">
        <v>6.7387113571166903</v>
      </c>
      <c r="G878">
        <v>5.4922575950622496</v>
      </c>
      <c r="H878">
        <v>10.6061897277832</v>
      </c>
      <c r="I878">
        <v>3.4712727069854701</v>
      </c>
      <c r="J878">
        <v>1349</v>
      </c>
      <c r="K878">
        <v>239</v>
      </c>
      <c r="L878">
        <v>2453</v>
      </c>
      <c r="M878">
        <v>728</v>
      </c>
      <c r="N878">
        <v>99.569068908691406</v>
      </c>
      <c r="O878">
        <v>47.423625946044901</v>
      </c>
      <c r="P878">
        <v>78.216243399547395</v>
      </c>
      <c r="Q878">
        <v>177.409471264367</v>
      </c>
      <c r="R878">
        <v>27.638466772433301</v>
      </c>
      <c r="S878">
        <v>5.1773389912949899</v>
      </c>
      <c r="T878">
        <v>0.47603907311099097</v>
      </c>
      <c r="U878">
        <v>0.96348063868784095</v>
      </c>
      <c r="V878">
        <v>16.552075176194201</v>
      </c>
      <c r="W878">
        <v>3.0204283360790698</v>
      </c>
    </row>
    <row r="879" spans="1:23" x14ac:dyDescent="0.25">
      <c r="A879">
        <v>877</v>
      </c>
      <c r="B879">
        <v>176.68303285528501</v>
      </c>
      <c r="C879">
        <v>190.81059209377199</v>
      </c>
      <c r="D879">
        <v>27.4923406599465</v>
      </c>
      <c r="E879">
        <v>8.4891952483670501</v>
      </c>
      <c r="F879">
        <v>6.8272652626037598</v>
      </c>
      <c r="G879">
        <v>4.4968400001525799</v>
      </c>
      <c r="H879">
        <v>11.0251407623291</v>
      </c>
      <c r="I879">
        <v>4.42262458801269</v>
      </c>
      <c r="J879">
        <v>1402</v>
      </c>
      <c r="K879">
        <v>506</v>
      </c>
      <c r="L879">
        <v>2366</v>
      </c>
      <c r="M879">
        <v>1033</v>
      </c>
      <c r="N879">
        <v>103.392456054687</v>
      </c>
      <c r="O879">
        <v>32.015621185302699</v>
      </c>
      <c r="P879">
        <v>87.484630247672499</v>
      </c>
      <c r="Q879">
        <v>164.49286916467301</v>
      </c>
      <c r="R879">
        <v>23.788059098854902</v>
      </c>
      <c r="S879">
        <v>7.9553056361145797</v>
      </c>
      <c r="T879">
        <v>0.55594813448042602</v>
      </c>
      <c r="U879">
        <v>0.92571025957932895</v>
      </c>
      <c r="V879">
        <v>14.4161781946072</v>
      </c>
      <c r="W879">
        <v>3.1498341875188398</v>
      </c>
    </row>
    <row r="880" spans="1:23" x14ac:dyDescent="0.25">
      <c r="A880">
        <v>878</v>
      </c>
      <c r="B880">
        <v>174.39370063459401</v>
      </c>
      <c r="C880">
        <v>162.99394515709599</v>
      </c>
      <c r="D880">
        <v>27.1961414746076</v>
      </c>
      <c r="E880">
        <v>10.4988742313237</v>
      </c>
      <c r="F880">
        <v>7.5999183654785103</v>
      </c>
      <c r="G880">
        <v>5.6720256805419904</v>
      </c>
      <c r="H880">
        <v>11.4604225158691</v>
      </c>
      <c r="I880">
        <v>3.7702267169952299</v>
      </c>
      <c r="J880">
        <v>1345</v>
      </c>
      <c r="K880">
        <v>292</v>
      </c>
      <c r="L880">
        <v>2819</v>
      </c>
      <c r="M880">
        <v>783</v>
      </c>
      <c r="N880">
        <v>98.858489990234304</v>
      </c>
      <c r="O880">
        <v>18.601076126098601</v>
      </c>
      <c r="P880">
        <v>66.602455871066695</v>
      </c>
      <c r="Q880">
        <v>187.74415127883901</v>
      </c>
      <c r="R880">
        <v>22.476127675346898</v>
      </c>
      <c r="S880">
        <v>3.86056399214577</v>
      </c>
      <c r="T880">
        <v>0.43471587620074897</v>
      </c>
      <c r="U880">
        <v>0.97587459312760005</v>
      </c>
      <c r="V880">
        <v>13.2453358208955</v>
      </c>
      <c r="W880">
        <v>2.4663755458515202</v>
      </c>
    </row>
    <row r="881" spans="1:23" x14ac:dyDescent="0.25">
      <c r="A881">
        <v>879</v>
      </c>
      <c r="B881">
        <v>173.42661413961</v>
      </c>
      <c r="C881">
        <v>147.916086087445</v>
      </c>
      <c r="D881">
        <v>24.243842012233799</v>
      </c>
      <c r="E881">
        <v>5.6820495265203999</v>
      </c>
      <c r="F881">
        <v>7.0997295379638601</v>
      </c>
      <c r="G881">
        <v>3.3074979782104399</v>
      </c>
      <c r="H881">
        <v>10.210324287414499</v>
      </c>
      <c r="I881">
        <v>2.5088031291961599</v>
      </c>
      <c r="J881">
        <v>1255</v>
      </c>
      <c r="K881">
        <v>210</v>
      </c>
      <c r="L881">
        <v>2393</v>
      </c>
      <c r="M881">
        <v>435</v>
      </c>
      <c r="N881">
        <v>100.44898986816401</v>
      </c>
      <c r="O881">
        <v>15.811387062072701</v>
      </c>
      <c r="P881">
        <v>66.746197382384096</v>
      </c>
      <c r="Q881">
        <v>175.95567209839501</v>
      </c>
      <c r="R881">
        <v>23.458702369925302</v>
      </c>
      <c r="S881">
        <v>6.4862802613101103</v>
      </c>
      <c r="T881">
        <v>0.43763016715812098</v>
      </c>
      <c r="U881">
        <v>0.95530580640425</v>
      </c>
      <c r="V881">
        <v>12.103106411103701</v>
      </c>
      <c r="W881">
        <v>3.11957857769973</v>
      </c>
    </row>
    <row r="882" spans="1:23" x14ac:dyDescent="0.25">
      <c r="A882">
        <v>880</v>
      </c>
      <c r="B882">
        <v>177.48231093170801</v>
      </c>
      <c r="C882">
        <v>180.37813658328301</v>
      </c>
      <c r="D882">
        <v>19.3383691861962</v>
      </c>
      <c r="E882">
        <v>7.0680523472097603</v>
      </c>
      <c r="F882">
        <v>4.9549593925476003</v>
      </c>
      <c r="G882">
        <v>4.3991589546203604</v>
      </c>
      <c r="H882">
        <v>8.0040407180786097</v>
      </c>
      <c r="I882">
        <v>3.1943554878234801</v>
      </c>
      <c r="J882">
        <v>976</v>
      </c>
      <c r="K882">
        <v>264</v>
      </c>
      <c r="L882">
        <v>1631</v>
      </c>
      <c r="M882">
        <v>655</v>
      </c>
      <c r="N882">
        <v>84.876380920410099</v>
      </c>
      <c r="O882">
        <v>73.348487854003906</v>
      </c>
      <c r="P882">
        <v>80.057604189395505</v>
      </c>
      <c r="Q882">
        <v>186.62043406861599</v>
      </c>
      <c r="R882">
        <v>23.457868847001301</v>
      </c>
      <c r="S882">
        <v>4.3670114758959704</v>
      </c>
      <c r="T882">
        <v>0.51198301381107802</v>
      </c>
      <c r="U882">
        <v>0.97266578383481195</v>
      </c>
      <c r="V882">
        <v>13.082181259600601</v>
      </c>
      <c r="W882">
        <v>3.0267000417188101</v>
      </c>
    </row>
    <row r="883" spans="1:23" x14ac:dyDescent="0.25">
      <c r="A883">
        <v>881</v>
      </c>
      <c r="B883">
        <v>180.493100972268</v>
      </c>
      <c r="C883">
        <v>195.326651012051</v>
      </c>
      <c r="D883">
        <v>20.993819859778501</v>
      </c>
      <c r="E883">
        <v>8.3178080315752503</v>
      </c>
      <c r="F883">
        <v>4.58563137054443</v>
      </c>
      <c r="G883">
        <v>5.1133799552917401</v>
      </c>
      <c r="H883">
        <v>8.6357965469360298</v>
      </c>
      <c r="I883">
        <v>3.7861309051513601</v>
      </c>
      <c r="J883">
        <v>1044</v>
      </c>
      <c r="K883">
        <v>326</v>
      </c>
      <c r="L883">
        <v>1640</v>
      </c>
      <c r="M883">
        <v>846</v>
      </c>
      <c r="N883">
        <v>85.755462646484304</v>
      </c>
      <c r="O883">
        <v>60.415233612060497</v>
      </c>
      <c r="P883">
        <v>88.431377551020404</v>
      </c>
      <c r="Q883">
        <v>160.11419670672001</v>
      </c>
      <c r="R883">
        <v>25.007119091274902</v>
      </c>
      <c r="S883">
        <v>6.4682338744709398</v>
      </c>
      <c r="T883">
        <v>0.57246388339246201</v>
      </c>
      <c r="U883">
        <v>0.93674196898145801</v>
      </c>
      <c r="V883">
        <v>13.450932684509301</v>
      </c>
      <c r="W883">
        <v>3.3736675309708999</v>
      </c>
    </row>
    <row r="884" spans="1:23" x14ac:dyDescent="0.25">
      <c r="A884">
        <v>882</v>
      </c>
      <c r="B884">
        <v>194.246230278095</v>
      </c>
      <c r="C884">
        <v>181.56923285916599</v>
      </c>
      <c r="D884">
        <v>22.108785178761</v>
      </c>
      <c r="E884">
        <v>7.4366651964711004</v>
      </c>
      <c r="F884">
        <v>5.8644199371337802</v>
      </c>
      <c r="G884">
        <v>4.6747975349426198</v>
      </c>
      <c r="H884">
        <v>8.9999113082885707</v>
      </c>
      <c r="I884">
        <v>3.3588778972625701</v>
      </c>
      <c r="J884">
        <v>1067</v>
      </c>
      <c r="K884">
        <v>268</v>
      </c>
      <c r="L884">
        <v>1999</v>
      </c>
      <c r="M884">
        <v>715</v>
      </c>
      <c r="N884">
        <v>94.794517517089801</v>
      </c>
      <c r="O884">
        <v>25.0798740386962</v>
      </c>
      <c r="P884">
        <v>94.939506829874006</v>
      </c>
      <c r="Q884">
        <v>121.24989987985499</v>
      </c>
      <c r="R884">
        <v>23.710685869777901</v>
      </c>
      <c r="S884">
        <v>8.6771525607114999</v>
      </c>
      <c r="T884">
        <v>0.52521005367110896</v>
      </c>
      <c r="U884">
        <v>0.92875096933595602</v>
      </c>
      <c r="V884">
        <v>9.8278412911903104</v>
      </c>
      <c r="W884">
        <v>5.1473183978275596</v>
      </c>
    </row>
    <row r="885" spans="1:23" x14ac:dyDescent="0.25">
      <c r="A885">
        <v>883</v>
      </c>
      <c r="B885">
        <v>180.99708901783401</v>
      </c>
      <c r="C885">
        <v>129.55954899182899</v>
      </c>
      <c r="D885">
        <v>30.592941520228901</v>
      </c>
      <c r="E885">
        <v>5.1745625340978796</v>
      </c>
      <c r="F885">
        <v>6.30779933929443</v>
      </c>
      <c r="G885">
        <v>2.6993348598480198</v>
      </c>
      <c r="H885">
        <v>9.2730131149291992</v>
      </c>
      <c r="I885">
        <v>2.5115294456481898</v>
      </c>
      <c r="J885">
        <v>1128</v>
      </c>
      <c r="K885">
        <v>285</v>
      </c>
      <c r="L885">
        <v>2171</v>
      </c>
      <c r="M885">
        <v>533</v>
      </c>
      <c r="N885">
        <v>96.337944030761705</v>
      </c>
      <c r="O885">
        <v>32.015621185302699</v>
      </c>
      <c r="P885">
        <v>81.864257028112405</v>
      </c>
      <c r="Q885">
        <v>139.85980964641999</v>
      </c>
      <c r="R885">
        <v>25.265967704530599</v>
      </c>
      <c r="S885">
        <v>5.4082474640406302</v>
      </c>
      <c r="T885">
        <v>0.45438457977409702</v>
      </c>
      <c r="U885">
        <v>0.94387516666126203</v>
      </c>
      <c r="V885">
        <v>11.4473487677371</v>
      </c>
      <c r="W885">
        <v>3.2172257479601001</v>
      </c>
    </row>
    <row r="886" spans="1:23" x14ac:dyDescent="0.25">
      <c r="A886">
        <v>884</v>
      </c>
      <c r="B886">
        <v>186.007335675056</v>
      </c>
      <c r="C886">
        <v>115.34832812590901</v>
      </c>
      <c r="D886">
        <v>10.5311530240099</v>
      </c>
      <c r="E886">
        <v>6.1630174140174301</v>
      </c>
      <c r="F886">
        <v>3.08030104637146</v>
      </c>
      <c r="G886">
        <v>3.4638695716857901</v>
      </c>
      <c r="H886">
        <v>4.3681468963623002</v>
      </c>
      <c r="I886">
        <v>2.2398655414581299</v>
      </c>
      <c r="J886">
        <v>468</v>
      </c>
      <c r="K886">
        <v>154</v>
      </c>
      <c r="L886">
        <v>1018</v>
      </c>
      <c r="M886">
        <v>413</v>
      </c>
      <c r="N886">
        <v>50.6063232421875</v>
      </c>
      <c r="O886">
        <v>22.090721130371001</v>
      </c>
      <c r="P886">
        <v>80.080728627613297</v>
      </c>
      <c r="Q886">
        <v>182.45646845694799</v>
      </c>
      <c r="R886">
        <v>25.6203937889344</v>
      </c>
      <c r="S886">
        <v>5.48639347471594</v>
      </c>
      <c r="T886">
        <v>0.44692818262315298</v>
      </c>
      <c r="U886">
        <v>0.96190307439234601</v>
      </c>
      <c r="V886">
        <v>13.2310635042081</v>
      </c>
      <c r="W886">
        <v>2.8155184659090899</v>
      </c>
    </row>
    <row r="887" spans="1:23" x14ac:dyDescent="0.25">
      <c r="A887">
        <v>885</v>
      </c>
      <c r="B887">
        <v>155.39307962506501</v>
      </c>
      <c r="C887">
        <v>190.06792291719199</v>
      </c>
      <c r="D887">
        <v>18.548169861643199</v>
      </c>
      <c r="E887">
        <v>11.329997620590699</v>
      </c>
      <c r="F887">
        <v>4.6189603805541903</v>
      </c>
      <c r="G887">
        <v>9.1293001174926705</v>
      </c>
      <c r="H887">
        <v>6.0803780555725098</v>
      </c>
      <c r="I887">
        <v>6.2642807960510201</v>
      </c>
      <c r="J887">
        <v>636</v>
      </c>
      <c r="K887">
        <v>558</v>
      </c>
      <c r="L887">
        <v>1523</v>
      </c>
      <c r="M887">
        <v>1556</v>
      </c>
      <c r="N887">
        <v>59.033885955810497</v>
      </c>
      <c r="O887">
        <v>26.570661544799801</v>
      </c>
      <c r="P887">
        <v>123.976731766859</v>
      </c>
      <c r="Q887">
        <v>206.265504641516</v>
      </c>
      <c r="R887">
        <v>26.474177029202998</v>
      </c>
      <c r="S887">
        <v>5.7056016389459403</v>
      </c>
      <c r="T887">
        <v>0.754834963514188</v>
      </c>
      <c r="U887">
        <v>0.96680300544340902</v>
      </c>
      <c r="V887">
        <v>4.6355192794821196</v>
      </c>
      <c r="W887">
        <v>2.7541608876560302</v>
      </c>
    </row>
    <row r="888" spans="1:23" x14ac:dyDescent="0.25">
      <c r="A888">
        <v>886</v>
      </c>
      <c r="B888">
        <v>147.83543247491701</v>
      </c>
      <c r="C888">
        <v>176.32434163286601</v>
      </c>
      <c r="D888">
        <v>18.015821494618901</v>
      </c>
      <c r="E888">
        <v>10.000246730145101</v>
      </c>
      <c r="F888">
        <v>5.8150963783264098</v>
      </c>
      <c r="G888">
        <v>3.8977801799774099</v>
      </c>
      <c r="H888">
        <v>6.7354626655578604</v>
      </c>
      <c r="I888">
        <v>3.1939325332641602</v>
      </c>
      <c r="J888">
        <v>707</v>
      </c>
      <c r="K888">
        <v>333</v>
      </c>
      <c r="L888">
        <v>1560</v>
      </c>
      <c r="M888">
        <v>658</v>
      </c>
      <c r="N888">
        <v>62.241466522216797</v>
      </c>
      <c r="O888">
        <v>60.373832702636697</v>
      </c>
      <c r="P888">
        <v>81.931414662084705</v>
      </c>
      <c r="Q888">
        <v>167.89304342729801</v>
      </c>
      <c r="R888">
        <v>25.639133008201501</v>
      </c>
      <c r="S888">
        <v>10.096410954807901</v>
      </c>
      <c r="T888">
        <v>0.51477413310909703</v>
      </c>
      <c r="U888">
        <v>0.94953969766200597</v>
      </c>
      <c r="V888">
        <v>5.4297423887587799</v>
      </c>
      <c r="W888">
        <v>5.8532444867523399</v>
      </c>
    </row>
    <row r="889" spans="1:23" x14ac:dyDescent="0.25">
      <c r="A889">
        <v>887</v>
      </c>
      <c r="B889">
        <v>198.25133420015899</v>
      </c>
      <c r="C889">
        <v>165.28288924683099</v>
      </c>
      <c r="D889">
        <v>19.365149714823499</v>
      </c>
      <c r="E889">
        <v>6.19172880133502</v>
      </c>
      <c r="F889">
        <v>3.8273248672485298</v>
      </c>
      <c r="G889">
        <v>3.5551900863647399</v>
      </c>
      <c r="H889">
        <v>6.5047683715820304</v>
      </c>
      <c r="I889">
        <v>2.5679547786712602</v>
      </c>
      <c r="J889">
        <v>725</v>
      </c>
      <c r="K889">
        <v>186</v>
      </c>
      <c r="L889">
        <v>1280</v>
      </c>
      <c r="M889">
        <v>481</v>
      </c>
      <c r="N889">
        <v>62.769420623779297</v>
      </c>
      <c r="O889">
        <v>38.118236541747997</v>
      </c>
      <c r="P889">
        <v>74.796720733427307</v>
      </c>
      <c r="Q889">
        <v>167.770182347401</v>
      </c>
      <c r="R889">
        <v>23.035404692760299</v>
      </c>
      <c r="S889">
        <v>4.0757273382143504</v>
      </c>
      <c r="T889">
        <v>0.48614296157598702</v>
      </c>
      <c r="U889">
        <v>0.97144574296738195</v>
      </c>
      <c r="V889">
        <v>7.4426981008513398</v>
      </c>
      <c r="W889">
        <v>2.6077930917134502</v>
      </c>
    </row>
    <row r="890" spans="1:23" x14ac:dyDescent="0.25">
      <c r="A890">
        <v>888</v>
      </c>
      <c r="B890">
        <v>179.72031283355</v>
      </c>
      <c r="C890">
        <v>179.31995575307101</v>
      </c>
      <c r="D890">
        <v>30.553341372624601</v>
      </c>
      <c r="E890">
        <v>6.4817376232283204</v>
      </c>
      <c r="F890">
        <v>7.9441590309143004</v>
      </c>
      <c r="G890">
        <v>3.7618415355682302</v>
      </c>
      <c r="H890">
        <v>11.392553329467701</v>
      </c>
      <c r="I890">
        <v>2.5995631217956499</v>
      </c>
      <c r="J890">
        <v>1437</v>
      </c>
      <c r="K890">
        <v>220</v>
      </c>
      <c r="L890">
        <v>2369</v>
      </c>
      <c r="M890">
        <v>500</v>
      </c>
      <c r="N890">
        <v>127.94529724121</v>
      </c>
      <c r="O890">
        <v>57.314918518066399</v>
      </c>
      <c r="P890">
        <v>113.15835837910601</v>
      </c>
      <c r="Q890">
        <v>166.39578005115001</v>
      </c>
      <c r="R890">
        <v>22.165401161337901</v>
      </c>
      <c r="S890">
        <v>7.8303863976262997</v>
      </c>
      <c r="T890">
        <v>0.74423189154454605</v>
      </c>
      <c r="U890">
        <v>0.93670656224427296</v>
      </c>
      <c r="V890">
        <v>5.87792934592514</v>
      </c>
      <c r="W890">
        <v>3.7284448025785601</v>
      </c>
    </row>
    <row r="891" spans="1:23" x14ac:dyDescent="0.25">
      <c r="A891">
        <v>889</v>
      </c>
      <c r="B891">
        <v>192.28352966290799</v>
      </c>
      <c r="C891">
        <v>165.97083195870201</v>
      </c>
      <c r="D891">
        <v>22.8738577385589</v>
      </c>
      <c r="E891">
        <v>7.0817319799234104</v>
      </c>
      <c r="F891">
        <v>5.6032929420471103</v>
      </c>
      <c r="G891">
        <v>3.6481249332427899</v>
      </c>
      <c r="H891">
        <v>9.3680725097656197</v>
      </c>
      <c r="I891">
        <v>2.6869759559631299</v>
      </c>
      <c r="J891">
        <v>1147</v>
      </c>
      <c r="K891">
        <v>241</v>
      </c>
      <c r="L891">
        <v>1959</v>
      </c>
      <c r="M891">
        <v>522</v>
      </c>
      <c r="N891">
        <v>90.735877990722599</v>
      </c>
      <c r="O891">
        <v>64.845970153808594</v>
      </c>
      <c r="P891">
        <v>89.330589849108307</v>
      </c>
      <c r="Q891">
        <v>204.90001473260301</v>
      </c>
      <c r="R891">
        <v>22.674303934775502</v>
      </c>
      <c r="S891">
        <v>4.25163900380893</v>
      </c>
      <c r="T891">
        <v>0.48258850939206999</v>
      </c>
      <c r="U891">
        <v>0.98090009340090401</v>
      </c>
      <c r="V891">
        <v>5.5450479233226799</v>
      </c>
      <c r="W891">
        <v>2.5528392387436099</v>
      </c>
    </row>
    <row r="892" spans="1:23" x14ac:dyDescent="0.25">
      <c r="A892">
        <v>890</v>
      </c>
      <c r="B892">
        <v>186.10271885734201</v>
      </c>
      <c r="C892">
        <v>164.67831706417701</v>
      </c>
      <c r="D892">
        <v>23.330379552131902</v>
      </c>
      <c r="E892">
        <v>17.236065376202699</v>
      </c>
      <c r="F892">
        <v>6.8318138122558496</v>
      </c>
      <c r="G892">
        <v>7.6324434280395499</v>
      </c>
      <c r="H892">
        <v>10.318594932556101</v>
      </c>
      <c r="I892">
        <v>5.6236014366149902</v>
      </c>
      <c r="J892">
        <v>1295</v>
      </c>
      <c r="K892">
        <v>526</v>
      </c>
      <c r="L892">
        <v>2090</v>
      </c>
      <c r="M892">
        <v>1430</v>
      </c>
      <c r="N892">
        <v>113.225440979003</v>
      </c>
      <c r="O892">
        <v>48.466480255126903</v>
      </c>
      <c r="P892">
        <v>81.411122661122604</v>
      </c>
      <c r="Q892">
        <v>180.901967273395</v>
      </c>
      <c r="R892">
        <v>21.642865302222599</v>
      </c>
      <c r="S892">
        <v>10.454940384466999</v>
      </c>
      <c r="T892">
        <v>0.51276433609164296</v>
      </c>
      <c r="U892">
        <v>0.94088089291008903</v>
      </c>
      <c r="V892">
        <v>9.0663570006635705</v>
      </c>
      <c r="W892">
        <v>7.4087492989343797</v>
      </c>
    </row>
    <row r="893" spans="1:23" x14ac:dyDescent="0.25">
      <c r="A893">
        <v>891</v>
      </c>
      <c r="B893">
        <v>180.703526169729</v>
      </c>
      <c r="C893">
        <v>193.38721884763899</v>
      </c>
      <c r="D893">
        <v>26.689511484367301</v>
      </c>
      <c r="E893">
        <v>4.6225054425978698</v>
      </c>
      <c r="F893">
        <v>8.3973760604858398</v>
      </c>
      <c r="G893">
        <v>2.7919619083404501</v>
      </c>
      <c r="H893">
        <v>12.1481885910034</v>
      </c>
      <c r="I893">
        <v>2.4591202735900799</v>
      </c>
      <c r="J893">
        <v>1559</v>
      </c>
      <c r="K893">
        <v>261</v>
      </c>
      <c r="L893">
        <v>2631</v>
      </c>
      <c r="M893">
        <v>501</v>
      </c>
      <c r="N893">
        <v>118.22435760498</v>
      </c>
      <c r="O893">
        <v>27.586229324340799</v>
      </c>
      <c r="P893">
        <v>58.318626689451598</v>
      </c>
      <c r="Q893">
        <v>125.979742076959</v>
      </c>
      <c r="R893">
        <v>16.6750532832076</v>
      </c>
      <c r="S893">
        <v>4.7522339874692303</v>
      </c>
      <c r="T893">
        <v>0.42716589170715302</v>
      </c>
      <c r="U893">
        <v>0.95988344219668997</v>
      </c>
      <c r="V893">
        <v>10.4424099232132</v>
      </c>
      <c r="W893">
        <v>2.8805327066196602</v>
      </c>
    </row>
    <row r="894" spans="1:23" x14ac:dyDescent="0.25">
      <c r="A894">
        <v>892</v>
      </c>
      <c r="B894">
        <v>180.027305012711</v>
      </c>
      <c r="C894">
        <v>203.50709309320899</v>
      </c>
      <c r="D894">
        <v>25.247991830244398</v>
      </c>
      <c r="E894">
        <v>6.8851055252183802</v>
      </c>
      <c r="F894">
        <v>4.9761791229248002</v>
      </c>
      <c r="G894">
        <v>2.55417275428771</v>
      </c>
      <c r="H894">
        <v>9.21174716949462</v>
      </c>
      <c r="I894">
        <v>1.63477778434753</v>
      </c>
      <c r="J894">
        <v>1102</v>
      </c>
      <c r="K894">
        <v>126</v>
      </c>
      <c r="L894">
        <v>1711</v>
      </c>
      <c r="M894">
        <v>249</v>
      </c>
      <c r="N894">
        <v>111.004501342773</v>
      </c>
      <c r="O894">
        <v>48.918296813964801</v>
      </c>
      <c r="P894">
        <v>125.202870813397</v>
      </c>
      <c r="Q894">
        <v>170.95853680191701</v>
      </c>
      <c r="R894">
        <v>30.1139438768584</v>
      </c>
      <c r="S894">
        <v>14.181468828269701</v>
      </c>
      <c r="T894">
        <v>0.66275535315122502</v>
      </c>
      <c r="U894">
        <v>0.91697428536248804</v>
      </c>
      <c r="V894">
        <v>4.9048958919527204</v>
      </c>
      <c r="W894">
        <v>6.92431045542014</v>
      </c>
    </row>
    <row r="895" spans="1:23" x14ac:dyDescent="0.25">
      <c r="A895">
        <v>893</v>
      </c>
      <c r="B895">
        <v>173.28193832599101</v>
      </c>
      <c r="C895">
        <v>194.37254749752501</v>
      </c>
      <c r="D895">
        <v>27.251589843950001</v>
      </c>
      <c r="E895">
        <v>5.8831229451315403</v>
      </c>
      <c r="F895">
        <v>5.4974122047424299</v>
      </c>
      <c r="G895">
        <v>2.0200710296630802</v>
      </c>
      <c r="H895">
        <v>10.6503992080688</v>
      </c>
      <c r="I895">
        <v>2.0349812507629301</v>
      </c>
      <c r="J895">
        <v>1204</v>
      </c>
      <c r="K895">
        <v>207</v>
      </c>
      <c r="L895">
        <v>1920</v>
      </c>
      <c r="M895">
        <v>409</v>
      </c>
      <c r="N895">
        <v>111.220504760742</v>
      </c>
      <c r="O895">
        <v>56.035701751708899</v>
      </c>
      <c r="P895">
        <v>102.481481481481</v>
      </c>
      <c r="Q895">
        <v>170.47558857973499</v>
      </c>
      <c r="R895">
        <v>14.501799818556201</v>
      </c>
      <c r="S895">
        <v>5.27110206243138</v>
      </c>
      <c r="T895">
        <v>0.65323025580378102</v>
      </c>
      <c r="U895">
        <v>0.96657861862767702</v>
      </c>
      <c r="V895">
        <v>6.7397708674304404</v>
      </c>
      <c r="W895">
        <v>2.98238940546632</v>
      </c>
    </row>
    <row r="896" spans="1:23" x14ac:dyDescent="0.25">
      <c r="A896">
        <v>894</v>
      </c>
      <c r="B896">
        <v>171.99332414756699</v>
      </c>
      <c r="C896">
        <v>183.94277009062799</v>
      </c>
      <c r="D896">
        <v>18.791001643766698</v>
      </c>
      <c r="E896">
        <v>6.4677168725858598</v>
      </c>
      <c r="F896">
        <v>4.7496829032897896</v>
      </c>
      <c r="G896">
        <v>2.8944113254547101</v>
      </c>
      <c r="H896">
        <v>7.1222996711730904</v>
      </c>
      <c r="I896">
        <v>2.0194568634033199</v>
      </c>
      <c r="J896">
        <v>742</v>
      </c>
      <c r="K896">
        <v>139</v>
      </c>
      <c r="L896">
        <v>1555</v>
      </c>
      <c r="M896">
        <v>360</v>
      </c>
      <c r="N896">
        <v>83.096328735351506</v>
      </c>
      <c r="O896">
        <v>22.8035068511962</v>
      </c>
      <c r="P896">
        <v>106.627010670488</v>
      </c>
      <c r="Q896">
        <v>167.08126664915699</v>
      </c>
      <c r="R896">
        <v>14.120353039560401</v>
      </c>
      <c r="S896">
        <v>7.2759522126131202</v>
      </c>
      <c r="T896">
        <v>0.68562172004421695</v>
      </c>
      <c r="U896">
        <v>0.95147906025925399</v>
      </c>
      <c r="V896">
        <v>6.9215578716401502</v>
      </c>
      <c r="W896">
        <v>4.4746475389562201</v>
      </c>
    </row>
    <row r="897" spans="1:23" x14ac:dyDescent="0.25">
      <c r="A897">
        <v>895</v>
      </c>
      <c r="B897">
        <v>169.10434900735501</v>
      </c>
      <c r="C897">
        <v>86.646723204409099</v>
      </c>
      <c r="D897">
        <v>30.342654871956601</v>
      </c>
      <c r="E897">
        <v>4.1107127589057297</v>
      </c>
      <c r="F897">
        <v>6.7859911918640101</v>
      </c>
      <c r="G897">
        <v>3.8754751682281401</v>
      </c>
      <c r="H897">
        <v>10.191367149353001</v>
      </c>
      <c r="I897">
        <v>2.1440179347991899</v>
      </c>
      <c r="J897">
        <v>1260</v>
      </c>
      <c r="K897">
        <v>105</v>
      </c>
      <c r="L897">
        <v>2156</v>
      </c>
      <c r="M897">
        <v>319</v>
      </c>
      <c r="N897">
        <v>109.562767028808</v>
      </c>
      <c r="O897">
        <v>24.0831909179687</v>
      </c>
      <c r="P897">
        <v>110.569880205362</v>
      </c>
      <c r="Q897">
        <v>151.45629135195199</v>
      </c>
      <c r="R897">
        <v>15.150164680016699</v>
      </c>
      <c r="S897">
        <v>2.3354083288430401</v>
      </c>
      <c r="T897">
        <v>0.70927627970399099</v>
      </c>
      <c r="U897">
        <v>0.98340632114025694</v>
      </c>
      <c r="V897">
        <v>6.7909919028339996</v>
      </c>
      <c r="W897">
        <v>2.1839830996735099</v>
      </c>
    </row>
    <row r="898" spans="1:23" x14ac:dyDescent="0.25">
      <c r="A898">
        <v>896</v>
      </c>
      <c r="B898">
        <v>160.361466358749</v>
      </c>
      <c r="C898">
        <v>177.636049603136</v>
      </c>
      <c r="D898">
        <v>25.525668061940699</v>
      </c>
      <c r="E898">
        <v>7.3580922629461698</v>
      </c>
      <c r="F898">
        <v>6.8217024803161603</v>
      </c>
      <c r="G898">
        <v>3.6333272457122798</v>
      </c>
      <c r="H898">
        <v>10.549461364746</v>
      </c>
      <c r="I898">
        <v>2.9371178150177002</v>
      </c>
      <c r="J898">
        <v>1335</v>
      </c>
      <c r="K898">
        <v>262</v>
      </c>
      <c r="L898">
        <v>2096</v>
      </c>
      <c r="M898">
        <v>622</v>
      </c>
      <c r="N898">
        <v>105.475120544433</v>
      </c>
      <c r="O898">
        <v>60.876926422119098</v>
      </c>
      <c r="P898">
        <v>108.318895063746</v>
      </c>
      <c r="Q898">
        <v>169.30922188485999</v>
      </c>
      <c r="R898">
        <v>12.6344151628451</v>
      </c>
      <c r="S898">
        <v>4.56360068839082</v>
      </c>
      <c r="T898">
        <v>0.69320943808888003</v>
      </c>
      <c r="U898">
        <v>0.97590051101990005</v>
      </c>
      <c r="V898">
        <v>5.0601851851851798</v>
      </c>
      <c r="W898">
        <v>2.66679109120318</v>
      </c>
    </row>
    <row r="899" spans="1:23" x14ac:dyDescent="0.25">
      <c r="A899">
        <v>897</v>
      </c>
      <c r="B899">
        <v>204.121504395583</v>
      </c>
      <c r="C899">
        <v>179.871373401385</v>
      </c>
      <c r="D899">
        <v>22.855513834161599</v>
      </c>
      <c r="E899">
        <v>6.1447404073535896</v>
      </c>
      <c r="F899">
        <v>5.0220608711242596</v>
      </c>
      <c r="G899">
        <v>3.8725767135620099</v>
      </c>
      <c r="H899">
        <v>8.4831657409667898</v>
      </c>
      <c r="I899">
        <v>3.5026719570159899</v>
      </c>
      <c r="J899">
        <v>1021</v>
      </c>
      <c r="K899">
        <v>360</v>
      </c>
      <c r="L899">
        <v>1898</v>
      </c>
      <c r="M899">
        <v>635</v>
      </c>
      <c r="N899">
        <v>83.815269470214801</v>
      </c>
      <c r="O899">
        <v>21.5406589508056</v>
      </c>
      <c r="P899">
        <v>112.993672554706</v>
      </c>
      <c r="Q899">
        <v>192.25542376698399</v>
      </c>
      <c r="R899">
        <v>14.2146351482148</v>
      </c>
      <c r="S899">
        <v>4.9691369416893698</v>
      </c>
      <c r="T899">
        <v>0.72878676953564803</v>
      </c>
      <c r="U899">
        <v>0.97031270752436805</v>
      </c>
      <c r="V899">
        <v>6.7141592920353901</v>
      </c>
      <c r="W899">
        <v>2.5503444232742098</v>
      </c>
    </row>
    <row r="900" spans="1:23" x14ac:dyDescent="0.25">
      <c r="A900">
        <v>898</v>
      </c>
      <c r="B900">
        <v>157.518251858176</v>
      </c>
      <c r="C900">
        <v>130.613984358322</v>
      </c>
      <c r="D900">
        <v>20.658082481971199</v>
      </c>
      <c r="E900">
        <v>2.8496542713716901</v>
      </c>
      <c r="F900">
        <v>5.71484279632568</v>
      </c>
      <c r="G900">
        <v>2.1853802204132</v>
      </c>
      <c r="H900">
        <v>8.1220750808715803</v>
      </c>
      <c r="I900">
        <v>1.4325199127197199</v>
      </c>
      <c r="J900">
        <v>988</v>
      </c>
      <c r="K900">
        <v>97</v>
      </c>
      <c r="L900">
        <v>1876</v>
      </c>
      <c r="M900">
        <v>209</v>
      </c>
      <c r="N900">
        <v>83.934494018554602</v>
      </c>
      <c r="O900">
        <v>18.384777069091701</v>
      </c>
      <c r="P900">
        <v>100.005305039787</v>
      </c>
      <c r="Q900">
        <v>193.84226162844601</v>
      </c>
      <c r="R900">
        <v>14.3700976546634</v>
      </c>
      <c r="S900">
        <v>7.0921360723006499</v>
      </c>
      <c r="T900">
        <v>0.67174646554951101</v>
      </c>
      <c r="U900">
        <v>0.94746560362419097</v>
      </c>
      <c r="V900">
        <v>7.9733333333333301</v>
      </c>
      <c r="W900">
        <v>2.97574320627393</v>
      </c>
    </row>
    <row r="901" spans="1:23" x14ac:dyDescent="0.25">
      <c r="A901">
        <v>899</v>
      </c>
      <c r="B901">
        <v>147.05666711948601</v>
      </c>
      <c r="C901">
        <v>186.43579343670501</v>
      </c>
      <c r="D901">
        <v>24.922173308689601</v>
      </c>
      <c r="E901">
        <v>11.03788938556</v>
      </c>
      <c r="F901">
        <v>5.7249526977539</v>
      </c>
      <c r="G901">
        <v>7.1202011108398402</v>
      </c>
      <c r="H901">
        <v>7.82041263580322</v>
      </c>
      <c r="I901">
        <v>5.8020682334899902</v>
      </c>
      <c r="J901">
        <v>942</v>
      </c>
      <c r="K901">
        <v>625</v>
      </c>
      <c r="L901">
        <v>1747</v>
      </c>
      <c r="M901">
        <v>1482</v>
      </c>
      <c r="N901">
        <v>79.624114990234304</v>
      </c>
      <c r="O901">
        <v>24.413112640380799</v>
      </c>
      <c r="P901">
        <v>114.82782608695599</v>
      </c>
      <c r="Q901">
        <v>182.58870523415899</v>
      </c>
      <c r="R901">
        <v>13.8013413409832</v>
      </c>
      <c r="S901">
        <v>4.5721821345418201</v>
      </c>
      <c r="T901">
        <v>0.73887910084642305</v>
      </c>
      <c r="U901">
        <v>0.97208781323441196</v>
      </c>
      <c r="V901">
        <v>6.6104651162790597</v>
      </c>
      <c r="W901">
        <v>2.8386119108955898</v>
      </c>
    </row>
    <row r="902" spans="1:23" x14ac:dyDescent="0.25">
      <c r="A902">
        <v>900</v>
      </c>
      <c r="B902">
        <v>199.51297327718299</v>
      </c>
      <c r="C902">
        <v>128.52030895223999</v>
      </c>
      <c r="D902">
        <v>29.019525975405202</v>
      </c>
      <c r="E902">
        <v>4.8045398680194902</v>
      </c>
      <c r="F902">
        <v>5.8525819778442303</v>
      </c>
      <c r="G902">
        <v>3.0843603610992401</v>
      </c>
      <c r="H902">
        <v>10.501984596252401</v>
      </c>
      <c r="I902">
        <v>2.1162679195403999</v>
      </c>
      <c r="J902">
        <v>1301</v>
      </c>
      <c r="K902">
        <v>180</v>
      </c>
      <c r="L902">
        <v>2239</v>
      </c>
      <c r="M902">
        <v>429</v>
      </c>
      <c r="N902">
        <v>100.657836914062</v>
      </c>
      <c r="O902">
        <v>47.3814277648925</v>
      </c>
      <c r="P902">
        <v>102.564850136239</v>
      </c>
      <c r="Q902">
        <v>181.769863493174</v>
      </c>
      <c r="R902">
        <v>15.609646162402701</v>
      </c>
      <c r="S902">
        <v>7.67469933527439</v>
      </c>
      <c r="T902">
        <v>0.663870300872203</v>
      </c>
      <c r="U902">
        <v>0.96260502350648902</v>
      </c>
      <c r="V902">
        <v>6.9286412512218902</v>
      </c>
      <c r="W902">
        <v>4.1124342287455002</v>
      </c>
    </row>
    <row r="903" spans="1:23" x14ac:dyDescent="0.25">
      <c r="A903">
        <v>901</v>
      </c>
      <c r="B903">
        <v>192.81639465155499</v>
      </c>
      <c r="C903">
        <v>181.92008383628601</v>
      </c>
      <c r="D903">
        <v>27.706447372843499</v>
      </c>
      <c r="E903">
        <v>6.95675324503285</v>
      </c>
      <c r="F903">
        <v>6.7594914436340297</v>
      </c>
      <c r="G903">
        <v>3.2917311191558798</v>
      </c>
      <c r="H903">
        <v>11.340559005737299</v>
      </c>
      <c r="I903">
        <v>2.35295057296752</v>
      </c>
      <c r="J903">
        <v>1431</v>
      </c>
      <c r="K903">
        <v>166</v>
      </c>
      <c r="L903">
        <v>2410</v>
      </c>
      <c r="M903">
        <v>422</v>
      </c>
      <c r="N903">
        <v>101.513549804687</v>
      </c>
      <c r="O903">
        <v>61.188232421875</v>
      </c>
      <c r="P903">
        <v>109.77558569667001</v>
      </c>
      <c r="Q903">
        <v>163.83789126853301</v>
      </c>
      <c r="R903">
        <v>13.417134970095001</v>
      </c>
      <c r="S903">
        <v>9.47864403554604</v>
      </c>
      <c r="T903">
        <v>0.71186063817027601</v>
      </c>
      <c r="U903">
        <v>0.930275906890487</v>
      </c>
      <c r="V903">
        <v>6.7008289374528998</v>
      </c>
      <c r="W903">
        <v>4.9971660683922101</v>
      </c>
    </row>
    <row r="904" spans="1:23" x14ac:dyDescent="0.25">
      <c r="A904">
        <v>902</v>
      </c>
      <c r="B904">
        <v>188.04021036697699</v>
      </c>
      <c r="C904">
        <v>134.32232335189801</v>
      </c>
      <c r="D904">
        <v>28.146301717576801</v>
      </c>
      <c r="E904">
        <v>6.6778641856406997</v>
      </c>
      <c r="F904">
        <v>6.4441370964050204</v>
      </c>
      <c r="G904">
        <v>3.8909816741943302</v>
      </c>
      <c r="H904">
        <v>10.514452934265099</v>
      </c>
      <c r="I904">
        <v>3.59325647354125</v>
      </c>
      <c r="J904">
        <v>1325</v>
      </c>
      <c r="K904">
        <v>288</v>
      </c>
      <c r="L904">
        <v>2266</v>
      </c>
      <c r="M904">
        <v>824</v>
      </c>
      <c r="N904">
        <v>98.081596374511705</v>
      </c>
      <c r="O904">
        <v>38.910152435302699</v>
      </c>
      <c r="P904">
        <v>104.05177727552901</v>
      </c>
      <c r="Q904">
        <v>165.70783768760401</v>
      </c>
      <c r="R904">
        <v>15.6647048369983</v>
      </c>
      <c r="S904">
        <v>9.0791296108497406</v>
      </c>
      <c r="T904">
        <v>0.71282657327725796</v>
      </c>
      <c r="U904">
        <v>0.926348012499981</v>
      </c>
      <c r="V904">
        <v>6.8805409466566401</v>
      </c>
      <c r="W904">
        <v>4.7388365059597897</v>
      </c>
    </row>
    <row r="905" spans="1:23" x14ac:dyDescent="0.25">
      <c r="A905">
        <v>903</v>
      </c>
      <c r="B905">
        <v>185.405810320402</v>
      </c>
      <c r="C905">
        <v>176.37404180170299</v>
      </c>
      <c r="D905">
        <v>28.555583638115099</v>
      </c>
      <c r="E905">
        <v>7.2511290463523199</v>
      </c>
      <c r="F905">
        <v>6.6916432380676198</v>
      </c>
      <c r="G905">
        <v>3.51262211799621</v>
      </c>
      <c r="H905">
        <v>10.691001892089799</v>
      </c>
      <c r="I905">
        <v>2.79252028465271</v>
      </c>
      <c r="J905">
        <v>1324</v>
      </c>
      <c r="K905">
        <v>289</v>
      </c>
      <c r="L905">
        <v>2368</v>
      </c>
      <c r="M905">
        <v>574</v>
      </c>
      <c r="N905">
        <v>98.432716369628906</v>
      </c>
      <c r="O905">
        <v>39.357337951660099</v>
      </c>
      <c r="P905">
        <v>81.806956052844399</v>
      </c>
      <c r="Q905">
        <v>174.94189825190401</v>
      </c>
      <c r="R905">
        <v>24.288171645700899</v>
      </c>
      <c r="S905">
        <v>10.487879464911201</v>
      </c>
      <c r="T905">
        <v>0.49192090935121602</v>
      </c>
      <c r="U905">
        <v>0.94476906109302194</v>
      </c>
      <c r="V905">
        <v>15.7691579943235</v>
      </c>
      <c r="W905">
        <v>3.1557867049258701</v>
      </c>
    </row>
    <row r="906" spans="1:23" x14ac:dyDescent="0.25">
      <c r="A906">
        <v>904</v>
      </c>
      <c r="B906">
        <v>170.10914242465401</v>
      </c>
      <c r="C906">
        <v>171.92318888392899</v>
      </c>
      <c r="D906">
        <v>30.382337956809401</v>
      </c>
      <c r="E906">
        <v>8.6192869194610306</v>
      </c>
      <c r="F906">
        <v>6.0585703849792401</v>
      </c>
      <c r="G906">
        <v>3.7325289249420099</v>
      </c>
      <c r="H906">
        <v>8.37884521484375</v>
      </c>
      <c r="I906">
        <v>2.41283726692199</v>
      </c>
      <c r="J906">
        <v>955</v>
      </c>
      <c r="K906">
        <v>138</v>
      </c>
      <c r="L906">
        <v>2023</v>
      </c>
      <c r="M906">
        <v>426</v>
      </c>
      <c r="N906">
        <v>77.025970458984304</v>
      </c>
      <c r="O906">
        <v>28.653097152709901</v>
      </c>
      <c r="P906">
        <v>82.531334332833495</v>
      </c>
      <c r="Q906">
        <v>182.45079125177801</v>
      </c>
      <c r="R906">
        <v>24.768229853254201</v>
      </c>
      <c r="S906">
        <v>5.0897332279056</v>
      </c>
      <c r="T906">
        <v>0.49370179391696101</v>
      </c>
      <c r="U906">
        <v>0.96537367603667001</v>
      </c>
      <c r="V906">
        <v>14.7272727272727</v>
      </c>
      <c r="W906">
        <v>3.3323254139668799</v>
      </c>
    </row>
    <row r="907" spans="1:23" x14ac:dyDescent="0.25">
      <c r="A907">
        <v>905</v>
      </c>
      <c r="B907">
        <v>158.50637505094201</v>
      </c>
      <c r="C907">
        <v>190.84362203807501</v>
      </c>
      <c r="D907">
        <v>34.222473171415899</v>
      </c>
      <c r="E907">
        <v>6.5661201653005596</v>
      </c>
      <c r="F907">
        <v>6.3054547309875399</v>
      </c>
      <c r="G907">
        <v>3.0054914951324401</v>
      </c>
      <c r="H907">
        <v>8.5617609024047798</v>
      </c>
      <c r="I907">
        <v>2.9087755680084202</v>
      </c>
      <c r="J907">
        <v>1076</v>
      </c>
      <c r="K907">
        <v>320</v>
      </c>
      <c r="L907">
        <v>1986</v>
      </c>
      <c r="M907">
        <v>635</v>
      </c>
      <c r="N907">
        <v>95.854049682617102</v>
      </c>
      <c r="O907">
        <v>59.076225280761697</v>
      </c>
      <c r="P907">
        <v>65.894504416094193</v>
      </c>
      <c r="Q907">
        <v>191.24981912144699</v>
      </c>
      <c r="R907">
        <v>23.8240845807066</v>
      </c>
      <c r="S907">
        <v>5.5097019168700001</v>
      </c>
      <c r="T907">
        <v>0.39982614050478998</v>
      </c>
      <c r="U907">
        <v>0.97481280108398904</v>
      </c>
      <c r="V907">
        <v>17.625899280575499</v>
      </c>
      <c r="W907">
        <v>2.63406575251941</v>
      </c>
    </row>
    <row r="908" spans="1:23" x14ac:dyDescent="0.25">
      <c r="A908">
        <v>906</v>
      </c>
      <c r="B908">
        <v>156.90281200877101</v>
      </c>
      <c r="C908">
        <v>190.84362203807501</v>
      </c>
      <c r="D908">
        <v>35.962806812335103</v>
      </c>
      <c r="E908">
        <v>6.5661201653005596</v>
      </c>
      <c r="F908">
        <v>6.7242412567138601</v>
      </c>
      <c r="G908">
        <v>3.0054914951324401</v>
      </c>
      <c r="H908">
        <v>9.6845712661743093</v>
      </c>
      <c r="I908">
        <v>2.9087755680084202</v>
      </c>
      <c r="J908">
        <v>1167</v>
      </c>
      <c r="K908">
        <v>320</v>
      </c>
      <c r="L908">
        <v>2136</v>
      </c>
      <c r="M908">
        <v>635</v>
      </c>
      <c r="N908">
        <v>100.657836914062</v>
      </c>
      <c r="O908">
        <v>41.773197174072202</v>
      </c>
      <c r="P908">
        <v>96.678785089737602</v>
      </c>
      <c r="Q908">
        <v>183.78464738135699</v>
      </c>
      <c r="R908">
        <v>24.679592356312099</v>
      </c>
      <c r="S908">
        <v>7.1377303684901401</v>
      </c>
      <c r="T908">
        <v>0.58103765996086398</v>
      </c>
      <c r="U908">
        <v>0.96432574558612805</v>
      </c>
      <c r="V908">
        <v>13.331226295827999</v>
      </c>
      <c r="W908">
        <v>3.4781693845344499</v>
      </c>
    </row>
    <row r="909" spans="1:23" x14ac:dyDescent="0.25">
      <c r="A909">
        <v>907</v>
      </c>
      <c r="B909">
        <v>164.133264763531</v>
      </c>
      <c r="C909">
        <v>167.52463661239301</v>
      </c>
      <c r="D909">
        <v>34.8107493751261</v>
      </c>
      <c r="E909">
        <v>4.9230153509368701</v>
      </c>
      <c r="F909">
        <v>6.9746184349059996</v>
      </c>
      <c r="G909">
        <v>3.2090327739715501</v>
      </c>
      <c r="H909">
        <v>10.113210678100501</v>
      </c>
      <c r="I909">
        <v>1.9756417274475</v>
      </c>
      <c r="J909">
        <v>1285</v>
      </c>
      <c r="K909">
        <v>137</v>
      </c>
      <c r="L909">
        <v>2164</v>
      </c>
      <c r="M909">
        <v>335</v>
      </c>
      <c r="N909">
        <v>106.174392700195</v>
      </c>
      <c r="O909">
        <v>21</v>
      </c>
      <c r="P909">
        <v>86.570661896243294</v>
      </c>
      <c r="Q909">
        <v>195.34704255949401</v>
      </c>
      <c r="R909">
        <v>21.766855326303801</v>
      </c>
      <c r="S909">
        <v>5.55910119489279</v>
      </c>
      <c r="T909">
        <v>0.56498859255293998</v>
      </c>
      <c r="U909">
        <v>0.96538196567068002</v>
      </c>
      <c r="V909">
        <v>15.092885375493999</v>
      </c>
      <c r="W909">
        <v>2.7592954990215199</v>
      </c>
    </row>
    <row r="910" spans="1:23" x14ac:dyDescent="0.25">
      <c r="A910">
        <v>908</v>
      </c>
      <c r="B910">
        <v>193.06479846300101</v>
      </c>
      <c r="C910">
        <v>189.11820528246199</v>
      </c>
      <c r="D910">
        <v>25.4195071675192</v>
      </c>
      <c r="E910">
        <v>11.4858487812958</v>
      </c>
      <c r="F910">
        <v>6.3861765861511204</v>
      </c>
      <c r="G910">
        <v>5.5364079475402797</v>
      </c>
      <c r="H910">
        <v>9.5960836410522408</v>
      </c>
      <c r="I910">
        <v>4.8772325515746999</v>
      </c>
      <c r="J910">
        <v>983</v>
      </c>
      <c r="K910">
        <v>552</v>
      </c>
      <c r="L910">
        <v>2189</v>
      </c>
      <c r="M910">
        <v>1197</v>
      </c>
      <c r="N910">
        <v>74.632438659667898</v>
      </c>
      <c r="O910">
        <v>37.107952117919901</v>
      </c>
      <c r="P910">
        <v>79.2777777777777</v>
      </c>
      <c r="Q910">
        <v>189.92829480576501</v>
      </c>
      <c r="R910">
        <v>23.665087493525501</v>
      </c>
      <c r="S910">
        <v>5.8949942239050896</v>
      </c>
      <c r="T910">
        <v>0.45254503938715002</v>
      </c>
      <c r="U910">
        <v>0.96797005052254903</v>
      </c>
      <c r="V910">
        <v>10.3516886930983</v>
      </c>
      <c r="W910">
        <v>3.4160447761194002</v>
      </c>
    </row>
    <row r="911" spans="1:23" x14ac:dyDescent="0.25">
      <c r="A911">
        <v>909</v>
      </c>
      <c r="B911">
        <v>195.595625764132</v>
      </c>
      <c r="C911">
        <v>188.62609404413001</v>
      </c>
      <c r="D911">
        <v>17.9262501513419</v>
      </c>
      <c r="E911">
        <v>10.221653173470299</v>
      </c>
      <c r="F911">
        <v>4.7359662055969203</v>
      </c>
      <c r="G911">
        <v>5.2917885780334402</v>
      </c>
      <c r="H911">
        <v>7.5604066848754803</v>
      </c>
      <c r="I911">
        <v>4.2173604965209899</v>
      </c>
      <c r="J911">
        <v>830</v>
      </c>
      <c r="K911">
        <v>413</v>
      </c>
      <c r="L911">
        <v>1848</v>
      </c>
      <c r="M911">
        <v>994</v>
      </c>
      <c r="N911">
        <v>71.847061157226506</v>
      </c>
      <c r="O911">
        <v>37.121421813964801</v>
      </c>
      <c r="P911">
        <v>62.725342851775302</v>
      </c>
      <c r="Q911">
        <v>227.24714828897299</v>
      </c>
      <c r="R911">
        <v>18.906855400825201</v>
      </c>
      <c r="S911">
        <v>4.7144861180052402</v>
      </c>
      <c r="T911">
        <v>0.37565616480016301</v>
      </c>
      <c r="U911">
        <v>0.97930074869435702</v>
      </c>
      <c r="V911">
        <v>12.451278507256299</v>
      </c>
      <c r="W911">
        <v>2.7274877513093401</v>
      </c>
    </row>
    <row r="912" spans="1:23" x14ac:dyDescent="0.25">
      <c r="A912">
        <v>910</v>
      </c>
      <c r="B912">
        <v>211.21795493799601</v>
      </c>
      <c r="C912">
        <v>217.48539657280301</v>
      </c>
      <c r="D912">
        <v>29.014578732747701</v>
      </c>
      <c r="E912">
        <v>4.6464793177504804</v>
      </c>
      <c r="F912">
        <v>4.5556969642639098</v>
      </c>
      <c r="G912">
        <v>2.4219663143157901</v>
      </c>
      <c r="H912">
        <v>8.2874794006347603</v>
      </c>
      <c r="I912">
        <v>1.8472914695739699</v>
      </c>
      <c r="J912">
        <v>991</v>
      </c>
      <c r="K912">
        <v>163</v>
      </c>
      <c r="L912">
        <v>1637</v>
      </c>
      <c r="M912">
        <v>365</v>
      </c>
      <c r="N912">
        <v>95.036834716796804</v>
      </c>
      <c r="O912">
        <v>25.2388591766357</v>
      </c>
      <c r="P912">
        <v>70.572661581694007</v>
      </c>
      <c r="Q912">
        <v>160.439313743383</v>
      </c>
      <c r="R912">
        <v>22.4073595598921</v>
      </c>
      <c r="S912">
        <v>2.5881280833193299</v>
      </c>
      <c r="T912">
        <v>0.43686449339672001</v>
      </c>
      <c r="U912">
        <v>0.98719335407036402</v>
      </c>
      <c r="V912">
        <v>15.6040133779264</v>
      </c>
      <c r="W912">
        <v>2.38752196836555</v>
      </c>
    </row>
    <row r="913" spans="1:23" x14ac:dyDescent="0.25">
      <c r="A913">
        <v>911</v>
      </c>
      <c r="B913">
        <v>151.221001765995</v>
      </c>
      <c r="C913">
        <v>181.26328863358401</v>
      </c>
      <c r="D913">
        <v>22.500815483674199</v>
      </c>
      <c r="E913">
        <v>3.8180059483008701</v>
      </c>
      <c r="F913">
        <v>6.33072710037231</v>
      </c>
      <c r="G913">
        <v>2.3587052822113002</v>
      </c>
      <c r="H913">
        <v>8.1933841705322195</v>
      </c>
      <c r="I913">
        <v>1.63536381721496</v>
      </c>
      <c r="J913">
        <v>1019</v>
      </c>
      <c r="K913">
        <v>150</v>
      </c>
      <c r="L913">
        <v>1801</v>
      </c>
      <c r="M913">
        <v>276</v>
      </c>
      <c r="N913">
        <v>86.764045715332003</v>
      </c>
      <c r="O913">
        <v>32.388267517089801</v>
      </c>
      <c r="P913">
        <v>64.069213973799094</v>
      </c>
      <c r="Q913">
        <v>165.90407778261499</v>
      </c>
      <c r="R913">
        <v>22.1927299318397</v>
      </c>
      <c r="S913">
        <v>11.7316509836036</v>
      </c>
      <c r="T913">
        <v>0.40497642971514702</v>
      </c>
      <c r="U913">
        <v>0.88315569994323995</v>
      </c>
      <c r="V913">
        <v>11.5641233766233</v>
      </c>
      <c r="W913">
        <v>4.3750573131591004</v>
      </c>
    </row>
    <row r="914" spans="1:23" x14ac:dyDescent="0.25">
      <c r="A914">
        <v>912</v>
      </c>
      <c r="B914">
        <v>139.61949581788801</v>
      </c>
      <c r="C914">
        <v>204.58955151468101</v>
      </c>
      <c r="D914">
        <v>22.7879235008431</v>
      </c>
      <c r="E914">
        <v>10.727803932922299</v>
      </c>
      <c r="F914">
        <v>6.5679855346679599</v>
      </c>
      <c r="G914">
        <v>3.4967520236968901</v>
      </c>
      <c r="H914">
        <v>7.69624900817871</v>
      </c>
      <c r="I914">
        <v>2.85559010505676</v>
      </c>
      <c r="J914">
        <v>927</v>
      </c>
      <c r="K914">
        <v>227</v>
      </c>
      <c r="L914">
        <v>1667</v>
      </c>
      <c r="M914">
        <v>535</v>
      </c>
      <c r="N914">
        <v>88.865066528320298</v>
      </c>
      <c r="O914">
        <v>18.357559204101499</v>
      </c>
      <c r="P914">
        <v>77.075173095944606</v>
      </c>
      <c r="Q914">
        <v>152.170602981923</v>
      </c>
      <c r="R914">
        <v>27.004089642370101</v>
      </c>
      <c r="S914">
        <v>11.1506164068208</v>
      </c>
      <c r="T914">
        <v>0.47968893396581502</v>
      </c>
      <c r="U914">
        <v>0.89096343314069704</v>
      </c>
      <c r="V914">
        <v>16.771646051379602</v>
      </c>
      <c r="W914">
        <v>3.32808022922636</v>
      </c>
    </row>
    <row r="915" spans="1:23" x14ac:dyDescent="0.25">
      <c r="A915">
        <v>913</v>
      </c>
      <c r="B915">
        <v>155.35492635215101</v>
      </c>
      <c r="C915">
        <v>181.36645384152601</v>
      </c>
      <c r="D915">
        <v>28.107362495025701</v>
      </c>
      <c r="E915">
        <v>6.3060858527187804</v>
      </c>
      <c r="F915">
        <v>6.7565889358520499</v>
      </c>
      <c r="G915">
        <v>3.9356381893157901</v>
      </c>
      <c r="H915">
        <v>9.3190202713012695</v>
      </c>
      <c r="I915">
        <v>3.1524510383605899</v>
      </c>
      <c r="J915">
        <v>1178</v>
      </c>
      <c r="K915">
        <v>300</v>
      </c>
      <c r="L915">
        <v>2071</v>
      </c>
      <c r="M915">
        <v>661</v>
      </c>
      <c r="N915">
        <v>107.71257781982401</v>
      </c>
      <c r="O915">
        <v>83.528434753417898</v>
      </c>
      <c r="P915">
        <v>94.872052761747696</v>
      </c>
      <c r="Q915">
        <v>178.69103906690901</v>
      </c>
      <c r="R915">
        <v>21.671681587801402</v>
      </c>
      <c r="S915">
        <v>5.1907295015902504</v>
      </c>
      <c r="T915">
        <v>0.51072369366621195</v>
      </c>
      <c r="U915">
        <v>0.96068185823525098</v>
      </c>
      <c r="V915">
        <v>7.1157965194109698</v>
      </c>
      <c r="W915">
        <v>2.8916326530612202</v>
      </c>
    </row>
    <row r="916" spans="1:23" x14ac:dyDescent="0.25">
      <c r="A916">
        <v>914</v>
      </c>
      <c r="B916">
        <v>187.89642725455499</v>
      </c>
      <c r="C916">
        <v>191.542083098837</v>
      </c>
      <c r="D916">
        <v>32.117108069030699</v>
      </c>
      <c r="E916">
        <v>6.5150044588504201</v>
      </c>
      <c r="F916">
        <v>6.0511460304260201</v>
      </c>
      <c r="G916">
        <v>4.6653757095336896</v>
      </c>
      <c r="H916">
        <v>8.9948053359985298</v>
      </c>
      <c r="I916">
        <v>3.28332066535949</v>
      </c>
      <c r="J916">
        <v>1075</v>
      </c>
      <c r="K916">
        <v>254</v>
      </c>
      <c r="L916">
        <v>2018</v>
      </c>
      <c r="M916">
        <v>657</v>
      </c>
      <c r="N916">
        <v>94.005317687988196</v>
      </c>
      <c r="O916">
        <v>54.0832710266113</v>
      </c>
      <c r="P916">
        <v>63.653965785380997</v>
      </c>
      <c r="Q916">
        <v>180.333355099908</v>
      </c>
      <c r="R916">
        <v>19.987661722448198</v>
      </c>
      <c r="S916">
        <v>4.6378809890820802</v>
      </c>
      <c r="T916">
        <v>0.40992792859446497</v>
      </c>
      <c r="U916">
        <v>0.96533717778556105</v>
      </c>
      <c r="V916">
        <v>14.3969465648854</v>
      </c>
      <c r="W916">
        <v>2.82401032702237</v>
      </c>
    </row>
    <row r="917" spans="1:23" x14ac:dyDescent="0.25">
      <c r="A917">
        <v>915</v>
      </c>
      <c r="B917">
        <v>177.53595062974199</v>
      </c>
      <c r="C917">
        <v>181.609967202934</v>
      </c>
      <c r="D917">
        <v>28.884832576614802</v>
      </c>
      <c r="E917">
        <v>7.5054666058120203</v>
      </c>
      <c r="F917">
        <v>6.82029056549072</v>
      </c>
      <c r="G917">
        <v>4.3117179870605398</v>
      </c>
      <c r="H917">
        <v>10.5048427581787</v>
      </c>
      <c r="I917">
        <v>2.7286396026611301</v>
      </c>
      <c r="J917">
        <v>1292</v>
      </c>
      <c r="K917">
        <v>156</v>
      </c>
      <c r="L917">
        <v>2145</v>
      </c>
      <c r="M917">
        <v>433</v>
      </c>
      <c r="N917">
        <v>97.800819396972599</v>
      </c>
      <c r="O917">
        <v>35.383613586425703</v>
      </c>
      <c r="P917">
        <v>72.494507575757495</v>
      </c>
      <c r="Q917">
        <v>166.614102057829</v>
      </c>
      <c r="R917">
        <v>22.002951940039701</v>
      </c>
      <c r="S917">
        <v>7.4613803264343401</v>
      </c>
      <c r="T917">
        <v>0.45904983929821302</v>
      </c>
      <c r="U917">
        <v>0.95174980868332104</v>
      </c>
      <c r="V917">
        <v>15.9969770253929</v>
      </c>
      <c r="W917">
        <v>4.0084440753045403</v>
      </c>
    </row>
    <row r="918" spans="1:23" x14ac:dyDescent="0.25">
      <c r="A918">
        <v>916</v>
      </c>
      <c r="B918">
        <v>170.79407712162001</v>
      </c>
      <c r="C918">
        <v>188.994876671388</v>
      </c>
      <c r="D918">
        <v>34.060913374056398</v>
      </c>
      <c r="E918">
        <v>7.1224484425421499</v>
      </c>
      <c r="F918">
        <v>6.9565243721008301</v>
      </c>
      <c r="G918">
        <v>4.2549481391906703</v>
      </c>
      <c r="H918">
        <v>10.1189222335815</v>
      </c>
      <c r="I918">
        <v>2.94809365272521</v>
      </c>
      <c r="J918">
        <v>1263</v>
      </c>
      <c r="K918">
        <v>226</v>
      </c>
      <c r="L918">
        <v>2238</v>
      </c>
      <c r="M918">
        <v>553</v>
      </c>
      <c r="N918">
        <v>118.228591918945</v>
      </c>
      <c r="O918">
        <v>32.202484130859297</v>
      </c>
      <c r="P918">
        <v>89.875291128520004</v>
      </c>
      <c r="Q918">
        <v>152.04560176188599</v>
      </c>
      <c r="R918">
        <v>24.493659368150801</v>
      </c>
      <c r="S918">
        <v>11.126636517112299</v>
      </c>
      <c r="T918">
        <v>0.48343735643456598</v>
      </c>
      <c r="U918">
        <v>0.85561770116300295</v>
      </c>
      <c r="V918">
        <v>10.4761904761904</v>
      </c>
      <c r="W918">
        <v>4.2460815047021896</v>
      </c>
    </row>
    <row r="919" spans="1:23" x14ac:dyDescent="0.25">
      <c r="A919">
        <v>917</v>
      </c>
      <c r="B919">
        <v>167.84936637621499</v>
      </c>
      <c r="C919">
        <v>164.35376195928501</v>
      </c>
      <c r="D919">
        <v>31.1922840169293</v>
      </c>
      <c r="E919">
        <v>3.2163968931780298</v>
      </c>
      <c r="F919">
        <v>7.5584559440612704</v>
      </c>
      <c r="G919">
        <v>2.1969630718231201</v>
      </c>
      <c r="H919">
        <v>10.7805070877075</v>
      </c>
      <c r="I919">
        <v>1.43336200714111</v>
      </c>
      <c r="J919">
        <v>1350</v>
      </c>
      <c r="K919">
        <v>91</v>
      </c>
      <c r="L919">
        <v>2305</v>
      </c>
      <c r="M919">
        <v>227</v>
      </c>
      <c r="N919">
        <v>109.658561706542</v>
      </c>
      <c r="O919">
        <v>41</v>
      </c>
      <c r="P919">
        <v>82.8763250883392</v>
      </c>
      <c r="Q919">
        <v>96.806492074955301</v>
      </c>
      <c r="R919">
        <v>22.098166179989999</v>
      </c>
      <c r="S919">
        <v>5.1459811963739996</v>
      </c>
      <c r="T919">
        <v>0.45025643540793597</v>
      </c>
      <c r="U919">
        <v>0.94755176466204005</v>
      </c>
      <c r="V919">
        <v>9.7133891213389099</v>
      </c>
      <c r="W919">
        <v>3.6592999110056299</v>
      </c>
    </row>
    <row r="920" spans="1:23" x14ac:dyDescent="0.25">
      <c r="A920">
        <v>918</v>
      </c>
      <c r="B920">
        <v>160.34396165266099</v>
      </c>
      <c r="C920">
        <v>200.941314599545</v>
      </c>
      <c r="D920">
        <v>32.965824610678098</v>
      </c>
      <c r="E920">
        <v>6.9455015484117899</v>
      </c>
      <c r="F920">
        <v>7.94663381576538</v>
      </c>
      <c r="G920">
        <v>3.79921197891235</v>
      </c>
      <c r="H920">
        <v>12.208522796630801</v>
      </c>
      <c r="I920">
        <v>3.6007003784179599</v>
      </c>
      <c r="J920">
        <v>1501</v>
      </c>
      <c r="K920">
        <v>389</v>
      </c>
      <c r="L920">
        <v>2498</v>
      </c>
      <c r="M920">
        <v>814</v>
      </c>
      <c r="N920">
        <v>125.00000762939401</v>
      </c>
      <c r="O920">
        <v>14.560218811035099</v>
      </c>
      <c r="P920">
        <v>98.546979344618705</v>
      </c>
      <c r="Q920">
        <v>114.94942762655801</v>
      </c>
      <c r="R920">
        <v>21.028839081340301</v>
      </c>
      <c r="S920">
        <v>5.2061238770792997</v>
      </c>
      <c r="T920">
        <v>0.52999914714732999</v>
      </c>
      <c r="U920">
        <v>0.94823764868071703</v>
      </c>
      <c r="V920">
        <v>6.4097839898348097</v>
      </c>
      <c r="W920">
        <v>3.2130595218995599</v>
      </c>
    </row>
    <row r="921" spans="1:23" x14ac:dyDescent="0.25">
      <c r="A921">
        <v>919</v>
      </c>
      <c r="B921">
        <v>144.81668574977101</v>
      </c>
      <c r="C921">
        <v>173.770847483941</v>
      </c>
      <c r="D921">
        <v>20.556691993146799</v>
      </c>
      <c r="E921">
        <v>7.8645529964743002</v>
      </c>
      <c r="F921">
        <v>5.33410549163818</v>
      </c>
      <c r="G921">
        <v>4.3168511390686</v>
      </c>
      <c r="H921">
        <v>7.7170519828796298</v>
      </c>
      <c r="I921">
        <v>3.4512364864349299</v>
      </c>
      <c r="J921">
        <v>947</v>
      </c>
      <c r="K921">
        <v>348</v>
      </c>
      <c r="L921">
        <v>1680</v>
      </c>
      <c r="M921">
        <v>732</v>
      </c>
      <c r="N921">
        <v>101.833198547363</v>
      </c>
      <c r="O921">
        <v>33.105892181396399</v>
      </c>
      <c r="P921">
        <v>67.950132003520096</v>
      </c>
      <c r="Q921">
        <v>181.77486030757001</v>
      </c>
      <c r="R921">
        <v>23.7547328809402</v>
      </c>
      <c r="S921">
        <v>2.9106078717812398</v>
      </c>
      <c r="T921">
        <v>0.44157723605037802</v>
      </c>
      <c r="U921">
        <v>0.98401100558624899</v>
      </c>
      <c r="V921">
        <v>11.2422680412371</v>
      </c>
      <c r="W921">
        <v>2.3573373676248099</v>
      </c>
    </row>
    <row r="922" spans="1:23" x14ac:dyDescent="0.25">
      <c r="A922">
        <v>920</v>
      </c>
      <c r="B922">
        <v>181.14921694579701</v>
      </c>
      <c r="C922">
        <v>169.699489607793</v>
      </c>
      <c r="D922">
        <v>29.499776797839498</v>
      </c>
      <c r="E922">
        <v>18.6509312798464</v>
      </c>
      <c r="F922">
        <v>7.8773155212402299</v>
      </c>
      <c r="G922">
        <v>7.0148720741271902</v>
      </c>
      <c r="H922">
        <v>11.8197765350341</v>
      </c>
      <c r="I922">
        <v>6.3799705505370996</v>
      </c>
      <c r="J922">
        <v>1504</v>
      </c>
      <c r="K922">
        <v>646</v>
      </c>
      <c r="L922">
        <v>2546</v>
      </c>
      <c r="M922">
        <v>1596</v>
      </c>
      <c r="N922">
        <v>115.03912353515599</v>
      </c>
      <c r="O922">
        <v>45.650848388671797</v>
      </c>
      <c r="P922">
        <v>69.472345530893804</v>
      </c>
      <c r="Q922">
        <v>189.708688656476</v>
      </c>
      <c r="R922">
        <v>25.168193369526598</v>
      </c>
      <c r="S922">
        <v>6.64305516678297</v>
      </c>
      <c r="T922">
        <v>0.45782255936278299</v>
      </c>
      <c r="U922">
        <v>0.94606724368301898</v>
      </c>
      <c r="V922">
        <v>9.70433511933755</v>
      </c>
      <c r="W922">
        <v>2.9362731917181999</v>
      </c>
    </row>
    <row r="923" spans="1:23" x14ac:dyDescent="0.25">
      <c r="A923">
        <v>921</v>
      </c>
      <c r="B923">
        <v>176.97250092181099</v>
      </c>
      <c r="C923">
        <v>215.087969881037</v>
      </c>
      <c r="D923">
        <v>32.534683321828098</v>
      </c>
      <c r="E923">
        <v>4.3655703807578199</v>
      </c>
      <c r="F923">
        <v>9.4812583923339808</v>
      </c>
      <c r="G923">
        <v>1.7620557546615601</v>
      </c>
      <c r="H923">
        <v>13.5601243972778</v>
      </c>
      <c r="I923">
        <v>1.63720655441284</v>
      </c>
      <c r="J923">
        <v>1734</v>
      </c>
      <c r="K923">
        <v>165</v>
      </c>
      <c r="L923">
        <v>3080</v>
      </c>
      <c r="M923">
        <v>298</v>
      </c>
      <c r="N923">
        <v>129.27490234375</v>
      </c>
      <c r="O923">
        <v>68.949256896972599</v>
      </c>
      <c r="P923">
        <v>80.768571750648107</v>
      </c>
      <c r="Q923">
        <v>176.766140602582</v>
      </c>
      <c r="R923">
        <v>23.800138866311102</v>
      </c>
      <c r="S923">
        <v>5.9221039881007398</v>
      </c>
      <c r="T923">
        <v>0.52765888899513702</v>
      </c>
      <c r="U923">
        <v>0.96140974726826001</v>
      </c>
      <c r="V923">
        <v>10.535745422842099</v>
      </c>
      <c r="W923">
        <v>2.80235022153727</v>
      </c>
    </row>
    <row r="924" spans="1:23" x14ac:dyDescent="0.25">
      <c r="A924">
        <v>922</v>
      </c>
      <c r="B924">
        <v>162.93943216441201</v>
      </c>
      <c r="C924">
        <v>178.08989112926699</v>
      </c>
      <c r="D924">
        <v>36.431949236673901</v>
      </c>
      <c r="E924">
        <v>7.1909058797057002</v>
      </c>
      <c r="F924">
        <v>6.9582114219665501</v>
      </c>
      <c r="G924">
        <v>4.3822202682495099</v>
      </c>
      <c r="H924">
        <v>9.4122114181518501</v>
      </c>
      <c r="I924">
        <v>3.1891376972198402</v>
      </c>
      <c r="J924">
        <v>1146</v>
      </c>
      <c r="K924">
        <v>275</v>
      </c>
      <c r="L924">
        <v>1961</v>
      </c>
      <c r="M924">
        <v>686</v>
      </c>
      <c r="N924">
        <v>104.388694763183</v>
      </c>
      <c r="O924">
        <v>19.7989902496337</v>
      </c>
      <c r="P924">
        <v>94.206341367048594</v>
      </c>
      <c r="Q924">
        <v>118.500676997141</v>
      </c>
      <c r="R924">
        <v>23.673633599088699</v>
      </c>
      <c r="S924">
        <v>5.1485005451805899</v>
      </c>
      <c r="T924">
        <v>0.59211719740461599</v>
      </c>
      <c r="U924">
        <v>0.96513827324999601</v>
      </c>
      <c r="V924">
        <v>8.4504148557882193</v>
      </c>
      <c r="W924">
        <v>3.71057485398094</v>
      </c>
    </row>
    <row r="925" spans="1:23" x14ac:dyDescent="0.25">
      <c r="A925">
        <v>923</v>
      </c>
      <c r="B925">
        <v>169.30639057618001</v>
      </c>
      <c r="C925">
        <v>160.448077781443</v>
      </c>
      <c r="D925">
        <v>30.0539362306321</v>
      </c>
      <c r="E925">
        <v>6.3629803026182197</v>
      </c>
      <c r="F925">
        <v>6.7827777862548801</v>
      </c>
      <c r="G925">
        <v>4.0054998397827104</v>
      </c>
      <c r="H925">
        <v>8.43879890441894</v>
      </c>
      <c r="I925">
        <v>2.7071604728698699</v>
      </c>
      <c r="J925">
        <v>970</v>
      </c>
      <c r="K925">
        <v>240</v>
      </c>
      <c r="L925">
        <v>1956</v>
      </c>
      <c r="M925">
        <v>501</v>
      </c>
      <c r="N925">
        <v>83.234611511230398</v>
      </c>
      <c r="O925">
        <v>47.539459228515597</v>
      </c>
      <c r="P925">
        <v>89.186436755005204</v>
      </c>
      <c r="Q925">
        <v>207.60369398752101</v>
      </c>
      <c r="R925">
        <v>24.601503210874299</v>
      </c>
      <c r="S925">
        <v>5.4934624913120302</v>
      </c>
      <c r="T925">
        <v>0.51826487880378902</v>
      </c>
      <c r="U925">
        <v>0.97992040421703397</v>
      </c>
      <c r="V925">
        <v>8.4087727484834307</v>
      </c>
      <c r="W925">
        <v>2.6895941160446699</v>
      </c>
    </row>
    <row r="926" spans="1:23" x14ac:dyDescent="0.25">
      <c r="A926">
        <v>924</v>
      </c>
      <c r="B926">
        <v>174.22424265947299</v>
      </c>
      <c r="C926">
        <v>167.97560596945399</v>
      </c>
      <c r="D926">
        <v>29.2204166973413</v>
      </c>
      <c r="E926">
        <v>5.0243953310517302</v>
      </c>
      <c r="F926">
        <v>7.7531476020812899</v>
      </c>
      <c r="G926">
        <v>2.8632616996765101</v>
      </c>
      <c r="H926">
        <v>8.8932371139526296</v>
      </c>
      <c r="I926">
        <v>1.9401595592498699</v>
      </c>
      <c r="J926">
        <v>937</v>
      </c>
      <c r="K926">
        <v>132</v>
      </c>
      <c r="L926">
        <v>2138</v>
      </c>
      <c r="M926">
        <v>321</v>
      </c>
      <c r="N926">
        <v>76.216789245605398</v>
      </c>
      <c r="O926">
        <v>14.035668373107899</v>
      </c>
      <c r="P926">
        <v>101.568148891117</v>
      </c>
      <c r="Q926">
        <v>164.65872880633799</v>
      </c>
      <c r="R926">
        <v>26.503659209927999</v>
      </c>
      <c r="S926">
        <v>10.2740522912949</v>
      </c>
      <c r="T926">
        <v>0.58194755085243899</v>
      </c>
      <c r="U926">
        <v>0.94308454323212998</v>
      </c>
      <c r="V926">
        <v>8.2425474254742497</v>
      </c>
      <c r="W926">
        <v>4.5602702702702702</v>
      </c>
    </row>
    <row r="927" spans="1:23" x14ac:dyDescent="0.25">
      <c r="A927">
        <v>925</v>
      </c>
      <c r="B927">
        <v>178.183780007374</v>
      </c>
      <c r="C927">
        <v>196.216363601079</v>
      </c>
      <c r="D927">
        <v>29.618532356807599</v>
      </c>
      <c r="E927">
        <v>7.6699802317509098</v>
      </c>
      <c r="F927">
        <v>5.4695315361022896</v>
      </c>
      <c r="G927">
        <v>4.4732608795165998</v>
      </c>
      <c r="H927">
        <v>8.5353803634643501</v>
      </c>
      <c r="I927">
        <v>3.56838679313659</v>
      </c>
      <c r="J927">
        <v>1006</v>
      </c>
      <c r="K927">
        <v>323</v>
      </c>
      <c r="L927">
        <v>1813</v>
      </c>
      <c r="M927">
        <v>783</v>
      </c>
      <c r="N927">
        <v>93.861602783203097</v>
      </c>
      <c r="O927">
        <v>25.6124973297119</v>
      </c>
      <c r="P927">
        <v>91.603651747940305</v>
      </c>
      <c r="Q927">
        <v>204.24556707929</v>
      </c>
      <c r="R927">
        <v>21.905103424217799</v>
      </c>
      <c r="S927">
        <v>4.1534329101813903</v>
      </c>
      <c r="T927">
        <v>0.54811619448705096</v>
      </c>
      <c r="U927">
        <v>0.97223837229547505</v>
      </c>
      <c r="V927">
        <v>8.3176100628930794</v>
      </c>
      <c r="W927">
        <v>2.49977095739807</v>
      </c>
    </row>
    <row r="928" spans="1:23" x14ac:dyDescent="0.25">
      <c r="A928">
        <v>926</v>
      </c>
      <c r="B928">
        <v>174.33472413592301</v>
      </c>
      <c r="C928">
        <v>169.205612373614</v>
      </c>
      <c r="D928">
        <v>29.3840573035089</v>
      </c>
      <c r="E928">
        <v>12.0534354471312</v>
      </c>
      <c r="F928">
        <v>5.9743318557739196</v>
      </c>
      <c r="G928">
        <v>6.8124213218688903</v>
      </c>
      <c r="H928">
        <v>8.2453317642211896</v>
      </c>
      <c r="I928">
        <v>5.2488541603088299</v>
      </c>
      <c r="J928">
        <v>966</v>
      </c>
      <c r="K928">
        <v>435</v>
      </c>
      <c r="L928">
        <v>1750</v>
      </c>
      <c r="M928">
        <v>1273</v>
      </c>
      <c r="N928">
        <v>92.649879455566406</v>
      </c>
      <c r="O928">
        <v>13.6014709472656</v>
      </c>
      <c r="P928">
        <v>57.053899926416399</v>
      </c>
      <c r="Q928">
        <v>170.70373222444599</v>
      </c>
      <c r="R928">
        <v>24.094725100174301</v>
      </c>
      <c r="S928">
        <v>4.6446123161456701</v>
      </c>
      <c r="T928">
        <v>0.37804358448172898</v>
      </c>
      <c r="U928">
        <v>0.968951663500626</v>
      </c>
      <c r="V928">
        <v>9.4907539118065394</v>
      </c>
      <c r="W928">
        <v>2.4181072892532498</v>
      </c>
    </row>
    <row r="929" spans="1:23" x14ac:dyDescent="0.25">
      <c r="A929">
        <v>927</v>
      </c>
      <c r="B929">
        <v>194.694308059539</v>
      </c>
      <c r="C929">
        <v>173.614993498806</v>
      </c>
      <c r="D929">
        <v>28.963126782965301</v>
      </c>
      <c r="E929">
        <v>7.5107081416758197</v>
      </c>
      <c r="F929">
        <v>5.6193885803222603</v>
      </c>
      <c r="G929">
        <v>5.4716773033142001</v>
      </c>
      <c r="H929">
        <v>9.0489320755004794</v>
      </c>
      <c r="I929">
        <v>4.7230420112609801</v>
      </c>
      <c r="J929">
        <v>1107</v>
      </c>
      <c r="K929">
        <v>518</v>
      </c>
      <c r="L929">
        <v>2046</v>
      </c>
      <c r="M929">
        <v>1130</v>
      </c>
      <c r="N929">
        <v>90.049987792968693</v>
      </c>
      <c r="O929">
        <v>50.960765838622997</v>
      </c>
      <c r="P929">
        <v>72.821947155439105</v>
      </c>
      <c r="Q929">
        <v>199.318947262276</v>
      </c>
      <c r="R929">
        <v>23.9198197292557</v>
      </c>
      <c r="S929">
        <v>4.9737251531122002</v>
      </c>
      <c r="T929">
        <v>0.46892730583299802</v>
      </c>
      <c r="U929">
        <v>0.97969406777145995</v>
      </c>
      <c r="V929">
        <v>6.8496732026143698</v>
      </c>
      <c r="W929">
        <v>2.9629498106060601</v>
      </c>
    </row>
    <row r="930" spans="1:23" x14ac:dyDescent="0.25">
      <c r="A930">
        <v>928</v>
      </c>
      <c r="B930">
        <v>170.847076403578</v>
      </c>
      <c r="C930">
        <v>175.061596382619</v>
      </c>
      <c r="D930">
        <v>32.466076581991899</v>
      </c>
      <c r="E930">
        <v>9.6516199493653101</v>
      </c>
      <c r="F930">
        <v>8.9129457473754794</v>
      </c>
      <c r="G930">
        <v>5.4516043663024902</v>
      </c>
      <c r="H930">
        <v>10.6070346832275</v>
      </c>
      <c r="I930">
        <v>4.2562141418456996</v>
      </c>
      <c r="J930">
        <v>1296</v>
      </c>
      <c r="K930">
        <v>342</v>
      </c>
      <c r="L930">
        <v>2560</v>
      </c>
      <c r="M930">
        <v>991</v>
      </c>
      <c r="N930">
        <v>114.109603881835</v>
      </c>
      <c r="O930">
        <v>22</v>
      </c>
      <c r="P930">
        <v>71.3405518126403</v>
      </c>
      <c r="Q930">
        <v>157.99441699939001</v>
      </c>
      <c r="R930">
        <v>24.349641440033999</v>
      </c>
      <c r="S930">
        <v>4.3648335945924401</v>
      </c>
      <c r="T930">
        <v>0.44813269001515399</v>
      </c>
      <c r="U930">
        <v>0.97822125331573495</v>
      </c>
      <c r="V930">
        <v>10.1728096676737</v>
      </c>
      <c r="W930">
        <v>3.2673304293714902</v>
      </c>
    </row>
    <row r="931" spans="1:23" x14ac:dyDescent="0.25">
      <c r="A931">
        <v>929</v>
      </c>
      <c r="B931">
        <v>166.27027499078099</v>
      </c>
      <c r="C931">
        <v>225.01680607036801</v>
      </c>
      <c r="D931">
        <v>30.8629352522495</v>
      </c>
      <c r="E931">
        <v>4.8515933628425598</v>
      </c>
      <c r="F931">
        <v>9.4760684967040998</v>
      </c>
      <c r="G931">
        <v>2.27514600753784</v>
      </c>
      <c r="H931">
        <v>10.4850416183471</v>
      </c>
      <c r="I931">
        <v>2.0945363044738698</v>
      </c>
      <c r="J931">
        <v>1273</v>
      </c>
      <c r="K931">
        <v>201</v>
      </c>
      <c r="L931">
        <v>2522</v>
      </c>
      <c r="M931">
        <v>412</v>
      </c>
      <c r="N931">
        <v>118.444076538085</v>
      </c>
      <c r="O931">
        <v>68.658576965332003</v>
      </c>
      <c r="P931">
        <v>78.575993273071205</v>
      </c>
      <c r="Q931">
        <v>169.51777901519301</v>
      </c>
      <c r="R931">
        <v>26.240169900032001</v>
      </c>
      <c r="S931">
        <v>5.1654803539860401</v>
      </c>
      <c r="T931">
        <v>0.47006504002204902</v>
      </c>
      <c r="U931">
        <v>0.96687470991250501</v>
      </c>
      <c r="V931">
        <v>10.3620015637216</v>
      </c>
      <c r="W931">
        <v>3.3683111459149</v>
      </c>
    </row>
    <row r="932" spans="1:23" x14ac:dyDescent="0.25">
      <c r="A932">
        <v>930</v>
      </c>
      <c r="B932">
        <v>165.13644743736501</v>
      </c>
      <c r="C932">
        <v>102.166023016165</v>
      </c>
      <c r="D932">
        <v>19.3300439081268</v>
      </c>
      <c r="E932">
        <v>6.8039510998770503</v>
      </c>
      <c r="F932">
        <v>9.5708942413330007</v>
      </c>
      <c r="G932">
        <v>3.9228086471557599</v>
      </c>
      <c r="H932">
        <v>10.276389122009199</v>
      </c>
      <c r="I932">
        <v>2.2942354679107599</v>
      </c>
      <c r="J932">
        <v>1250</v>
      </c>
      <c r="K932">
        <v>126</v>
      </c>
      <c r="L932">
        <v>2496</v>
      </c>
      <c r="M932">
        <v>388</v>
      </c>
      <c r="N932">
        <v>113.635383605957</v>
      </c>
      <c r="O932">
        <v>23.706539154052699</v>
      </c>
      <c r="P932">
        <v>87.945278546029201</v>
      </c>
      <c r="Q932">
        <v>124.912775183455</v>
      </c>
      <c r="R932">
        <v>21.190952508687602</v>
      </c>
      <c r="S932">
        <v>7.58314722747944</v>
      </c>
      <c r="T932">
        <v>0.54326009096887495</v>
      </c>
      <c r="U932">
        <v>0.95120559596198095</v>
      </c>
      <c r="V932">
        <v>7.1780104712041801</v>
      </c>
      <c r="W932">
        <v>4.5226289517470804</v>
      </c>
    </row>
    <row r="933" spans="1:23" x14ac:dyDescent="0.25">
      <c r="A933">
        <v>931</v>
      </c>
      <c r="B933">
        <v>157.363174134953</v>
      </c>
      <c r="C933">
        <v>214.79124376564599</v>
      </c>
      <c r="D933">
        <v>28.1953949041391</v>
      </c>
      <c r="E933">
        <v>4.9731788713515304</v>
      </c>
      <c r="F933">
        <v>10.470719337463301</v>
      </c>
      <c r="G933">
        <v>2.71778964996337</v>
      </c>
      <c r="H933">
        <v>11.5785417556762</v>
      </c>
      <c r="I933">
        <v>2.1195528507232599</v>
      </c>
      <c r="J933">
        <v>1445</v>
      </c>
      <c r="K933">
        <v>170</v>
      </c>
      <c r="L933">
        <v>2963</v>
      </c>
      <c r="M933">
        <v>386</v>
      </c>
      <c r="N933">
        <v>122.788429260253</v>
      </c>
      <c r="O933">
        <v>38.897300720214801</v>
      </c>
      <c r="P933">
        <v>83.1237239689669</v>
      </c>
      <c r="Q933">
        <v>169.152574275696</v>
      </c>
      <c r="R933">
        <v>20.270581962896301</v>
      </c>
      <c r="S933">
        <v>3.6538813826265399</v>
      </c>
      <c r="T933">
        <v>0.52623021052696894</v>
      </c>
      <c r="U933">
        <v>0.97673861172969501</v>
      </c>
      <c r="V933">
        <v>7.8447737909516304</v>
      </c>
      <c r="W933">
        <v>2.67614393602843</v>
      </c>
    </row>
    <row r="934" spans="1:23" x14ac:dyDescent="0.25">
      <c r="A934">
        <v>932</v>
      </c>
      <c r="B934">
        <v>180.76764540355899</v>
      </c>
      <c r="C934">
        <v>191.86708455432799</v>
      </c>
      <c r="D934">
        <v>33.253062578705901</v>
      </c>
      <c r="E934">
        <v>16.701263035018201</v>
      </c>
      <c r="F934">
        <v>7.0726361274719203</v>
      </c>
      <c r="G934">
        <v>9.4938440322875906</v>
      </c>
      <c r="H934">
        <v>9.0858020782470703</v>
      </c>
      <c r="I934">
        <v>7.3919029235839799</v>
      </c>
      <c r="J934">
        <v>1102</v>
      </c>
      <c r="K934">
        <v>791</v>
      </c>
      <c r="L934">
        <v>1984</v>
      </c>
      <c r="M934">
        <v>2019</v>
      </c>
      <c r="N934">
        <v>105.11898040771401</v>
      </c>
      <c r="O934">
        <v>77.826736450195298</v>
      </c>
      <c r="P934">
        <v>179.97228210655899</v>
      </c>
      <c r="Q934">
        <v>187.42112447428599</v>
      </c>
      <c r="R934">
        <v>18.0795760309448</v>
      </c>
      <c r="S934">
        <v>2.9194014873127498</v>
      </c>
      <c r="T934">
        <v>0.89741007332712497</v>
      </c>
      <c r="U934">
        <v>0.98565268491996505</v>
      </c>
      <c r="V934">
        <v>4.5456834532374097</v>
      </c>
      <c r="W934">
        <v>2.4443746860873898</v>
      </c>
    </row>
    <row r="935" spans="1:23" x14ac:dyDescent="0.25">
      <c r="A935">
        <v>933</v>
      </c>
      <c r="B935">
        <v>180.169322129286</v>
      </c>
      <c r="C935">
        <v>195.60552310349499</v>
      </c>
      <c r="D935">
        <v>35.294861578779901</v>
      </c>
      <c r="E935">
        <v>9.63606062184944</v>
      </c>
      <c r="F935">
        <v>7.7599577903747496</v>
      </c>
      <c r="G935">
        <v>4.4894413948059002</v>
      </c>
      <c r="H935">
        <v>10.036908149719199</v>
      </c>
      <c r="I935">
        <v>2.99591732025146</v>
      </c>
      <c r="J935">
        <v>1200</v>
      </c>
      <c r="K935">
        <v>213</v>
      </c>
      <c r="L935">
        <v>2240</v>
      </c>
      <c r="M935">
        <v>575</v>
      </c>
      <c r="N935">
        <v>114.934761047363</v>
      </c>
      <c r="O935">
        <v>36.400547027587798</v>
      </c>
      <c r="P935">
        <v>119.074667616334</v>
      </c>
      <c r="Q935">
        <v>168.48367693177701</v>
      </c>
      <c r="R935">
        <v>29.2831212668464</v>
      </c>
      <c r="S935">
        <v>8.9658225132700498</v>
      </c>
      <c r="T935">
        <v>0.71412468234922699</v>
      </c>
      <c r="U935">
        <v>0.94866908257183802</v>
      </c>
      <c r="V935">
        <v>7.8666936790923803</v>
      </c>
      <c r="W935">
        <v>4.2497549820320097</v>
      </c>
    </row>
    <row r="936" spans="1:23" x14ac:dyDescent="0.25">
      <c r="A936">
        <v>934</v>
      </c>
      <c r="B936">
        <v>183.11017097168499</v>
      </c>
      <c r="C936">
        <v>190.862621048341</v>
      </c>
      <c r="D936">
        <v>36.933584831601998</v>
      </c>
      <c r="E936">
        <v>8.2903211095273299</v>
      </c>
      <c r="F936">
        <v>7.4157319068908603</v>
      </c>
      <c r="G936">
        <v>3.9090774059295601</v>
      </c>
      <c r="H936">
        <v>11.5075979232788</v>
      </c>
      <c r="I936">
        <v>4.9010057449340803</v>
      </c>
      <c r="J936">
        <v>1368</v>
      </c>
      <c r="K936">
        <v>601</v>
      </c>
      <c r="L936">
        <v>2275</v>
      </c>
      <c r="M936">
        <v>1150</v>
      </c>
      <c r="N936">
        <v>127.953117370605</v>
      </c>
      <c r="O936">
        <v>38.183765411376903</v>
      </c>
      <c r="P936">
        <v>90.007393994265797</v>
      </c>
      <c r="Q936">
        <v>192.64146074444699</v>
      </c>
      <c r="R936">
        <v>29.149310547096899</v>
      </c>
      <c r="S936">
        <v>6.3476534170617098</v>
      </c>
      <c r="T936">
        <v>0.59575196492307902</v>
      </c>
      <c r="U936">
        <v>0.944616260665464</v>
      </c>
      <c r="V936">
        <v>9.3256498283472293</v>
      </c>
      <c r="W936">
        <v>2.7158546888200501</v>
      </c>
    </row>
    <row r="937" spans="1:23" x14ac:dyDescent="0.25">
      <c r="A937">
        <v>935</v>
      </c>
      <c r="B937">
        <v>164.24149508043999</v>
      </c>
      <c r="C937">
        <v>200.52694599157701</v>
      </c>
      <c r="D937">
        <v>28.727343723721599</v>
      </c>
      <c r="E937">
        <v>7.71106188361306</v>
      </c>
      <c r="F937">
        <v>5.5660152435302699</v>
      </c>
      <c r="G937">
        <v>3.10598397254943</v>
      </c>
      <c r="H937">
        <v>6.3111815452575604</v>
      </c>
      <c r="I937">
        <v>2.19759202003479</v>
      </c>
      <c r="J937">
        <v>690</v>
      </c>
      <c r="K937">
        <v>166</v>
      </c>
      <c r="L937">
        <v>1271</v>
      </c>
      <c r="M937">
        <v>381</v>
      </c>
      <c r="N937">
        <v>75.059974670410099</v>
      </c>
      <c r="O937">
        <v>32.0624389648437</v>
      </c>
      <c r="P937">
        <v>80.289653489507003</v>
      </c>
      <c r="Q937">
        <v>180.16327827191799</v>
      </c>
      <c r="R937">
        <v>24.550478775939499</v>
      </c>
      <c r="S937">
        <v>4.94872292923292</v>
      </c>
      <c r="T937">
        <v>0.47911021123497199</v>
      </c>
      <c r="U937">
        <v>0.96886491347171899</v>
      </c>
      <c r="V937">
        <v>14.924759405074299</v>
      </c>
      <c r="W937">
        <v>2.5773378400128699</v>
      </c>
    </row>
    <row r="938" spans="1:23" x14ac:dyDescent="0.25">
      <c r="A938">
        <v>936</v>
      </c>
      <c r="B938">
        <v>159.27079896757101</v>
      </c>
      <c r="C938">
        <v>156.069029090415</v>
      </c>
      <c r="D938">
        <v>35.7248882568366</v>
      </c>
      <c r="E938">
        <v>6.5266862674699402</v>
      </c>
      <c r="F938">
        <v>5.9695382118225098</v>
      </c>
      <c r="G938">
        <v>4.0486111640930096</v>
      </c>
      <c r="H938">
        <v>7.2506814002990696</v>
      </c>
      <c r="I938">
        <v>2.8208081722259499</v>
      </c>
      <c r="J938">
        <v>798</v>
      </c>
      <c r="K938">
        <v>230</v>
      </c>
      <c r="L938">
        <v>1399</v>
      </c>
      <c r="M938">
        <v>576</v>
      </c>
      <c r="N938">
        <v>76.655075073242102</v>
      </c>
      <c r="O938">
        <v>18.027755737304599</v>
      </c>
      <c r="P938">
        <v>79.086722767648396</v>
      </c>
      <c r="Q938">
        <v>202.19050285586201</v>
      </c>
      <c r="R938">
        <v>19.446110104315299</v>
      </c>
      <c r="S938">
        <v>6.7496409894075002</v>
      </c>
      <c r="T938">
        <v>0.53397247019891803</v>
      </c>
      <c r="U938">
        <v>0.96253190493961405</v>
      </c>
      <c r="V938">
        <v>12.442677824267699</v>
      </c>
      <c r="W938">
        <v>3.38026490066225</v>
      </c>
    </row>
    <row r="939" spans="1:23" x14ac:dyDescent="0.25">
      <c r="A939">
        <v>937</v>
      </c>
      <c r="B939">
        <v>148.70045993518201</v>
      </c>
      <c r="C939">
        <v>122.781753963787</v>
      </c>
      <c r="D939">
        <v>34.960171348044803</v>
      </c>
      <c r="E939">
        <v>4.61314805674344</v>
      </c>
      <c r="F939">
        <v>7.1877565383911097</v>
      </c>
      <c r="G939">
        <v>3.8200540542602499</v>
      </c>
      <c r="H939">
        <v>7.3967299461364702</v>
      </c>
      <c r="I939">
        <v>2.2091360092163002</v>
      </c>
      <c r="J939">
        <v>739</v>
      </c>
      <c r="K939">
        <v>143</v>
      </c>
      <c r="L939">
        <v>1675</v>
      </c>
      <c r="M939">
        <v>361</v>
      </c>
      <c r="N939">
        <v>71.168815612792898</v>
      </c>
      <c r="O939">
        <v>22.8035068511962</v>
      </c>
      <c r="P939">
        <v>75.749736008447698</v>
      </c>
      <c r="Q939">
        <v>198.06513815402701</v>
      </c>
      <c r="R939">
        <v>20.859113755053201</v>
      </c>
      <c r="S939">
        <v>6.1125242566459903</v>
      </c>
      <c r="T939">
        <v>0.52358152824364501</v>
      </c>
      <c r="U939">
        <v>0.95233202493347002</v>
      </c>
      <c r="V939">
        <v>12.1866666666666</v>
      </c>
      <c r="W939">
        <v>2.5496413741034298</v>
      </c>
    </row>
    <row r="940" spans="1:23" x14ac:dyDescent="0.25">
      <c r="A940">
        <v>938</v>
      </c>
      <c r="B940">
        <v>151.509887636088</v>
      </c>
      <c r="C940">
        <v>190.322556230472</v>
      </c>
      <c r="D940">
        <v>25.9026353808522</v>
      </c>
      <c r="E940">
        <v>6.1481224697489303</v>
      </c>
      <c r="F940">
        <v>6.9584589004516602</v>
      </c>
      <c r="G940">
        <v>2.7213292121887198</v>
      </c>
      <c r="H940">
        <v>7.8116126060485804</v>
      </c>
      <c r="I940">
        <v>2.0175786018371502</v>
      </c>
      <c r="J940">
        <v>850</v>
      </c>
      <c r="K940">
        <v>161</v>
      </c>
      <c r="L940">
        <v>1820</v>
      </c>
      <c r="M940">
        <v>364</v>
      </c>
      <c r="N940">
        <v>86.371292114257798</v>
      </c>
      <c r="O940">
        <v>31.0161228179931</v>
      </c>
      <c r="P940">
        <v>80.417154434939206</v>
      </c>
      <c r="Q940">
        <v>172.00017059024199</v>
      </c>
      <c r="R940">
        <v>21.311195291720001</v>
      </c>
      <c r="S940">
        <v>5.4210942956411401</v>
      </c>
      <c r="T940">
        <v>0.51659865863849996</v>
      </c>
      <c r="U940">
        <v>0.96907697438648599</v>
      </c>
      <c r="V940">
        <v>11.9313099041533</v>
      </c>
      <c r="W940">
        <v>3.6463047743623198</v>
      </c>
    </row>
    <row r="941" spans="1:23" x14ac:dyDescent="0.25">
      <c r="A941">
        <v>939</v>
      </c>
      <c r="B941">
        <v>167.92095713093599</v>
      </c>
      <c r="C941">
        <v>219.53556249878699</v>
      </c>
      <c r="D941">
        <v>20.4386454103586</v>
      </c>
      <c r="E941">
        <v>8.0019320302360892</v>
      </c>
      <c r="F941">
        <v>5.9269242286682102</v>
      </c>
      <c r="G941">
        <v>3.2711699008941602</v>
      </c>
      <c r="H941">
        <v>7.92909383773803</v>
      </c>
      <c r="I941">
        <v>3.2074279785156201</v>
      </c>
      <c r="J941">
        <v>907</v>
      </c>
      <c r="K941">
        <v>316</v>
      </c>
      <c r="L941">
        <v>1822</v>
      </c>
      <c r="M941">
        <v>726</v>
      </c>
      <c r="N941">
        <v>74.966659545898395</v>
      </c>
      <c r="O941">
        <v>20.248456954956001</v>
      </c>
      <c r="P941">
        <v>85.640712945590906</v>
      </c>
      <c r="Q941">
        <v>162.941356255969</v>
      </c>
      <c r="R941">
        <v>21.4308060837174</v>
      </c>
      <c r="S941">
        <v>4.6092800451884797</v>
      </c>
      <c r="T941">
        <v>0.54375474584599404</v>
      </c>
      <c r="U941">
        <v>0.97049653353186405</v>
      </c>
      <c r="V941">
        <v>12.3930544593528</v>
      </c>
      <c r="W941">
        <v>3.28309741881765</v>
      </c>
    </row>
    <row r="942" spans="1:23" x14ac:dyDescent="0.25">
      <c r="A942">
        <v>940</v>
      </c>
      <c r="B942">
        <v>164.16918628345201</v>
      </c>
      <c r="C942">
        <v>186.45411321779901</v>
      </c>
      <c r="D942">
        <v>23.5963721744155</v>
      </c>
      <c r="E942">
        <v>5.85102919992321</v>
      </c>
      <c r="F942">
        <v>5.9436049461364702</v>
      </c>
      <c r="G942">
        <v>2.9627382755279501</v>
      </c>
      <c r="H942">
        <v>8.1626625061035103</v>
      </c>
      <c r="I942">
        <v>2.3505654335021902</v>
      </c>
      <c r="J942">
        <v>992</v>
      </c>
      <c r="K942">
        <v>242</v>
      </c>
      <c r="L942">
        <v>1612</v>
      </c>
      <c r="M942">
        <v>459</v>
      </c>
      <c r="N942">
        <v>83.486526489257798</v>
      </c>
      <c r="O942">
        <v>14.4222049713134</v>
      </c>
      <c r="P942">
        <v>78.725268669054799</v>
      </c>
      <c r="Q942">
        <v>200.26775588119699</v>
      </c>
      <c r="R942">
        <v>19.979467918149801</v>
      </c>
      <c r="S942">
        <v>6.8764535968841596</v>
      </c>
      <c r="T942">
        <v>0.48900004752391701</v>
      </c>
      <c r="U942">
        <v>0.97622618537614703</v>
      </c>
      <c r="V942">
        <v>12.288909599254399</v>
      </c>
      <c r="W942">
        <v>2.7758270190352898</v>
      </c>
    </row>
    <row r="943" spans="1:23" x14ac:dyDescent="0.25">
      <c r="A943">
        <v>941</v>
      </c>
      <c r="B943">
        <v>163.62927671796399</v>
      </c>
      <c r="C943">
        <v>192.80997108424299</v>
      </c>
      <c r="D943">
        <v>26.095999782062702</v>
      </c>
      <c r="E943">
        <v>18.2839928981154</v>
      </c>
      <c r="F943">
        <v>5.8790144920349103</v>
      </c>
      <c r="G943">
        <v>4.0163116455078098</v>
      </c>
      <c r="H943">
        <v>8.4834289550781197</v>
      </c>
      <c r="I943">
        <v>3.1553478240966699</v>
      </c>
      <c r="J943">
        <v>1045</v>
      </c>
      <c r="K943">
        <v>275</v>
      </c>
      <c r="L943">
        <v>1606</v>
      </c>
      <c r="M943">
        <v>636</v>
      </c>
      <c r="N943">
        <v>93.391647338867102</v>
      </c>
      <c r="O943">
        <v>41.761226654052699</v>
      </c>
      <c r="P943">
        <v>77.009071504802506</v>
      </c>
      <c r="Q943">
        <v>165.90407778261499</v>
      </c>
      <c r="R943">
        <v>18.459839095634599</v>
      </c>
      <c r="S943">
        <v>11.7316509836036</v>
      </c>
      <c r="T943">
        <v>0.49102871575637103</v>
      </c>
      <c r="U943">
        <v>0.88315569994323995</v>
      </c>
      <c r="V943">
        <v>12.0343309859154</v>
      </c>
      <c r="W943">
        <v>4.3750573131591004</v>
      </c>
    </row>
    <row r="944" spans="1:23" x14ac:dyDescent="0.25">
      <c r="A944">
        <v>942</v>
      </c>
      <c r="B944">
        <v>141.94179976324</v>
      </c>
      <c r="C944">
        <v>200.387781637524</v>
      </c>
      <c r="D944">
        <v>38.653118693435196</v>
      </c>
      <c r="E944">
        <v>9.9593142208115708</v>
      </c>
      <c r="F944">
        <v>7.1078429222106898</v>
      </c>
      <c r="G944">
        <v>4.3862962722778303</v>
      </c>
      <c r="H944">
        <v>9.7470569610595703</v>
      </c>
      <c r="I944">
        <v>2.8650279045104901</v>
      </c>
      <c r="J944">
        <v>1145</v>
      </c>
      <c r="K944">
        <v>177</v>
      </c>
      <c r="L944">
        <v>1787</v>
      </c>
      <c r="M944">
        <v>545</v>
      </c>
      <c r="N944">
        <v>110.22250366210901</v>
      </c>
      <c r="O944">
        <v>59.093147277832003</v>
      </c>
      <c r="P944">
        <v>95.479703356752495</v>
      </c>
      <c r="Q944">
        <v>134.76316279454599</v>
      </c>
      <c r="R944">
        <v>19.177683538209301</v>
      </c>
      <c r="S944">
        <v>4.5748984057807798</v>
      </c>
      <c r="T944">
        <v>0.57246272389813102</v>
      </c>
      <c r="U944">
        <v>0.98879199257178196</v>
      </c>
      <c r="V944">
        <v>11.100443131462301</v>
      </c>
      <c r="W944">
        <v>3.1540207202762698</v>
      </c>
    </row>
    <row r="945" spans="1:23" x14ac:dyDescent="0.25">
      <c r="A945">
        <v>943</v>
      </c>
      <c r="B945">
        <v>156.84697937083899</v>
      </c>
      <c r="C945">
        <v>179.867433872188</v>
      </c>
      <c r="D945">
        <v>39.212854203699301</v>
      </c>
      <c r="E945">
        <v>6.1278331762275799</v>
      </c>
      <c r="F945">
        <v>6.7404975891113201</v>
      </c>
      <c r="G945">
        <v>3.7660942077636701</v>
      </c>
      <c r="H945">
        <v>9.5218544006347603</v>
      </c>
      <c r="I945">
        <v>2.5640366077422998</v>
      </c>
      <c r="J945">
        <v>1164</v>
      </c>
      <c r="K945">
        <v>200</v>
      </c>
      <c r="L945">
        <v>1908</v>
      </c>
      <c r="M945">
        <v>464</v>
      </c>
      <c r="N945">
        <v>107.004669189453</v>
      </c>
      <c r="O945">
        <v>17.8044929504394</v>
      </c>
      <c r="P945">
        <v>89.363580750407806</v>
      </c>
      <c r="Q945">
        <v>182.495530663045</v>
      </c>
      <c r="R945">
        <v>22.373865840740699</v>
      </c>
      <c r="S945">
        <v>7.7373825010788098</v>
      </c>
      <c r="T945">
        <v>0.52099123675679104</v>
      </c>
      <c r="U945">
        <v>0.95558515309036896</v>
      </c>
      <c r="V945">
        <v>11.0867229470452</v>
      </c>
      <c r="W945">
        <v>3.0663111111111099</v>
      </c>
    </row>
    <row r="946" spans="1:23" x14ac:dyDescent="0.25">
      <c r="A946">
        <v>944</v>
      </c>
      <c r="B946">
        <v>174.89726173610899</v>
      </c>
      <c r="C946">
        <v>173.77575734052601</v>
      </c>
      <c r="D946">
        <v>35.802482798369802</v>
      </c>
      <c r="E946">
        <v>5.0623695976539498</v>
      </c>
      <c r="F946">
        <v>5.82883548736572</v>
      </c>
      <c r="G946">
        <v>2.4988980293273899</v>
      </c>
      <c r="H946">
        <v>6.5972490310668901</v>
      </c>
      <c r="I946">
        <v>1.64031505584716</v>
      </c>
      <c r="J946">
        <v>649</v>
      </c>
      <c r="K946">
        <v>110</v>
      </c>
      <c r="L946">
        <v>1427</v>
      </c>
      <c r="M946">
        <v>261</v>
      </c>
      <c r="N946">
        <v>65.459907531738196</v>
      </c>
      <c r="O946">
        <v>39.4461669921875</v>
      </c>
      <c r="P946">
        <v>92.060098792535598</v>
      </c>
      <c r="Q946">
        <v>168.57218585784</v>
      </c>
      <c r="R946">
        <v>21.033438945808498</v>
      </c>
      <c r="S946">
        <v>5.2463707156231498</v>
      </c>
      <c r="T946">
        <v>0.54651964482763504</v>
      </c>
      <c r="U946">
        <v>0.96351420965110601</v>
      </c>
      <c r="V946">
        <v>12.8272900763358</v>
      </c>
      <c r="W946">
        <v>2.7431019708654598</v>
      </c>
    </row>
    <row r="947" spans="1:23" x14ac:dyDescent="0.25">
      <c r="A947">
        <v>945</v>
      </c>
      <c r="B947">
        <v>165.08175978575099</v>
      </c>
      <c r="C947">
        <v>121.388169768479</v>
      </c>
      <c r="D947">
        <v>33.458633385043797</v>
      </c>
      <c r="E947">
        <v>7.1782134681143503</v>
      </c>
      <c r="F947">
        <v>6.8104491233825604</v>
      </c>
      <c r="G947">
        <v>3.8772306442260698</v>
      </c>
      <c r="H947">
        <v>7.7248249053954998</v>
      </c>
      <c r="I947">
        <v>2.3892612457275302</v>
      </c>
      <c r="J947">
        <v>764</v>
      </c>
      <c r="K947">
        <v>136</v>
      </c>
      <c r="L947">
        <v>1930</v>
      </c>
      <c r="M947">
        <v>395</v>
      </c>
      <c r="N947">
        <v>77.897369384765597</v>
      </c>
      <c r="O947">
        <v>16.0312194824218</v>
      </c>
      <c r="P947">
        <v>87.653121902874105</v>
      </c>
      <c r="Q947">
        <v>168.04171632896299</v>
      </c>
      <c r="R947">
        <v>25.619820759023298</v>
      </c>
      <c r="S947">
        <v>7.4418108729932397</v>
      </c>
      <c r="T947">
        <v>0.51849414956738704</v>
      </c>
      <c r="U947">
        <v>0.96132799940083802</v>
      </c>
      <c r="V947">
        <v>20.810082063305899</v>
      </c>
      <c r="W947">
        <v>3.5594882729210999</v>
      </c>
    </row>
    <row r="948" spans="1:23" x14ac:dyDescent="0.25">
      <c r="A948">
        <v>946</v>
      </c>
      <c r="B948">
        <v>156.59564517068</v>
      </c>
      <c r="C948">
        <v>130.905043761765</v>
      </c>
      <c r="D948">
        <v>19.986318003794398</v>
      </c>
      <c r="E948">
        <v>5.1012272006788004</v>
      </c>
      <c r="F948">
        <v>3.7767145633697501</v>
      </c>
      <c r="G948">
        <v>3.1292586326599099</v>
      </c>
      <c r="H948">
        <v>5.5389046669006303</v>
      </c>
      <c r="I948">
        <v>2.2406921386718701</v>
      </c>
      <c r="J948">
        <v>570</v>
      </c>
      <c r="K948">
        <v>222</v>
      </c>
      <c r="L948">
        <v>1252</v>
      </c>
      <c r="M948">
        <v>395</v>
      </c>
      <c r="N948">
        <v>72.897186279296804</v>
      </c>
      <c r="O948">
        <v>42.0119018554687</v>
      </c>
      <c r="P948">
        <v>70.582352941176396</v>
      </c>
      <c r="Q948">
        <v>180.09570753748201</v>
      </c>
      <c r="R948">
        <v>23.203156478984301</v>
      </c>
      <c r="S948">
        <v>7.8112738549822902</v>
      </c>
      <c r="T948">
        <v>0.42618994334743199</v>
      </c>
      <c r="U948">
        <v>0.96119235969165995</v>
      </c>
      <c r="V948">
        <v>17.327713382507898</v>
      </c>
      <c r="W948">
        <v>4.2534957149300796</v>
      </c>
    </row>
    <row r="949" spans="1:23" x14ac:dyDescent="0.25">
      <c r="A949">
        <v>947</v>
      </c>
      <c r="B949">
        <v>155.554716761435</v>
      </c>
      <c r="C949">
        <v>167.963224591977</v>
      </c>
      <c r="D949">
        <v>19.405319833805802</v>
      </c>
      <c r="E949">
        <v>6.2228210270819098</v>
      </c>
      <c r="F949">
        <v>3.1461861133575399</v>
      </c>
      <c r="G949">
        <v>3.1866936683654701</v>
      </c>
      <c r="H949">
        <v>4.4947085380554199</v>
      </c>
      <c r="I949">
        <v>2.68250179290771</v>
      </c>
      <c r="J949">
        <v>495</v>
      </c>
      <c r="K949">
        <v>271</v>
      </c>
      <c r="L949">
        <v>937</v>
      </c>
      <c r="M949">
        <v>549</v>
      </c>
      <c r="N949">
        <v>58.821762084960902</v>
      </c>
      <c r="O949">
        <v>30.610454559326101</v>
      </c>
      <c r="P949">
        <v>76.521373056994804</v>
      </c>
      <c r="Q949">
        <v>191.83035676409401</v>
      </c>
      <c r="R949">
        <v>22.333165216355599</v>
      </c>
      <c r="S949">
        <v>4.2905672989690196</v>
      </c>
      <c r="T949">
        <v>0.45999414748645401</v>
      </c>
      <c r="U949">
        <v>0.97537198772233502</v>
      </c>
      <c r="V949">
        <v>15.714585519412299</v>
      </c>
      <c r="W949">
        <v>2.4265599525715098</v>
      </c>
    </row>
    <row r="950" spans="1:23" x14ac:dyDescent="0.25">
      <c r="A950">
        <v>948</v>
      </c>
      <c r="B950">
        <v>151.68483766422699</v>
      </c>
      <c r="C950">
        <v>190.00547264647</v>
      </c>
      <c r="D950">
        <v>19.478322039438702</v>
      </c>
      <c r="E950">
        <v>11.7854793234924</v>
      </c>
      <c r="F950">
        <v>3.7882797718047998</v>
      </c>
      <c r="G950">
        <v>8.8001403808593697</v>
      </c>
      <c r="H950">
        <v>5.4144554138183496</v>
      </c>
      <c r="I950">
        <v>6.2501401901245099</v>
      </c>
      <c r="J950">
        <v>580</v>
      </c>
      <c r="K950">
        <v>601</v>
      </c>
      <c r="L950">
        <v>1208</v>
      </c>
      <c r="M950">
        <v>1665</v>
      </c>
      <c r="N950">
        <v>67.119293212890597</v>
      </c>
      <c r="O950">
        <v>43.139308929443303</v>
      </c>
      <c r="P950">
        <v>83.200159277940003</v>
      </c>
      <c r="Q950">
        <v>166.230526249289</v>
      </c>
      <c r="R950">
        <v>22.432194855796599</v>
      </c>
      <c r="S950">
        <v>11.056050975366301</v>
      </c>
      <c r="T950">
        <v>0.50600028602625602</v>
      </c>
      <c r="U950">
        <v>0.94433585287628397</v>
      </c>
      <c r="V950">
        <v>18.269015212169698</v>
      </c>
      <c r="W950">
        <v>6.2832173490856098</v>
      </c>
    </row>
    <row r="951" spans="1:23" x14ac:dyDescent="0.25">
      <c r="A951">
        <v>949</v>
      </c>
      <c r="B951">
        <v>152.659783811057</v>
      </c>
      <c r="C951">
        <v>208.99258669875201</v>
      </c>
      <c r="D951">
        <v>15.2341863496604</v>
      </c>
      <c r="E951">
        <v>13.1200189853579</v>
      </c>
      <c r="F951">
        <v>3.5494694709777801</v>
      </c>
      <c r="G951">
        <v>9.0690670013427699</v>
      </c>
      <c r="H951">
        <v>4.6931309700012198</v>
      </c>
      <c r="I951">
        <v>6.7225279808044398</v>
      </c>
      <c r="J951">
        <v>478</v>
      </c>
      <c r="K951">
        <v>649</v>
      </c>
      <c r="L951">
        <v>1085</v>
      </c>
      <c r="M951">
        <v>1860</v>
      </c>
      <c r="N951">
        <v>47.0106391906738</v>
      </c>
      <c r="O951">
        <v>63.324558258056598</v>
      </c>
      <c r="P951">
        <v>75.430482224568806</v>
      </c>
      <c r="Q951">
        <v>194.58787180561299</v>
      </c>
      <c r="R951">
        <v>23.1601294165905</v>
      </c>
      <c r="S951">
        <v>4.2479605934503999</v>
      </c>
      <c r="T951">
        <v>0.45932006300842898</v>
      </c>
      <c r="U951">
        <v>0.97568507683730499</v>
      </c>
      <c r="V951">
        <v>17.433333333333302</v>
      </c>
      <c r="W951">
        <v>2.3845168374816899</v>
      </c>
    </row>
    <row r="952" spans="1:23" x14ac:dyDescent="0.25">
      <c r="A952">
        <v>950</v>
      </c>
      <c r="B952">
        <v>155.44951386597799</v>
      </c>
      <c r="C952">
        <v>160.496283646102</v>
      </c>
      <c r="D952">
        <v>17.332868203949399</v>
      </c>
      <c r="E952">
        <v>7.8691948684639597</v>
      </c>
      <c r="F952">
        <v>3.49100565910339</v>
      </c>
      <c r="G952">
        <v>3.80271911621093</v>
      </c>
      <c r="H952">
        <v>5.3857607841491699</v>
      </c>
      <c r="I952">
        <v>2.9076259136199898</v>
      </c>
      <c r="J952">
        <v>598</v>
      </c>
      <c r="K952">
        <v>261</v>
      </c>
      <c r="L952">
        <v>1181</v>
      </c>
      <c r="M952">
        <v>630</v>
      </c>
      <c r="N952">
        <v>53.851650238037102</v>
      </c>
      <c r="O952">
        <v>57.706153869628899</v>
      </c>
      <c r="P952">
        <v>109.85406360424</v>
      </c>
      <c r="Q952">
        <v>193.82607027352901</v>
      </c>
      <c r="R952">
        <v>18.406412389600099</v>
      </c>
      <c r="S952">
        <v>6.1131554332780897</v>
      </c>
      <c r="T952">
        <v>0.58775169158098595</v>
      </c>
      <c r="U952">
        <v>0.960144635561473</v>
      </c>
      <c r="V952">
        <v>13.487804878048699</v>
      </c>
      <c r="W952">
        <v>3.32914967053655</v>
      </c>
    </row>
    <row r="953" spans="1:23" x14ac:dyDescent="0.25">
      <c r="A953">
        <v>951</v>
      </c>
      <c r="B953">
        <v>155.30982553513499</v>
      </c>
      <c r="C953">
        <v>173.18306196510699</v>
      </c>
      <c r="D953">
        <v>17.744891829413898</v>
      </c>
      <c r="E953">
        <v>5.1840285457012296</v>
      </c>
      <c r="F953">
        <v>3.6014885902404701</v>
      </c>
      <c r="G953">
        <v>2.67230200767517</v>
      </c>
      <c r="H953">
        <v>5.2303175926208496</v>
      </c>
      <c r="I953">
        <v>1.6102706193923899</v>
      </c>
      <c r="J953">
        <v>578</v>
      </c>
      <c r="K953">
        <v>100</v>
      </c>
      <c r="L953">
        <v>1153</v>
      </c>
      <c r="M953">
        <v>217</v>
      </c>
      <c r="N953">
        <v>53.338542938232401</v>
      </c>
      <c r="O953">
        <v>14.1421365737915</v>
      </c>
      <c r="P953">
        <v>115.86143984220899</v>
      </c>
      <c r="Q953">
        <v>185.19903827087001</v>
      </c>
      <c r="R953">
        <v>20.090869316172299</v>
      </c>
      <c r="S953">
        <v>3.2114016260273801</v>
      </c>
      <c r="T953">
        <v>0.63530351615368097</v>
      </c>
      <c r="U953">
        <v>0.97985558767893499</v>
      </c>
      <c r="V953">
        <v>11.193181818181801</v>
      </c>
      <c r="W953">
        <v>2.6454253611556902</v>
      </c>
    </row>
    <row r="954" spans="1:23" x14ac:dyDescent="0.25">
      <c r="A954">
        <v>952</v>
      </c>
      <c r="B954">
        <v>173.94614682994001</v>
      </c>
      <c r="C954">
        <v>209.22870616546001</v>
      </c>
      <c r="D954">
        <v>23.804174812939099</v>
      </c>
      <c r="E954">
        <v>3.9057470896067499</v>
      </c>
      <c r="F954">
        <v>6.9995360374450604</v>
      </c>
      <c r="G954">
        <v>1.9582782983779901</v>
      </c>
      <c r="H954">
        <v>9.8298091888427699</v>
      </c>
      <c r="I954">
        <v>1.56106841564178</v>
      </c>
      <c r="J954">
        <v>1246</v>
      </c>
      <c r="K954">
        <v>118</v>
      </c>
      <c r="L954">
        <v>2121</v>
      </c>
      <c r="M954">
        <v>297</v>
      </c>
      <c r="N954">
        <v>132.65367126464801</v>
      </c>
      <c r="O954">
        <v>19.416486740112301</v>
      </c>
      <c r="P954">
        <v>89.762875907362599</v>
      </c>
      <c r="Q954">
        <v>221.65493087557601</v>
      </c>
      <c r="R954">
        <v>24.147241992462199</v>
      </c>
      <c r="S954">
        <v>4.8490206260736999</v>
      </c>
      <c r="T954">
        <v>0.443312441038968</v>
      </c>
      <c r="U954">
        <v>0.97828797828409098</v>
      </c>
      <c r="V954">
        <v>14.302690582959601</v>
      </c>
      <c r="W954">
        <v>2.5116326530612199</v>
      </c>
    </row>
    <row r="955" spans="1:23" x14ac:dyDescent="0.25">
      <c r="A955">
        <v>953</v>
      </c>
      <c r="B955">
        <v>167.26781035921499</v>
      </c>
      <c r="C955">
        <v>158.664305536688</v>
      </c>
      <c r="D955">
        <v>23.1735264336243</v>
      </c>
      <c r="E955">
        <v>11.5360455164654</v>
      </c>
      <c r="F955">
        <v>7.3682961463928196</v>
      </c>
      <c r="G955">
        <v>3.8925797939300502</v>
      </c>
      <c r="H955">
        <v>10.5587043762207</v>
      </c>
      <c r="I955">
        <v>2.8997006416320801</v>
      </c>
      <c r="J955">
        <v>1366</v>
      </c>
      <c r="K955">
        <v>255</v>
      </c>
      <c r="L955">
        <v>2048</v>
      </c>
      <c r="M955">
        <v>645</v>
      </c>
      <c r="N955">
        <v>119.887451171875</v>
      </c>
      <c r="O955">
        <v>44.777229309082003</v>
      </c>
      <c r="P955">
        <v>67.904667328699105</v>
      </c>
      <c r="Q955">
        <v>151.20606877277001</v>
      </c>
      <c r="R955">
        <v>25.755724541101401</v>
      </c>
      <c r="S955">
        <v>7.4268475601832202</v>
      </c>
      <c r="T955">
        <v>0.408775521782204</v>
      </c>
      <c r="U955">
        <v>0.93896236735392302</v>
      </c>
      <c r="V955">
        <v>17.105209397344201</v>
      </c>
      <c r="W955">
        <v>3.0458681522748301</v>
      </c>
    </row>
    <row r="956" spans="1:23" x14ac:dyDescent="0.25">
      <c r="A956">
        <v>954</v>
      </c>
      <c r="B956">
        <v>163.98988918861201</v>
      </c>
      <c r="C956">
        <v>210.06262492965101</v>
      </c>
      <c r="D956">
        <v>26.537811209404001</v>
      </c>
      <c r="E956">
        <v>10.697951868493201</v>
      </c>
      <c r="F956">
        <v>7.3550629615783603</v>
      </c>
      <c r="G956">
        <v>4.5789022445678702</v>
      </c>
      <c r="H956">
        <v>9.7998065948486293</v>
      </c>
      <c r="I956">
        <v>4.0060796737670898</v>
      </c>
      <c r="J956">
        <v>1263</v>
      </c>
      <c r="K956">
        <v>346</v>
      </c>
      <c r="L956">
        <v>2043</v>
      </c>
      <c r="M956">
        <v>867</v>
      </c>
      <c r="N956">
        <v>105.41822052001901</v>
      </c>
      <c r="O956">
        <v>18.027755737304599</v>
      </c>
      <c r="P956">
        <v>103.42372881355899</v>
      </c>
      <c r="Q956">
        <v>191.63166509597701</v>
      </c>
      <c r="R956">
        <v>24.423247739883902</v>
      </c>
      <c r="S956">
        <v>3.5862798212545899</v>
      </c>
      <c r="T956">
        <v>0.56408920455451494</v>
      </c>
      <c r="U956">
        <v>0.97697111979912998</v>
      </c>
      <c r="V956">
        <v>14.766871165644099</v>
      </c>
      <c r="W956">
        <v>2.5645459123719898</v>
      </c>
    </row>
    <row r="957" spans="1:23" x14ac:dyDescent="0.25">
      <c r="A957">
        <v>955</v>
      </c>
      <c r="B957">
        <v>171.74480389683399</v>
      </c>
      <c r="C957">
        <v>177.48855984009001</v>
      </c>
      <c r="D957">
        <v>36.816946033175398</v>
      </c>
      <c r="E957">
        <v>6.39938391255893</v>
      </c>
      <c r="F957">
        <v>6.43369340896606</v>
      </c>
      <c r="G957">
        <v>4.5929665565490696</v>
      </c>
      <c r="H957">
        <v>9.6476716995239205</v>
      </c>
      <c r="I957">
        <v>3.2196857929229701</v>
      </c>
      <c r="J957">
        <v>1028</v>
      </c>
      <c r="K957">
        <v>258</v>
      </c>
      <c r="L957">
        <v>1669</v>
      </c>
      <c r="M957">
        <v>655</v>
      </c>
      <c r="N957">
        <v>98.478416442871094</v>
      </c>
      <c r="O957">
        <v>73.878280639648395</v>
      </c>
      <c r="P957">
        <v>74.855009633911294</v>
      </c>
      <c r="Q957">
        <v>171.49699781659299</v>
      </c>
      <c r="R957">
        <v>26.317383994939402</v>
      </c>
      <c r="S957">
        <v>4.9411557452661103</v>
      </c>
      <c r="T957">
        <v>0.42129052824941898</v>
      </c>
      <c r="U957">
        <v>0.96390692425893498</v>
      </c>
      <c r="V957">
        <v>17.078683834048601</v>
      </c>
      <c r="W957">
        <v>2.8304529201430202</v>
      </c>
    </row>
    <row r="958" spans="1:23" x14ac:dyDescent="0.25">
      <c r="A958">
        <v>956</v>
      </c>
      <c r="B958">
        <v>157.92219914999299</v>
      </c>
      <c r="C958">
        <v>163.00617128219</v>
      </c>
      <c r="D958">
        <v>30.744420832074901</v>
      </c>
      <c r="E958">
        <v>6.6407584474752799</v>
      </c>
      <c r="F958">
        <v>9.8742246627807599</v>
      </c>
      <c r="G958">
        <v>3.9505500793457</v>
      </c>
      <c r="H958">
        <v>13.7446680068969</v>
      </c>
      <c r="I958">
        <v>3.20153355598449</v>
      </c>
      <c r="J958">
        <v>1720</v>
      </c>
      <c r="K958">
        <v>295</v>
      </c>
      <c r="L958">
        <v>3059</v>
      </c>
      <c r="M958">
        <v>712</v>
      </c>
      <c r="N958">
        <v>107.074745178222</v>
      </c>
      <c r="O958">
        <v>50.219516754150298</v>
      </c>
      <c r="P958">
        <v>105.33673795084501</v>
      </c>
      <c r="Q958">
        <v>184.862521363225</v>
      </c>
      <c r="R958">
        <v>24.482461406515</v>
      </c>
      <c r="S958">
        <v>7.33238695502697</v>
      </c>
      <c r="T958">
        <v>0.52529509166555599</v>
      </c>
      <c r="U958">
        <v>0.96033529067653101</v>
      </c>
      <c r="V958">
        <v>11.7209554831704</v>
      </c>
      <c r="W958">
        <v>3.5848770118433002</v>
      </c>
    </row>
    <row r="959" spans="1:23" x14ac:dyDescent="0.25">
      <c r="A959">
        <v>957</v>
      </c>
      <c r="B959">
        <v>160.399250907256</v>
      </c>
      <c r="C959">
        <v>198.41941431038799</v>
      </c>
      <c r="D959">
        <v>31.974894213795402</v>
      </c>
      <c r="E959">
        <v>9.0867375058563997</v>
      </c>
      <c r="F959">
        <v>7.8248062133789</v>
      </c>
      <c r="G959">
        <v>5.3212542533874503</v>
      </c>
      <c r="H959">
        <v>10.663280487060501</v>
      </c>
      <c r="I959">
        <v>4.1024870872497496</v>
      </c>
      <c r="J959">
        <v>1313</v>
      </c>
      <c r="K959">
        <v>377</v>
      </c>
      <c r="L959">
        <v>2403</v>
      </c>
      <c r="M959">
        <v>878</v>
      </c>
      <c r="N959">
        <v>106.042442321777</v>
      </c>
      <c r="O959">
        <v>48.093658447265597</v>
      </c>
      <c r="P959">
        <v>137.95099540581899</v>
      </c>
      <c r="Q959">
        <v>174.625536378373</v>
      </c>
      <c r="R959">
        <v>18.467156884289199</v>
      </c>
      <c r="S959">
        <v>6.1046868930382301</v>
      </c>
      <c r="T959">
        <v>0.73115199445835299</v>
      </c>
      <c r="U959">
        <v>0.96717659131685396</v>
      </c>
      <c r="V959">
        <v>9.0804988662131496</v>
      </c>
      <c r="W959">
        <v>3.0031944799386601</v>
      </c>
    </row>
    <row r="960" spans="1:23" x14ac:dyDescent="0.25">
      <c r="A960">
        <v>958</v>
      </c>
      <c r="B960">
        <v>185.90845931417201</v>
      </c>
      <c r="C960">
        <v>176.75118865105</v>
      </c>
      <c r="D960">
        <v>32.2930708165635</v>
      </c>
      <c r="E960">
        <v>8.3087238955754792</v>
      </c>
      <c r="F960">
        <v>6.2258334159851003</v>
      </c>
      <c r="G960">
        <v>4.6894817352294904</v>
      </c>
      <c r="H960">
        <v>9.8314390182495099</v>
      </c>
      <c r="I960">
        <v>3.9251019954681299</v>
      </c>
      <c r="J960">
        <v>1184</v>
      </c>
      <c r="K960">
        <v>404</v>
      </c>
      <c r="L960">
        <v>2274</v>
      </c>
      <c r="M960">
        <v>851</v>
      </c>
      <c r="N960">
        <v>91.983695983886705</v>
      </c>
      <c r="O960">
        <v>47.169906616210902</v>
      </c>
      <c r="P960">
        <v>69.711717495987102</v>
      </c>
      <c r="Q960">
        <v>188.56312984182401</v>
      </c>
      <c r="R960">
        <v>28.502266093972601</v>
      </c>
      <c r="S960">
        <v>8.4489877759363505</v>
      </c>
      <c r="T960">
        <v>0.406968415584535</v>
      </c>
      <c r="U960">
        <v>0.97612688610572096</v>
      </c>
      <c r="V960">
        <v>18.886597938144298</v>
      </c>
      <c r="W960">
        <v>3.5042838423545999</v>
      </c>
    </row>
    <row r="961" spans="1:23" x14ac:dyDescent="0.25">
      <c r="A961">
        <v>959</v>
      </c>
      <c r="B961">
        <v>184.06844689398201</v>
      </c>
      <c r="C961">
        <v>111.09066739117701</v>
      </c>
      <c r="D961">
        <v>36.044108208856201</v>
      </c>
      <c r="E961">
        <v>5.7859480989314402</v>
      </c>
      <c r="F961">
        <v>6.1252717971801696</v>
      </c>
      <c r="G961">
        <v>3.9980943202972399</v>
      </c>
      <c r="H961">
        <v>9.7484560012817294</v>
      </c>
      <c r="I961">
        <v>3.0650455951690598</v>
      </c>
      <c r="J961">
        <v>1154</v>
      </c>
      <c r="K961">
        <v>249</v>
      </c>
      <c r="L961">
        <v>1983</v>
      </c>
      <c r="M961">
        <v>672</v>
      </c>
      <c r="N961">
        <v>85.146926879882798</v>
      </c>
      <c r="O961">
        <v>42.720016479492102</v>
      </c>
      <c r="P961">
        <v>88.036444444444399</v>
      </c>
      <c r="Q961">
        <v>132.94467279770501</v>
      </c>
      <c r="R961">
        <v>23.1060583194479</v>
      </c>
      <c r="S961">
        <v>5.6148880822241498</v>
      </c>
      <c r="T961">
        <v>0.50700972255223598</v>
      </c>
      <c r="U961">
        <v>0.96769357662690503</v>
      </c>
      <c r="V961">
        <v>13.353483606557299</v>
      </c>
      <c r="W961">
        <v>3.4978482446206098</v>
      </c>
    </row>
    <row r="962" spans="1:23" x14ac:dyDescent="0.25">
      <c r="A962">
        <v>960</v>
      </c>
      <c r="B962">
        <v>185.939781482272</v>
      </c>
      <c r="C962">
        <v>174.95641289371</v>
      </c>
      <c r="D962">
        <v>34.907720297446403</v>
      </c>
      <c r="E962">
        <v>6.66451848960972</v>
      </c>
      <c r="F962">
        <v>4.9146409034729004</v>
      </c>
      <c r="G962">
        <v>2.97019910812377</v>
      </c>
      <c r="H962">
        <v>6.9674601554870597</v>
      </c>
      <c r="I962">
        <v>2.2334620952606201</v>
      </c>
      <c r="J962">
        <v>758</v>
      </c>
      <c r="K962">
        <v>214</v>
      </c>
      <c r="L962">
        <v>1297</v>
      </c>
      <c r="M962">
        <v>402</v>
      </c>
      <c r="N962">
        <v>74.793052673339801</v>
      </c>
      <c r="O962">
        <v>79.511009216308594</v>
      </c>
      <c r="P962">
        <v>102.48363823756701</v>
      </c>
      <c r="Q962">
        <v>174.27407603656101</v>
      </c>
      <c r="R962">
        <v>26.628825733892398</v>
      </c>
      <c r="S962">
        <v>5.9818679603160403</v>
      </c>
      <c r="T962">
        <v>0.54488516906979301</v>
      </c>
      <c r="U962">
        <v>0.96311105878319903</v>
      </c>
      <c r="V962">
        <v>16.569291338582602</v>
      </c>
      <c r="W962">
        <v>3.0322764382001099</v>
      </c>
    </row>
    <row r="963" spans="1:23" x14ac:dyDescent="0.25">
      <c r="A963">
        <v>961</v>
      </c>
      <c r="B963">
        <v>174.93531797628501</v>
      </c>
      <c r="C963">
        <v>192.46170117797701</v>
      </c>
      <c r="D963">
        <v>34.8060415075987</v>
      </c>
      <c r="E963">
        <v>7.6657712420325401</v>
      </c>
      <c r="F963">
        <v>7.4933156967162997</v>
      </c>
      <c r="G963">
        <v>4.8427090644836399</v>
      </c>
      <c r="H963">
        <v>10.620882987976</v>
      </c>
      <c r="I963">
        <v>4.0214447975158603</v>
      </c>
      <c r="J963">
        <v>1293</v>
      </c>
      <c r="K963">
        <v>401</v>
      </c>
      <c r="L963">
        <v>2357</v>
      </c>
      <c r="M963">
        <v>898</v>
      </c>
      <c r="N963">
        <v>110.31771850585901</v>
      </c>
      <c r="O963">
        <v>16.0312194824218</v>
      </c>
      <c r="P963">
        <v>99.6036548831635</v>
      </c>
      <c r="Q963">
        <v>177.632114587259</v>
      </c>
      <c r="R963">
        <v>26.389854044084199</v>
      </c>
      <c r="S963">
        <v>7.4635675953490903</v>
      </c>
      <c r="T963">
        <v>0.51785691046473603</v>
      </c>
      <c r="U963">
        <v>0.94900045448636605</v>
      </c>
      <c r="V963">
        <v>15.183318056828501</v>
      </c>
      <c r="W963">
        <v>3.62178828365878</v>
      </c>
    </row>
    <row r="964" spans="1:23" x14ac:dyDescent="0.25">
      <c r="A964">
        <v>962</v>
      </c>
      <c r="B964">
        <v>168.89914417124299</v>
      </c>
      <c r="C964">
        <v>190.26006714665499</v>
      </c>
      <c r="D964">
        <v>37.176979813629103</v>
      </c>
      <c r="E964">
        <v>3.8823942257795401</v>
      </c>
      <c r="F964">
        <v>7.8188157081604004</v>
      </c>
      <c r="G964">
        <v>2.4238920211791899</v>
      </c>
      <c r="H964">
        <v>10.7194805145263</v>
      </c>
      <c r="I964">
        <v>1.59465968608856</v>
      </c>
      <c r="J964">
        <v>1302</v>
      </c>
      <c r="K964">
        <v>96</v>
      </c>
      <c r="L964">
        <v>2457</v>
      </c>
      <c r="M964">
        <v>245</v>
      </c>
      <c r="N964">
        <v>110.909866333007</v>
      </c>
      <c r="O964">
        <v>29.206163406371999</v>
      </c>
      <c r="P964">
        <v>112.01977644023999</v>
      </c>
      <c r="Q964">
        <v>183.36690514370201</v>
      </c>
      <c r="R964">
        <v>22.888614830478801</v>
      </c>
      <c r="S964">
        <v>5.9654874829386504</v>
      </c>
      <c r="T964">
        <v>0.591834968547576</v>
      </c>
      <c r="U964">
        <v>0.960325556599678</v>
      </c>
      <c r="V964">
        <v>19.549902152641799</v>
      </c>
      <c r="W964">
        <v>3.0260562069607202</v>
      </c>
    </row>
    <row r="965" spans="1:23" x14ac:dyDescent="0.25">
      <c r="A965">
        <v>963</v>
      </c>
      <c r="B965">
        <v>154.93834539773701</v>
      </c>
      <c r="C965">
        <v>181.22168099516699</v>
      </c>
      <c r="D965">
        <v>38.936326920541902</v>
      </c>
      <c r="E965">
        <v>5.8873166017005003</v>
      </c>
      <c r="F965">
        <v>9.6531267166137695</v>
      </c>
      <c r="G965">
        <v>3.2075512409210201</v>
      </c>
      <c r="H965">
        <v>10.823143959045399</v>
      </c>
      <c r="I965">
        <v>2.11897468566894</v>
      </c>
      <c r="J965">
        <v>1294</v>
      </c>
      <c r="K965">
        <v>166</v>
      </c>
      <c r="L965">
        <v>2836</v>
      </c>
      <c r="M965">
        <v>375</v>
      </c>
      <c r="N965">
        <v>98.737022399902301</v>
      </c>
      <c r="O965">
        <v>45.276927947997997</v>
      </c>
      <c r="P965">
        <v>114.39290882778501</v>
      </c>
      <c r="Q965">
        <v>190.316237488236</v>
      </c>
      <c r="R965">
        <v>26.5790148567858</v>
      </c>
      <c r="S965">
        <v>5.2746009991880696</v>
      </c>
      <c r="T965">
        <v>0.61309640105218999</v>
      </c>
      <c r="U965">
        <v>0.96763880115504697</v>
      </c>
      <c r="V965">
        <v>16.682395644283101</v>
      </c>
      <c r="W965">
        <v>2.9057432944385502</v>
      </c>
    </row>
    <row r="966" spans="1:23" x14ac:dyDescent="0.25">
      <c r="A966">
        <v>964</v>
      </c>
      <c r="B966">
        <v>155.772225348832</v>
      </c>
      <c r="C966">
        <v>196.67688097964199</v>
      </c>
      <c r="D966">
        <v>36.297215507733398</v>
      </c>
      <c r="E966">
        <v>5.7289356979147303</v>
      </c>
      <c r="F966">
        <v>8.9995946884155202</v>
      </c>
      <c r="G966">
        <v>2.51935386657714</v>
      </c>
      <c r="H966">
        <v>9.9207592010497994</v>
      </c>
      <c r="I966">
        <v>1.83150315284729</v>
      </c>
      <c r="J966">
        <v>1176</v>
      </c>
      <c r="K966">
        <v>162</v>
      </c>
      <c r="L966">
        <v>2438</v>
      </c>
      <c r="M966">
        <v>321</v>
      </c>
      <c r="N966">
        <v>123.810340881347</v>
      </c>
      <c r="O966">
        <v>48.414871215820298</v>
      </c>
      <c r="P966">
        <v>103.25373993095501</v>
      </c>
      <c r="Q966">
        <v>174.71111995753699</v>
      </c>
      <c r="R966">
        <v>22.3627780898425</v>
      </c>
      <c r="S966">
        <v>4.9021310037251897</v>
      </c>
      <c r="T966">
        <v>0.60861831067028405</v>
      </c>
      <c r="U966">
        <v>0.96593088300072805</v>
      </c>
      <c r="V966">
        <v>16.604488078541301</v>
      </c>
      <c r="W966">
        <v>2.8036896877956399</v>
      </c>
    </row>
    <row r="967" spans="1:23" x14ac:dyDescent="0.25">
      <c r="A967">
        <v>965</v>
      </c>
      <c r="B967">
        <v>152.84238001901801</v>
      </c>
      <c r="C967">
        <v>201.87081061149999</v>
      </c>
      <c r="D967">
        <v>38.681270355666598</v>
      </c>
      <c r="E967">
        <v>7.3584700827361802</v>
      </c>
      <c r="F967">
        <v>8.8200197219848597</v>
      </c>
      <c r="G967">
        <v>4.2014245986938397</v>
      </c>
      <c r="H967">
        <v>10.191326141357401</v>
      </c>
      <c r="I967">
        <v>3.0540001392364502</v>
      </c>
      <c r="J967">
        <v>1250</v>
      </c>
      <c r="K967">
        <v>199</v>
      </c>
      <c r="L967">
        <v>2576</v>
      </c>
      <c r="M967">
        <v>575</v>
      </c>
      <c r="N967">
        <v>107.62899017333901</v>
      </c>
      <c r="O967">
        <v>21.260292053222599</v>
      </c>
      <c r="P967">
        <v>90.772526501766706</v>
      </c>
      <c r="Q967">
        <v>173.24360016253499</v>
      </c>
      <c r="R967">
        <v>21.144733565935098</v>
      </c>
      <c r="S967">
        <v>5.1737413183301202</v>
      </c>
      <c r="T967">
        <v>0.572262666541409</v>
      </c>
      <c r="U967">
        <v>0.96558537227696795</v>
      </c>
      <c r="V967">
        <v>16.764018691588699</v>
      </c>
      <c r="W967">
        <v>2.9881697981906701</v>
      </c>
    </row>
    <row r="968" spans="1:23" x14ac:dyDescent="0.25">
      <c r="A968">
        <v>966</v>
      </c>
      <c r="B968">
        <v>153.06404160763799</v>
      </c>
      <c r="C968">
        <v>189.41469851927999</v>
      </c>
      <c r="D968">
        <v>37.581472923745501</v>
      </c>
      <c r="E968">
        <v>8.6680983742117803</v>
      </c>
      <c r="F968">
        <v>10.7827053070068</v>
      </c>
      <c r="G968">
        <v>3.9072606563568102</v>
      </c>
      <c r="H968">
        <v>10.476933479309</v>
      </c>
      <c r="I968">
        <v>3.0109190940856898</v>
      </c>
      <c r="J968">
        <v>1198</v>
      </c>
      <c r="K968">
        <v>284</v>
      </c>
      <c r="L968">
        <v>2773</v>
      </c>
      <c r="M968">
        <v>632</v>
      </c>
      <c r="N968">
        <v>126.657020568847</v>
      </c>
      <c r="O968">
        <v>36.769554138183501</v>
      </c>
      <c r="P968">
        <v>88.074223245109295</v>
      </c>
      <c r="Q968">
        <v>162.170186392434</v>
      </c>
      <c r="R968">
        <v>21.953626001011202</v>
      </c>
      <c r="S968">
        <v>6.7186398293901402</v>
      </c>
      <c r="T968">
        <v>0.556698925407214</v>
      </c>
      <c r="U968">
        <v>0.96536273758317204</v>
      </c>
      <c r="V968">
        <v>16.6504702194357</v>
      </c>
      <c r="W968">
        <v>2.8698422330097002</v>
      </c>
    </row>
    <row r="969" spans="1:23" x14ac:dyDescent="0.25">
      <c r="A969">
        <v>967</v>
      </c>
      <c r="B969">
        <v>158.422985115177</v>
      </c>
      <c r="C969">
        <v>226.577694113994</v>
      </c>
      <c r="D969">
        <v>39.062442483613403</v>
      </c>
      <c r="E969">
        <v>4.4869029796493898</v>
      </c>
      <c r="F969">
        <v>9.0379772186279297</v>
      </c>
      <c r="G969">
        <v>1.8996708393096899</v>
      </c>
      <c r="H969">
        <v>7.4676737785339302</v>
      </c>
      <c r="I969">
        <v>1.94366371631622</v>
      </c>
      <c r="J969">
        <v>724</v>
      </c>
      <c r="K969">
        <v>185</v>
      </c>
      <c r="L969">
        <v>1992</v>
      </c>
      <c r="M969">
        <v>388</v>
      </c>
      <c r="N969">
        <v>73.661384582519503</v>
      </c>
      <c r="O969">
        <v>41.012191772460902</v>
      </c>
      <c r="P969">
        <v>146.10745422842101</v>
      </c>
      <c r="Q969">
        <v>192.07526602033499</v>
      </c>
      <c r="R969">
        <v>20.441977902431798</v>
      </c>
      <c r="S969">
        <v>5.0100240692244498</v>
      </c>
      <c r="T969">
        <v>0.68124217044768198</v>
      </c>
      <c r="U969">
        <v>0.98602741352992096</v>
      </c>
      <c r="V969">
        <v>9.8333333333333304</v>
      </c>
      <c r="W969">
        <v>2.6790360417999501</v>
      </c>
    </row>
    <row r="970" spans="1:23" x14ac:dyDescent="0.25">
      <c r="A970">
        <v>968</v>
      </c>
      <c r="B970">
        <v>159.10514467581299</v>
      </c>
      <c r="C970">
        <v>127.52570397252001</v>
      </c>
      <c r="D970">
        <v>36.602789210125501</v>
      </c>
      <c r="E970">
        <v>7.9854903995384001</v>
      </c>
      <c r="F970">
        <v>9.3151273727416992</v>
      </c>
      <c r="G970">
        <v>4.0451107025146396</v>
      </c>
      <c r="H970">
        <v>9.3352346420287997</v>
      </c>
      <c r="I970">
        <v>3.2381467819213801</v>
      </c>
      <c r="J970">
        <v>1087</v>
      </c>
      <c r="K970">
        <v>300</v>
      </c>
      <c r="L970">
        <v>2405</v>
      </c>
      <c r="M970">
        <v>628</v>
      </c>
      <c r="N970">
        <v>106.10372924804599</v>
      </c>
      <c r="O970">
        <v>46.572525024413999</v>
      </c>
      <c r="P970">
        <v>110.00389105058299</v>
      </c>
      <c r="Q970">
        <v>180.24200595200401</v>
      </c>
      <c r="R970">
        <v>25.3907782295259</v>
      </c>
      <c r="S970">
        <v>7.3138653724254903</v>
      </c>
      <c r="T970">
        <v>0.58850668948812601</v>
      </c>
      <c r="U970">
        <v>0.96299932497601604</v>
      </c>
      <c r="V970">
        <v>17.324289405684699</v>
      </c>
      <c r="W970">
        <v>2.9890359950351599</v>
      </c>
    </row>
    <row r="971" spans="1:23" x14ac:dyDescent="0.25">
      <c r="A971">
        <v>969</v>
      </c>
      <c r="B971">
        <v>174.533039647577</v>
      </c>
      <c r="C971">
        <v>196.15358341904499</v>
      </c>
      <c r="D971">
        <v>37.622554627011397</v>
      </c>
      <c r="E971">
        <v>4.47026644075099</v>
      </c>
      <c r="F971">
        <v>8.2740774154662997</v>
      </c>
      <c r="G971">
        <v>2.4296579360961901</v>
      </c>
      <c r="H971">
        <v>8.9879550933837802</v>
      </c>
      <c r="I971">
        <v>1.4745349884033201</v>
      </c>
      <c r="J971">
        <v>1040</v>
      </c>
      <c r="K971">
        <v>78</v>
      </c>
      <c r="L971">
        <v>2360</v>
      </c>
      <c r="M971">
        <v>200</v>
      </c>
      <c r="N971">
        <v>98.005104064941406</v>
      </c>
      <c r="O971">
        <v>19.235383987426701</v>
      </c>
      <c r="P971">
        <v>100.450920245398</v>
      </c>
      <c r="Q971">
        <v>201.47878293941801</v>
      </c>
      <c r="R971">
        <v>26.328010855263301</v>
      </c>
      <c r="S971">
        <v>3.9138853447178299</v>
      </c>
      <c r="T971">
        <v>0.54712752032517598</v>
      </c>
      <c r="U971">
        <v>0.97647406771843703</v>
      </c>
      <c r="V971">
        <v>20.0581222056631</v>
      </c>
      <c r="W971">
        <v>2.41061087240799</v>
      </c>
    </row>
    <row r="972" spans="1:23" x14ac:dyDescent="0.25">
      <c r="A972">
        <v>970</v>
      </c>
      <c r="B972">
        <v>181.58175008247699</v>
      </c>
      <c r="C972">
        <v>143.683479205884</v>
      </c>
      <c r="D972">
        <v>17.9560659566529</v>
      </c>
      <c r="E972">
        <v>11.645142222398199</v>
      </c>
      <c r="F972">
        <v>6.5387487411498997</v>
      </c>
      <c r="G972">
        <v>7.4148864746093697</v>
      </c>
      <c r="H972">
        <v>9.0642509460449201</v>
      </c>
      <c r="I972">
        <v>5.8412361145019496</v>
      </c>
      <c r="J972">
        <v>1140</v>
      </c>
      <c r="K972">
        <v>579</v>
      </c>
      <c r="L972">
        <v>2039</v>
      </c>
      <c r="M972">
        <v>1432</v>
      </c>
      <c r="N972">
        <v>98.270034790039006</v>
      </c>
      <c r="O972">
        <v>17</v>
      </c>
      <c r="P972">
        <v>98.5626547795938</v>
      </c>
      <c r="Q972">
        <v>158.807197578738</v>
      </c>
      <c r="R972">
        <v>26.029765643211299</v>
      </c>
      <c r="S972">
        <v>9.1692652570236497</v>
      </c>
      <c r="T972">
        <v>0.53714558378142996</v>
      </c>
      <c r="U972">
        <v>0.93786866499965005</v>
      </c>
      <c r="V972">
        <v>17.056786703601102</v>
      </c>
      <c r="W972">
        <v>5.6227753058954297</v>
      </c>
    </row>
    <row r="973" spans="1:23" x14ac:dyDescent="0.25">
      <c r="A973">
        <v>971</v>
      </c>
      <c r="B973">
        <v>178.66756583671301</v>
      </c>
      <c r="C973">
        <v>192.50177569912</v>
      </c>
      <c r="D973">
        <v>16.9249825152692</v>
      </c>
      <c r="E973">
        <v>8.2022055741021997</v>
      </c>
      <c r="F973">
        <v>6.4479880332946697</v>
      </c>
      <c r="G973">
        <v>4.5366563796996999</v>
      </c>
      <c r="H973">
        <v>8.9008893966674805</v>
      </c>
      <c r="I973">
        <v>3.9836113452911301</v>
      </c>
      <c r="J973">
        <v>1103</v>
      </c>
      <c r="K973">
        <v>411</v>
      </c>
      <c r="L973">
        <v>2105</v>
      </c>
      <c r="M973">
        <v>982</v>
      </c>
      <c r="N973">
        <v>93.477272033691406</v>
      </c>
      <c r="O973">
        <v>33.83784866333</v>
      </c>
      <c r="P973">
        <v>93.313834726090903</v>
      </c>
      <c r="Q973">
        <v>181.54875036326601</v>
      </c>
      <c r="R973">
        <v>24.5798666745887</v>
      </c>
      <c r="S973">
        <v>4.82832483968315</v>
      </c>
      <c r="T973">
        <v>0.52823176760734503</v>
      </c>
      <c r="U973">
        <v>0.96398006936399905</v>
      </c>
      <c r="V973">
        <v>14.4954367666232</v>
      </c>
      <c r="W973">
        <v>2.6404544441969202</v>
      </c>
    </row>
    <row r="974" spans="1:23" x14ac:dyDescent="0.25">
      <c r="A974">
        <v>972</v>
      </c>
      <c r="B974">
        <v>146.20330299443</v>
      </c>
      <c r="C974">
        <v>177.010673601273</v>
      </c>
      <c r="D974">
        <v>31.619384008026898</v>
      </c>
      <c r="E974">
        <v>23.483080433626299</v>
      </c>
      <c r="F974">
        <v>7.2624330520629803</v>
      </c>
      <c r="G974">
        <v>5.1935868263244602</v>
      </c>
      <c r="H974">
        <v>8.3194799423217702</v>
      </c>
      <c r="I974">
        <v>3.8379948139190598</v>
      </c>
      <c r="J974">
        <v>930</v>
      </c>
      <c r="K974">
        <v>305</v>
      </c>
      <c r="L974">
        <v>2073</v>
      </c>
      <c r="M974">
        <v>829</v>
      </c>
      <c r="N974">
        <v>88.566352844238196</v>
      </c>
      <c r="O974">
        <v>27.856775283813398</v>
      </c>
      <c r="P974">
        <v>109.171581769437</v>
      </c>
      <c r="Q974">
        <v>208.07093596059099</v>
      </c>
      <c r="R974">
        <v>23.5749571068928</v>
      </c>
      <c r="S974">
        <v>3.0644782921070699</v>
      </c>
      <c r="T974">
        <v>0.60984176502009801</v>
      </c>
      <c r="U974">
        <v>0.977756018145581</v>
      </c>
      <c r="V974">
        <v>15.7704678362573</v>
      </c>
      <c r="W974">
        <v>2.2177662785683401</v>
      </c>
    </row>
    <row r="975" spans="1:23" x14ac:dyDescent="0.25">
      <c r="A975">
        <v>973</v>
      </c>
      <c r="B975">
        <v>165.19295930446901</v>
      </c>
      <c r="C975">
        <v>186.01727182751401</v>
      </c>
      <c r="D975">
        <v>15.4245176469662</v>
      </c>
      <c r="E975">
        <v>6.9347387804967298</v>
      </c>
      <c r="F975">
        <v>6.5163555145263601</v>
      </c>
      <c r="G975">
        <v>3.5748140811920099</v>
      </c>
      <c r="H975">
        <v>9.3360977172851491</v>
      </c>
      <c r="I975">
        <v>3.50549983978271</v>
      </c>
      <c r="J975">
        <v>1174</v>
      </c>
      <c r="K975">
        <v>360</v>
      </c>
      <c r="L975">
        <v>2023</v>
      </c>
      <c r="M975">
        <v>843</v>
      </c>
      <c r="N975">
        <v>101.63661193847599</v>
      </c>
      <c r="O975">
        <v>48.373546600341797</v>
      </c>
      <c r="P975">
        <v>109.46175637393701</v>
      </c>
      <c r="Q975">
        <v>199.08300967678201</v>
      </c>
      <c r="R975">
        <v>21.859392743560502</v>
      </c>
      <c r="S975">
        <v>7.4171451948169702</v>
      </c>
      <c r="T975">
        <v>0.63181489811323599</v>
      </c>
      <c r="U975">
        <v>0.96409772876195898</v>
      </c>
      <c r="V975">
        <v>13.788944723618</v>
      </c>
      <c r="W975">
        <v>2.8175005510248998</v>
      </c>
    </row>
    <row r="976" spans="1:23" x14ac:dyDescent="0.25">
      <c r="A976">
        <v>974</v>
      </c>
      <c r="B976">
        <v>167.925459450018</v>
      </c>
      <c r="C976">
        <v>164.971297715849</v>
      </c>
      <c r="D976">
        <v>15.0742414772025</v>
      </c>
      <c r="E976">
        <v>10.393642327733</v>
      </c>
      <c r="F976">
        <v>6.3747329711914</v>
      </c>
      <c r="G976">
        <v>4.0311694145202601</v>
      </c>
      <c r="H976">
        <v>9.4826631546020508</v>
      </c>
      <c r="I976">
        <v>2.8506052494049001</v>
      </c>
      <c r="J976">
        <v>1199</v>
      </c>
      <c r="K976">
        <v>193</v>
      </c>
      <c r="L976">
        <v>1941</v>
      </c>
      <c r="M976">
        <v>550</v>
      </c>
      <c r="N976">
        <v>104.709114074707</v>
      </c>
      <c r="O976">
        <v>33</v>
      </c>
      <c r="P976">
        <v>144.399018806214</v>
      </c>
      <c r="Q976">
        <v>197.92343220338901</v>
      </c>
      <c r="R976">
        <v>24.457369903949498</v>
      </c>
      <c r="S976">
        <v>10.1378687669171</v>
      </c>
      <c r="T976">
        <v>0.669642715307318</v>
      </c>
      <c r="U976">
        <v>0.96785070963296604</v>
      </c>
      <c r="V976">
        <v>13.8979357798165</v>
      </c>
      <c r="W976">
        <v>4.1000702740688597</v>
      </c>
    </row>
    <row r="977" spans="1:23" x14ac:dyDescent="0.25">
      <c r="A977">
        <v>975</v>
      </c>
      <c r="B977">
        <v>148.89580624502699</v>
      </c>
      <c r="C977">
        <v>167.99157755826801</v>
      </c>
      <c r="D977">
        <v>34.231104998713199</v>
      </c>
      <c r="E977">
        <v>7.1924314907881097</v>
      </c>
      <c r="F977">
        <v>8.0633869171142507</v>
      </c>
      <c r="G977">
        <v>3.2617096900939901</v>
      </c>
      <c r="H977">
        <v>9.0106954574584908</v>
      </c>
      <c r="I977">
        <v>2.95542192459106</v>
      </c>
      <c r="J977">
        <v>1034</v>
      </c>
      <c r="K977">
        <v>296</v>
      </c>
      <c r="L977">
        <v>2298</v>
      </c>
      <c r="M977">
        <v>676</v>
      </c>
      <c r="N977">
        <v>83.6480712890625</v>
      </c>
      <c r="O977">
        <v>68.117546081542898</v>
      </c>
      <c r="P977">
        <v>106.023943980121</v>
      </c>
      <c r="Q977">
        <v>167.662911308806</v>
      </c>
      <c r="R977">
        <v>15.7831866772589</v>
      </c>
      <c r="S977">
        <v>9.4189903976266507</v>
      </c>
      <c r="T977">
        <v>0.70436064138353005</v>
      </c>
      <c r="U977">
        <v>0.92561644966975998</v>
      </c>
      <c r="V977">
        <v>4.6831345826234996</v>
      </c>
      <c r="W977">
        <v>4.6092518221032197</v>
      </c>
    </row>
    <row r="978" spans="1:23" x14ac:dyDescent="0.25">
      <c r="A978">
        <v>976</v>
      </c>
      <c r="B978">
        <v>170.992644918395</v>
      </c>
      <c r="C978">
        <v>179.65370956160601</v>
      </c>
      <c r="D978">
        <v>40.4843835739876</v>
      </c>
      <c r="E978">
        <v>8.4228531063545997</v>
      </c>
      <c r="F978">
        <v>7.2124114036559996</v>
      </c>
      <c r="G978">
        <v>4.9104900360107404</v>
      </c>
      <c r="H978">
        <v>8.8282585144042898</v>
      </c>
      <c r="I978">
        <v>3.9787242412567099</v>
      </c>
      <c r="J978">
        <v>1046</v>
      </c>
      <c r="K978">
        <v>409</v>
      </c>
      <c r="L978">
        <v>2182</v>
      </c>
      <c r="M978">
        <v>900</v>
      </c>
      <c r="N978">
        <v>87.367042541503906</v>
      </c>
      <c r="O978">
        <v>29.410881042480401</v>
      </c>
      <c r="P978">
        <v>124.10025641025599</v>
      </c>
      <c r="Q978">
        <v>159.139569814948</v>
      </c>
      <c r="R978">
        <v>12.6370010210511</v>
      </c>
      <c r="S978">
        <v>8.5003384982851493</v>
      </c>
      <c r="T978">
        <v>0.80718036204984001</v>
      </c>
      <c r="U978">
        <v>0.93959572442382799</v>
      </c>
      <c r="V978">
        <v>3.9713774597495499</v>
      </c>
      <c r="W978">
        <v>3.80723110465116</v>
      </c>
    </row>
    <row r="979" spans="1:23" x14ac:dyDescent="0.25">
      <c r="A979">
        <v>977</v>
      </c>
      <c r="B979">
        <v>177.28063808728999</v>
      </c>
      <c r="C979">
        <v>168.129402860525</v>
      </c>
      <c r="D979">
        <v>24.735991812247601</v>
      </c>
      <c r="E979">
        <v>7.6583304360639</v>
      </c>
      <c r="F979">
        <v>7.7609920501708896</v>
      </c>
      <c r="G979">
        <v>3.9504733085632302</v>
      </c>
      <c r="H979">
        <v>8.5976047515869105</v>
      </c>
      <c r="I979">
        <v>2.8971593379974299</v>
      </c>
      <c r="J979">
        <v>984</v>
      </c>
      <c r="K979">
        <v>266</v>
      </c>
      <c r="L979">
        <v>2159</v>
      </c>
      <c r="M979">
        <v>603</v>
      </c>
      <c r="N979">
        <v>90.210868835449205</v>
      </c>
      <c r="O979">
        <v>47.634021759033203</v>
      </c>
      <c r="P979">
        <v>116.369869331283</v>
      </c>
      <c r="Q979">
        <v>170.41476145735399</v>
      </c>
      <c r="R979">
        <v>14.3500226675571</v>
      </c>
      <c r="S979">
        <v>8.8663396965588301</v>
      </c>
      <c r="T979">
        <v>0.77564669596286095</v>
      </c>
      <c r="U979">
        <v>0.94791701225632796</v>
      </c>
      <c r="V979">
        <v>5.2878867330886203</v>
      </c>
      <c r="W979">
        <v>4.3697438376026998</v>
      </c>
    </row>
    <row r="980" spans="1:23" x14ac:dyDescent="0.25">
      <c r="A980">
        <v>978</v>
      </c>
      <c r="B980">
        <v>158.89493295037701</v>
      </c>
      <c r="C980">
        <v>188.334238972229</v>
      </c>
      <c r="D980">
        <v>26.148142235542899</v>
      </c>
      <c r="E980">
        <v>5.3507355839725603</v>
      </c>
      <c r="F980">
        <v>6.2544584274291903</v>
      </c>
      <c r="G980">
        <v>2.5791032314300502</v>
      </c>
      <c r="H980">
        <v>6.5392832756042401</v>
      </c>
      <c r="I980">
        <v>1.8201071023941</v>
      </c>
      <c r="J980">
        <v>697</v>
      </c>
      <c r="K980">
        <v>104</v>
      </c>
      <c r="L980">
        <v>1563</v>
      </c>
      <c r="M980">
        <v>287</v>
      </c>
      <c r="N980">
        <v>87.464279174804602</v>
      </c>
      <c r="O980">
        <v>56.824287414550703</v>
      </c>
      <c r="P980">
        <v>98.435014727540505</v>
      </c>
      <c r="Q980">
        <v>191.037446524806</v>
      </c>
      <c r="R980">
        <v>13.290685307475499</v>
      </c>
      <c r="S980">
        <v>5.2960195160820396</v>
      </c>
      <c r="T980">
        <v>0.68222356910080195</v>
      </c>
      <c r="U980">
        <v>0.97277501778272502</v>
      </c>
      <c r="V980">
        <v>5.3292329956584599</v>
      </c>
      <c r="W980">
        <v>2.9945407835581199</v>
      </c>
    </row>
    <row r="981" spans="1:23" x14ac:dyDescent="0.25">
      <c r="A981">
        <v>979</v>
      </c>
      <c r="B981">
        <v>172.52826563682501</v>
      </c>
      <c r="C981">
        <v>218.10287410972401</v>
      </c>
      <c r="D981">
        <v>24.987259879832202</v>
      </c>
      <c r="E981">
        <v>4.8700667952143499</v>
      </c>
      <c r="F981">
        <v>5.6279954910278303</v>
      </c>
      <c r="G981">
        <v>2.0664925575256299</v>
      </c>
      <c r="H981">
        <v>7.5349092483520499</v>
      </c>
      <c r="I981">
        <v>3.1246554851531898</v>
      </c>
      <c r="J981">
        <v>843</v>
      </c>
      <c r="K981">
        <v>399</v>
      </c>
      <c r="L981">
        <v>1866</v>
      </c>
      <c r="M981">
        <v>606</v>
      </c>
      <c r="N981">
        <v>76.295478820800696</v>
      </c>
      <c r="O981">
        <v>40.261642456054602</v>
      </c>
      <c r="P981">
        <v>98.934326967862106</v>
      </c>
      <c r="Q981">
        <v>181.65982318271099</v>
      </c>
      <c r="R981">
        <v>16.0389930089387</v>
      </c>
      <c r="S981">
        <v>6.6327458161061399</v>
      </c>
      <c r="T981">
        <v>0.70245459239850205</v>
      </c>
      <c r="U981">
        <v>0.95993888763080504</v>
      </c>
      <c r="V981">
        <v>4.20771513353115</v>
      </c>
      <c r="W981">
        <v>3.9678986894418999</v>
      </c>
    </row>
    <row r="982" spans="1:23" x14ac:dyDescent="0.25">
      <c r="A982">
        <v>980</v>
      </c>
      <c r="B982">
        <v>158.680063653476</v>
      </c>
      <c r="C982">
        <v>161.947602321023</v>
      </c>
      <c r="D982">
        <v>25.4453677070602</v>
      </c>
      <c r="E982">
        <v>6.6690601537671101</v>
      </c>
      <c r="F982">
        <v>6.8768815994262598</v>
      </c>
      <c r="G982">
        <v>3.9383845329284601</v>
      </c>
      <c r="H982">
        <v>7.5067367553710902</v>
      </c>
      <c r="I982">
        <v>2.8693373203277499</v>
      </c>
      <c r="J982">
        <v>822</v>
      </c>
      <c r="K982">
        <v>225</v>
      </c>
      <c r="L982">
        <v>1920</v>
      </c>
      <c r="M982">
        <v>620</v>
      </c>
      <c r="N982">
        <v>94.366310119628906</v>
      </c>
      <c r="O982">
        <v>26.832817077636701</v>
      </c>
      <c r="P982">
        <v>110.865629053177</v>
      </c>
      <c r="Q982">
        <v>173.97857368753901</v>
      </c>
      <c r="R982">
        <v>12.943260352292301</v>
      </c>
      <c r="S982">
        <v>4.7863360482097104</v>
      </c>
      <c r="T982">
        <v>0.74454726298113105</v>
      </c>
      <c r="U982">
        <v>0.97084068672346102</v>
      </c>
      <c r="V982">
        <v>4.6950880444856304</v>
      </c>
      <c r="W982">
        <v>2.7630441049293699</v>
      </c>
    </row>
    <row r="983" spans="1:23" x14ac:dyDescent="0.25">
      <c r="A983">
        <v>981</v>
      </c>
      <c r="B983">
        <v>182.50066952589799</v>
      </c>
      <c r="C983">
        <v>170.43478429622101</v>
      </c>
      <c r="D983">
        <v>23.9869464470673</v>
      </c>
      <c r="E983">
        <v>5.4707219974893402</v>
      </c>
      <c r="F983">
        <v>7.3501448631286603</v>
      </c>
      <c r="G983">
        <v>3.4916505813598602</v>
      </c>
      <c r="H983">
        <v>9.63110256195068</v>
      </c>
      <c r="I983">
        <v>2.5886666774749698</v>
      </c>
      <c r="J983">
        <v>1201</v>
      </c>
      <c r="K983">
        <v>203</v>
      </c>
      <c r="L983">
        <v>2279</v>
      </c>
      <c r="M983">
        <v>531</v>
      </c>
      <c r="N983">
        <v>104.350372314453</v>
      </c>
      <c r="O983">
        <v>25.6124973297119</v>
      </c>
      <c r="P983">
        <v>105.271706132361</v>
      </c>
      <c r="Q983">
        <v>202.70074578234701</v>
      </c>
      <c r="R983">
        <v>27.001033413691101</v>
      </c>
      <c r="S983">
        <v>4.7736559426908496</v>
      </c>
      <c r="T983">
        <v>0.614636432251079</v>
      </c>
      <c r="U983">
        <v>0.97967105546490096</v>
      </c>
      <c r="V983">
        <v>13.516608391608299</v>
      </c>
      <c r="W983">
        <v>2.80812581913499</v>
      </c>
    </row>
    <row r="984" spans="1:23" x14ac:dyDescent="0.25">
      <c r="A984">
        <v>982</v>
      </c>
      <c r="B984">
        <v>158.74127190514</v>
      </c>
      <c r="C984">
        <v>185.773312115507</v>
      </c>
      <c r="D984">
        <v>37.980128790543702</v>
      </c>
      <c r="E984">
        <v>9.3034485602419092</v>
      </c>
      <c r="F984">
        <v>7.5088906288146902</v>
      </c>
      <c r="G984">
        <v>5.1404395103454501</v>
      </c>
      <c r="H984">
        <v>9.4787044525146396</v>
      </c>
      <c r="I984">
        <v>4.0746788978576598</v>
      </c>
      <c r="J984">
        <v>1116</v>
      </c>
      <c r="K984">
        <v>361</v>
      </c>
      <c r="L984">
        <v>2284</v>
      </c>
      <c r="M984">
        <v>960</v>
      </c>
      <c r="N984">
        <v>98.508880615234304</v>
      </c>
      <c r="O984">
        <v>42.0119018554687</v>
      </c>
      <c r="P984">
        <v>93.810150375939799</v>
      </c>
      <c r="Q984">
        <v>187.73232179804401</v>
      </c>
      <c r="R984">
        <v>28.056757230534899</v>
      </c>
      <c r="S984">
        <v>3.76723383421221</v>
      </c>
      <c r="T984">
        <v>0.54719501966561002</v>
      </c>
      <c r="U984">
        <v>0.981565701209693</v>
      </c>
      <c r="V984">
        <v>15.9215086646279</v>
      </c>
      <c r="W984">
        <v>2.6725687103593998</v>
      </c>
    </row>
    <row r="985" spans="1:23" x14ac:dyDescent="0.25">
      <c r="A985">
        <v>983</v>
      </c>
      <c r="B985">
        <v>180.73688602534401</v>
      </c>
      <c r="C985">
        <v>198.03316579013699</v>
      </c>
      <c r="D985">
        <v>35.151080400356697</v>
      </c>
      <c r="E985">
        <v>8.0940424303377991</v>
      </c>
      <c r="F985">
        <v>8.3189373016357404</v>
      </c>
      <c r="G985">
        <v>3.2230379581451398</v>
      </c>
      <c r="H985">
        <v>10.974102973937899</v>
      </c>
      <c r="I985">
        <v>2.7430722713470401</v>
      </c>
      <c r="J985">
        <v>1301</v>
      </c>
      <c r="K985">
        <v>269</v>
      </c>
      <c r="L985">
        <v>2763</v>
      </c>
      <c r="M985">
        <v>591</v>
      </c>
      <c r="N985">
        <v>107.01869201660099</v>
      </c>
      <c r="O985">
        <v>26.172506332397401</v>
      </c>
      <c r="P985">
        <v>98.973703981968399</v>
      </c>
      <c r="Q985">
        <v>119.871246032391</v>
      </c>
      <c r="R985">
        <v>28.928317319361199</v>
      </c>
      <c r="S985">
        <v>7.6285879247301898</v>
      </c>
      <c r="T985">
        <v>0.56506234806234101</v>
      </c>
      <c r="U985">
        <v>0.94302177520361996</v>
      </c>
      <c r="V985">
        <v>16.8156934306569</v>
      </c>
      <c r="W985">
        <v>4.0140358453897598</v>
      </c>
    </row>
    <row r="986" spans="1:23" x14ac:dyDescent="0.25">
      <c r="A986">
        <v>984</v>
      </c>
      <c r="B986">
        <v>185.322866735236</v>
      </c>
      <c r="C986">
        <v>179.78062838401601</v>
      </c>
      <c r="D986">
        <v>32.503735759547503</v>
      </c>
      <c r="E986">
        <v>9.3023629303468205</v>
      </c>
      <c r="F986">
        <v>7.47585105895996</v>
      </c>
      <c r="G986">
        <v>5.1703548431396396</v>
      </c>
      <c r="H986">
        <v>9.6085100173950195</v>
      </c>
      <c r="I986">
        <v>4.0364933013915998</v>
      </c>
      <c r="J986">
        <v>1124</v>
      </c>
      <c r="K986">
        <v>362</v>
      </c>
      <c r="L986">
        <v>2343</v>
      </c>
      <c r="M986">
        <v>914</v>
      </c>
      <c r="N986">
        <v>98.310737609863196</v>
      </c>
      <c r="O986">
        <v>42.059482574462798</v>
      </c>
      <c r="P986">
        <v>68.796943972835294</v>
      </c>
      <c r="Q986">
        <v>174.65583165631199</v>
      </c>
      <c r="R986">
        <v>24.957516177510101</v>
      </c>
      <c r="S986">
        <v>13.775942647852199</v>
      </c>
      <c r="T986">
        <v>0.43216946592178601</v>
      </c>
      <c r="U986">
        <v>0.91833671876532397</v>
      </c>
      <c r="V986">
        <v>15.8333333333333</v>
      </c>
      <c r="W986">
        <v>9.44976664210267</v>
      </c>
    </row>
    <row r="987" spans="1:23" x14ac:dyDescent="0.25">
      <c r="A987">
        <v>985</v>
      </c>
      <c r="B987">
        <v>147.06404160763799</v>
      </c>
      <c r="C987">
        <v>199.81794717537699</v>
      </c>
      <c r="D987">
        <v>20.853124806507701</v>
      </c>
      <c r="E987">
        <v>5.7834936652811697</v>
      </c>
      <c r="F987">
        <v>8.8415031433105398</v>
      </c>
      <c r="G987">
        <v>2.98465847969055</v>
      </c>
      <c r="H987">
        <v>8.8045082092285103</v>
      </c>
      <c r="I987">
        <v>2.4967486858367902</v>
      </c>
      <c r="J987">
        <v>1079</v>
      </c>
      <c r="K987">
        <v>236</v>
      </c>
      <c r="L987">
        <v>2344</v>
      </c>
      <c r="M987">
        <v>508</v>
      </c>
      <c r="N987">
        <v>84.852813720703097</v>
      </c>
      <c r="O987">
        <v>45.6070137023925</v>
      </c>
      <c r="P987">
        <v>140.094563331405</v>
      </c>
      <c r="Q987">
        <v>173.48598706498299</v>
      </c>
      <c r="R987">
        <v>20.3130935401337</v>
      </c>
      <c r="S987">
        <v>7.6423582613028698</v>
      </c>
      <c r="T987">
        <v>0.72639949465549403</v>
      </c>
      <c r="U987">
        <v>0.95343086474698102</v>
      </c>
      <c r="V987">
        <v>10.121705426356501</v>
      </c>
      <c r="W987">
        <v>3.99576685118853</v>
      </c>
    </row>
    <row r="988" spans="1:23" x14ac:dyDescent="0.25">
      <c r="A988">
        <v>986</v>
      </c>
      <c r="B988">
        <v>163.49416833239499</v>
      </c>
      <c r="C988">
        <v>139.89208018785499</v>
      </c>
      <c r="D988">
        <v>27.470873429645302</v>
      </c>
      <c r="E988">
        <v>11.9451504933772</v>
      </c>
      <c r="F988">
        <v>7.6893467903137198</v>
      </c>
      <c r="G988">
        <v>6.7756037712097097</v>
      </c>
      <c r="H988">
        <v>8.5953989028930593</v>
      </c>
      <c r="I988">
        <v>5.5958528518676696</v>
      </c>
      <c r="J988">
        <v>1040</v>
      </c>
      <c r="K988">
        <v>571</v>
      </c>
      <c r="L988">
        <v>2121</v>
      </c>
      <c r="M988">
        <v>1386</v>
      </c>
      <c r="N988">
        <v>90.801979064941406</v>
      </c>
      <c r="O988">
        <v>40.024993896484297</v>
      </c>
      <c r="P988">
        <v>71.924204702627904</v>
      </c>
      <c r="Q988">
        <v>155.751729285892</v>
      </c>
      <c r="R988">
        <v>19.4788904578384</v>
      </c>
      <c r="S988">
        <v>6.9783669468902101</v>
      </c>
      <c r="T988">
        <v>0.50904231465257099</v>
      </c>
      <c r="U988">
        <v>0.93646523257667902</v>
      </c>
      <c r="V988">
        <v>9.7588785046728894</v>
      </c>
      <c r="W988">
        <v>2.9050279329608899</v>
      </c>
    </row>
    <row r="989" spans="1:23" x14ac:dyDescent="0.25">
      <c r="A989">
        <v>987</v>
      </c>
      <c r="B989">
        <v>168.449785557647</v>
      </c>
      <c r="C989">
        <v>204.35131673426599</v>
      </c>
      <c r="D989">
        <v>23.163089565082799</v>
      </c>
      <c r="E989">
        <v>4.3526304886372102</v>
      </c>
      <c r="F989">
        <v>6.4603700637817303</v>
      </c>
      <c r="G989">
        <v>1.9258798360824501</v>
      </c>
      <c r="H989">
        <v>8.6223697662353498</v>
      </c>
      <c r="I989">
        <v>1.60109114646911</v>
      </c>
      <c r="J989">
        <v>1071</v>
      </c>
      <c r="K989">
        <v>151</v>
      </c>
      <c r="L989">
        <v>2025</v>
      </c>
      <c r="M989">
        <v>307</v>
      </c>
      <c r="N989">
        <v>90.520713806152301</v>
      </c>
      <c r="O989">
        <v>66.370170593261705</v>
      </c>
      <c r="P989">
        <v>57.082756106452699</v>
      </c>
      <c r="Q989">
        <v>198.91750503018099</v>
      </c>
      <c r="R989">
        <v>19.4799149144993</v>
      </c>
      <c r="S989">
        <v>3.55921313188251</v>
      </c>
      <c r="T989">
        <v>0.424728995995523</v>
      </c>
      <c r="U989">
        <v>0.97924764471820602</v>
      </c>
      <c r="V989">
        <v>7.2526168876482897</v>
      </c>
      <c r="W989">
        <v>2.2823715415019699</v>
      </c>
    </row>
    <row r="990" spans="1:23" x14ac:dyDescent="0.25">
      <c r="A990">
        <v>988</v>
      </c>
      <c r="B990">
        <v>171.95839236158201</v>
      </c>
      <c r="C990">
        <v>188.39486502746001</v>
      </c>
      <c r="D990">
        <v>26.517007326705201</v>
      </c>
      <c r="E990">
        <v>9.2665663491147292</v>
      </c>
      <c r="F990">
        <v>7.1820759773254297</v>
      </c>
      <c r="G990">
        <v>5.4683699607849103</v>
      </c>
      <c r="H990">
        <v>10.139740943908601</v>
      </c>
      <c r="I990">
        <v>4.3288788795471103</v>
      </c>
      <c r="J990">
        <v>1272</v>
      </c>
      <c r="K990">
        <v>361</v>
      </c>
      <c r="L990">
        <v>2174</v>
      </c>
      <c r="M990">
        <v>985</v>
      </c>
      <c r="N990">
        <v>114.999992370605</v>
      </c>
      <c r="O990">
        <v>20.591260910034102</v>
      </c>
      <c r="P990">
        <v>87.280410356619399</v>
      </c>
      <c r="Q990">
        <v>188.11750626012599</v>
      </c>
      <c r="R990">
        <v>19.838331000141501</v>
      </c>
      <c r="S990">
        <v>5.5432592123841502</v>
      </c>
      <c r="T990">
        <v>0.52246852306865099</v>
      </c>
      <c r="U990">
        <v>0.98006843236360497</v>
      </c>
      <c r="V990">
        <v>8.4078110808356001</v>
      </c>
      <c r="W990">
        <v>2.8294417606011799</v>
      </c>
    </row>
    <row r="991" spans="1:23" x14ac:dyDescent="0.25">
      <c r="A991">
        <v>989</v>
      </c>
      <c r="B991">
        <v>168.29160278678</v>
      </c>
      <c r="C991">
        <v>174.49321741155401</v>
      </c>
      <c r="D991">
        <v>22.910113529982301</v>
      </c>
      <c r="E991">
        <v>7.7148901710624598</v>
      </c>
      <c r="F991">
        <v>6.6940526962280202</v>
      </c>
      <c r="G991">
        <v>2.6194868087768501</v>
      </c>
      <c r="H991">
        <v>11.6074476242065</v>
      </c>
      <c r="I991">
        <v>2.2091355323791499</v>
      </c>
      <c r="J991">
        <v>1455</v>
      </c>
      <c r="K991">
        <v>160</v>
      </c>
      <c r="L991">
        <v>2753</v>
      </c>
      <c r="M991">
        <v>394</v>
      </c>
      <c r="N991">
        <v>105.042846679687</v>
      </c>
      <c r="O991">
        <v>25.495098114013601</v>
      </c>
      <c r="P991">
        <v>78.565704833670196</v>
      </c>
      <c r="Q991">
        <v>143.98851105594301</v>
      </c>
      <c r="R991">
        <v>25.591997435826801</v>
      </c>
      <c r="S991">
        <v>5.0532109630312503</v>
      </c>
      <c r="T991">
        <v>0.51139134613528203</v>
      </c>
      <c r="U991">
        <v>0.96321906468024499</v>
      </c>
      <c r="V991">
        <v>9.8676662320730095</v>
      </c>
      <c r="W991">
        <v>2.8713136729222501</v>
      </c>
    </row>
    <row r="992" spans="1:23" x14ac:dyDescent="0.25">
      <c r="A992">
        <v>990</v>
      </c>
      <c r="B992">
        <v>198.63106212035899</v>
      </c>
      <c r="C992">
        <v>132.38217314521901</v>
      </c>
      <c r="D992">
        <v>26.6133696053443</v>
      </c>
      <c r="E992">
        <v>7.2970943602247598</v>
      </c>
      <c r="F992">
        <v>5.0657868385314897</v>
      </c>
      <c r="G992">
        <v>3.7870402336120601</v>
      </c>
      <c r="H992">
        <v>9.4511871337890607</v>
      </c>
      <c r="I992">
        <v>3.20656991004943</v>
      </c>
      <c r="J992">
        <v>1146</v>
      </c>
      <c r="K992">
        <v>311</v>
      </c>
      <c r="L992">
        <v>2107</v>
      </c>
      <c r="M992">
        <v>676</v>
      </c>
      <c r="N992">
        <v>84.899948120117102</v>
      </c>
      <c r="O992">
        <v>40.311286926269503</v>
      </c>
      <c r="P992">
        <v>86.073845499042307</v>
      </c>
      <c r="Q992">
        <v>206.78361474086</v>
      </c>
      <c r="R992">
        <v>26.039828120900498</v>
      </c>
      <c r="S992">
        <v>3.6300207390603001</v>
      </c>
      <c r="T992">
        <v>0.52416394514366804</v>
      </c>
      <c r="U992">
        <v>0.98792049983337005</v>
      </c>
      <c r="V992">
        <v>9.1916349809885904</v>
      </c>
      <c r="W992">
        <v>2.5172493100275899</v>
      </c>
    </row>
    <row r="993" spans="1:23" x14ac:dyDescent="0.25">
      <c r="A993">
        <v>991</v>
      </c>
      <c r="B993">
        <v>172.083661627433</v>
      </c>
      <c r="C993">
        <v>171.94973704127699</v>
      </c>
      <c r="D993">
        <v>23.455762669271198</v>
      </c>
      <c r="E993">
        <v>13.7131659097211</v>
      </c>
      <c r="F993">
        <v>6.6715440750121999</v>
      </c>
      <c r="G993">
        <v>4.0858950614929199</v>
      </c>
      <c r="H993">
        <v>9.9682865142822195</v>
      </c>
      <c r="I993">
        <v>3.3338127136230402</v>
      </c>
      <c r="J993">
        <v>1251</v>
      </c>
      <c r="K993">
        <v>308</v>
      </c>
      <c r="L993">
        <v>2265</v>
      </c>
      <c r="M993">
        <v>685</v>
      </c>
      <c r="N993">
        <v>108.60018920898401</v>
      </c>
      <c r="O993">
        <v>34.176013946533203</v>
      </c>
      <c r="P993">
        <v>66.1227492314448</v>
      </c>
      <c r="Q993">
        <v>185.52115428834199</v>
      </c>
      <c r="R993">
        <v>24.9059468534088</v>
      </c>
      <c r="S993">
        <v>8.2525427397019602</v>
      </c>
      <c r="T993">
        <v>0.45692802113859499</v>
      </c>
      <c r="U993">
        <v>0.95107193819960001</v>
      </c>
      <c r="V993">
        <v>8.8060278207109697</v>
      </c>
      <c r="W993">
        <v>3.9720742534301801</v>
      </c>
    </row>
    <row r="994" spans="1:23" x14ac:dyDescent="0.25">
      <c r="A994">
        <v>992</v>
      </c>
      <c r="B994">
        <v>191.944186768615</v>
      </c>
      <c r="C994">
        <v>152.78922548467801</v>
      </c>
      <c r="D994">
        <v>20.582815701963899</v>
      </c>
      <c r="E994">
        <v>10.1278191990822</v>
      </c>
      <c r="F994">
        <v>4.5746965408325098</v>
      </c>
      <c r="G994">
        <v>4.4239420890808097</v>
      </c>
      <c r="H994">
        <v>7.5117716789245597</v>
      </c>
      <c r="I994">
        <v>2.9397304058074898</v>
      </c>
      <c r="J994">
        <v>859</v>
      </c>
      <c r="K994">
        <v>215</v>
      </c>
      <c r="L994">
        <v>1902</v>
      </c>
      <c r="M994">
        <v>596</v>
      </c>
      <c r="N994">
        <v>74.813095092773395</v>
      </c>
      <c r="O994">
        <v>27.459060668945298</v>
      </c>
      <c r="P994">
        <v>112.442569312898</v>
      </c>
      <c r="Q994">
        <v>168.04634770624099</v>
      </c>
      <c r="R994">
        <v>21.6853153339</v>
      </c>
      <c r="S994">
        <v>4.9747638337715703</v>
      </c>
      <c r="T994">
        <v>0.63474130028140496</v>
      </c>
      <c r="U994">
        <v>0.97088576687186101</v>
      </c>
      <c r="V994">
        <v>6.7087508350033396</v>
      </c>
      <c r="W994">
        <v>3.0951815181518101</v>
      </c>
    </row>
    <row r="995" spans="1:23" x14ac:dyDescent="0.25">
      <c r="A995">
        <v>993</v>
      </c>
      <c r="B995">
        <v>180.92070484581399</v>
      </c>
      <c r="C995">
        <v>221.30759378214199</v>
      </c>
      <c r="D995">
        <v>20.5356532592631</v>
      </c>
      <c r="E995">
        <v>5.5210922080375502</v>
      </c>
      <c r="F995">
        <v>6.1744284629821697</v>
      </c>
      <c r="G995">
        <v>2.5183718204498202</v>
      </c>
      <c r="H995">
        <v>9.0791759490966797</v>
      </c>
      <c r="I995">
        <v>2.5825724601745601</v>
      </c>
      <c r="J995">
        <v>1162</v>
      </c>
      <c r="K995">
        <v>234</v>
      </c>
      <c r="L995">
        <v>1878</v>
      </c>
      <c r="M995">
        <v>517</v>
      </c>
      <c r="N995">
        <v>105.475120544433</v>
      </c>
      <c r="O995">
        <v>59.908260345458899</v>
      </c>
      <c r="P995">
        <v>68.868556210766599</v>
      </c>
      <c r="Q995">
        <v>203.84480797537799</v>
      </c>
      <c r="R995">
        <v>19.936374791358201</v>
      </c>
      <c r="S995">
        <v>3.0482266223507102</v>
      </c>
      <c r="T995">
        <v>0.53159986125281899</v>
      </c>
      <c r="U995">
        <v>0.98222776003901702</v>
      </c>
      <c r="V995">
        <v>6.9862418537291804</v>
      </c>
      <c r="W995">
        <v>2.0965469613259602</v>
      </c>
    </row>
    <row r="996" spans="1:23" x14ac:dyDescent="0.25">
      <c r="A996">
        <v>994</v>
      </c>
      <c r="B996">
        <v>179.155232975605</v>
      </c>
      <c r="C996">
        <v>205.814337557491</v>
      </c>
      <c r="D996">
        <v>22.1236064786243</v>
      </c>
      <c r="E996">
        <v>4.1575093033608601</v>
      </c>
      <c r="F996">
        <v>6.6594696044921804</v>
      </c>
      <c r="G996">
        <v>1.8980582952499301</v>
      </c>
      <c r="H996">
        <v>9.3608360290527308</v>
      </c>
      <c r="I996">
        <v>1.58655333518981</v>
      </c>
      <c r="J996">
        <v>1178</v>
      </c>
      <c r="K996">
        <v>152</v>
      </c>
      <c r="L996">
        <v>2018</v>
      </c>
      <c r="M996">
        <v>300</v>
      </c>
      <c r="N996">
        <v>93.941467285156193</v>
      </c>
      <c r="O996">
        <v>18.439088821411101</v>
      </c>
      <c r="P996">
        <v>70.047353084021296</v>
      </c>
      <c r="Q996">
        <v>163.936374767584</v>
      </c>
      <c r="R996">
        <v>20.5110150943637</v>
      </c>
      <c r="S996">
        <v>5.1991221260026403</v>
      </c>
      <c r="T996">
        <v>0.53692824470780798</v>
      </c>
      <c r="U996">
        <v>0.96538881364213103</v>
      </c>
      <c r="V996">
        <v>7.4008620689655098</v>
      </c>
      <c r="W996">
        <v>3.0955352190793102</v>
      </c>
    </row>
    <row r="997" spans="1:23" x14ac:dyDescent="0.25">
      <c r="A997">
        <v>995</v>
      </c>
      <c r="B997">
        <v>196.96291408721299</v>
      </c>
      <c r="C997">
        <v>175.01998874420201</v>
      </c>
      <c r="D997">
        <v>27.195672697980999</v>
      </c>
      <c r="E997">
        <v>5.9565554579362097</v>
      </c>
      <c r="F997">
        <v>5.77193260192871</v>
      </c>
      <c r="G997">
        <v>2.69640660285949</v>
      </c>
      <c r="H997">
        <v>10.6227474212646</v>
      </c>
      <c r="I997">
        <v>2.1626675128936701</v>
      </c>
      <c r="J997">
        <v>1251</v>
      </c>
      <c r="K997">
        <v>178</v>
      </c>
      <c r="L997">
        <v>2328</v>
      </c>
      <c r="M997">
        <v>427</v>
      </c>
      <c r="N997">
        <v>90.801979064941406</v>
      </c>
      <c r="O997">
        <v>57.384666442871001</v>
      </c>
      <c r="P997">
        <v>109.238187882156</v>
      </c>
      <c r="Q997">
        <v>179.790137660173</v>
      </c>
      <c r="R997">
        <v>28.613751387721202</v>
      </c>
      <c r="S997">
        <v>7.0498618818915597</v>
      </c>
      <c r="T997">
        <v>0.65282757223369403</v>
      </c>
      <c r="U997">
        <v>0.96004555493114097</v>
      </c>
      <c r="V997">
        <v>7.4019114688128704</v>
      </c>
      <c r="W997">
        <v>3.2824769433465</v>
      </c>
    </row>
    <row r="998" spans="1:23" x14ac:dyDescent="0.25">
      <c r="A998">
        <v>996</v>
      </c>
      <c r="B998">
        <v>153.180927244852</v>
      </c>
      <c r="C998">
        <v>205.18892274253301</v>
      </c>
      <c r="D998">
        <v>26.299463623116601</v>
      </c>
      <c r="E998">
        <v>5.8589841956035498</v>
      </c>
      <c r="F998">
        <v>9.2851934432983398</v>
      </c>
      <c r="G998">
        <v>3.6416957378387398</v>
      </c>
      <c r="H998">
        <v>11.3573493957519</v>
      </c>
      <c r="I998">
        <v>2.3424911499023402</v>
      </c>
      <c r="J998">
        <v>1443</v>
      </c>
      <c r="K998">
        <v>157</v>
      </c>
      <c r="L998">
        <v>2817</v>
      </c>
      <c r="M998">
        <v>410</v>
      </c>
      <c r="N998">
        <v>116.730461120605</v>
      </c>
      <c r="O998">
        <v>19.235383987426701</v>
      </c>
      <c r="P998">
        <v>68.312610315748103</v>
      </c>
      <c r="Q998">
        <v>191.669435064342</v>
      </c>
      <c r="R998">
        <v>19.5044261197413</v>
      </c>
      <c r="S998">
        <v>7.1007090347712101</v>
      </c>
      <c r="T998">
        <v>0.51158056714969002</v>
      </c>
      <c r="U998">
        <v>0.94390332409077704</v>
      </c>
      <c r="V998">
        <v>5.2080654587960202</v>
      </c>
      <c r="W998">
        <v>2.5573084964835502</v>
      </c>
    </row>
    <row r="999" spans="1:23" x14ac:dyDescent="0.25">
      <c r="A999">
        <v>997</v>
      </c>
      <c r="B999">
        <v>176.177123561489</v>
      </c>
      <c r="C999">
        <v>149.48987948533801</v>
      </c>
      <c r="D999">
        <v>27.735957936146399</v>
      </c>
      <c r="E999">
        <v>5.2835619923836701</v>
      </c>
      <c r="F999">
        <v>6.4394435882568297</v>
      </c>
      <c r="G999">
        <v>3.01133108139038</v>
      </c>
      <c r="H999">
        <v>9.4746303558349592</v>
      </c>
      <c r="I999">
        <v>2.44000840187072</v>
      </c>
      <c r="J999">
        <v>1138</v>
      </c>
      <c r="K999">
        <v>196</v>
      </c>
      <c r="L999">
        <v>2054</v>
      </c>
      <c r="M999">
        <v>424</v>
      </c>
      <c r="N999">
        <v>103.44564056396401</v>
      </c>
      <c r="O999">
        <v>26.172506332397401</v>
      </c>
      <c r="P999">
        <v>69.855157278712497</v>
      </c>
      <c r="Q999">
        <v>209.33180311145099</v>
      </c>
      <c r="R999">
        <v>23.3787791837761</v>
      </c>
      <c r="S999">
        <v>3.9903647070515098</v>
      </c>
      <c r="T999">
        <v>0.52271968371283395</v>
      </c>
      <c r="U999">
        <v>0.97517280619447</v>
      </c>
      <c r="V999">
        <v>6.19503658924594</v>
      </c>
      <c r="W999">
        <v>2.1744749596122701</v>
      </c>
    </row>
    <row r="1000" spans="1:23" x14ac:dyDescent="0.25">
      <c r="A1000">
        <v>998</v>
      </c>
      <c r="B1000">
        <v>168.633177434066</v>
      </c>
      <c r="C1000">
        <v>202.57532651516601</v>
      </c>
      <c r="D1000">
        <v>30.4173095683601</v>
      </c>
      <c r="E1000">
        <v>5.7813737842814499</v>
      </c>
      <c r="F1000">
        <v>7.2445187568664497</v>
      </c>
      <c r="G1000">
        <v>2.0928521156311</v>
      </c>
      <c r="H1000">
        <v>9.9275569915771396</v>
      </c>
      <c r="I1000">
        <v>1.8719844818115201</v>
      </c>
      <c r="J1000">
        <v>1191</v>
      </c>
      <c r="K1000">
        <v>154</v>
      </c>
      <c r="L1000">
        <v>2243</v>
      </c>
      <c r="M1000">
        <v>334</v>
      </c>
      <c r="N1000">
        <v>100.12492370605401</v>
      </c>
      <c r="O1000">
        <v>37</v>
      </c>
      <c r="P1000">
        <v>67.032281731474598</v>
      </c>
      <c r="Q1000">
        <v>210.31773949398101</v>
      </c>
      <c r="R1000">
        <v>24.665674724481999</v>
      </c>
      <c r="S1000">
        <v>2.8955532576615401</v>
      </c>
      <c r="T1000">
        <v>0.45475605608588199</v>
      </c>
      <c r="U1000">
        <v>0.98588541987904299</v>
      </c>
      <c r="V1000">
        <v>10.415701415701401</v>
      </c>
      <c r="W1000">
        <v>2.0708207125342502</v>
      </c>
    </row>
    <row r="1001" spans="1:23" x14ac:dyDescent="0.25">
      <c r="A1001">
        <v>999</v>
      </c>
      <c r="B1001">
        <v>175.533583030914</v>
      </c>
      <c r="C1001">
        <v>173.08742649769999</v>
      </c>
      <c r="D1001">
        <v>26.251202280946099</v>
      </c>
      <c r="E1001">
        <v>6.1276775231142002</v>
      </c>
      <c r="F1001">
        <v>5.6453890800476003</v>
      </c>
      <c r="G1001">
        <v>3.8530821800231898</v>
      </c>
      <c r="H1001">
        <v>8.4407491683959908</v>
      </c>
      <c r="I1001">
        <v>2.5013999938964799</v>
      </c>
      <c r="J1001">
        <v>979</v>
      </c>
      <c r="K1001">
        <v>205</v>
      </c>
      <c r="L1001">
        <v>1694</v>
      </c>
      <c r="M1001">
        <v>459</v>
      </c>
      <c r="N1001">
        <v>104.35515594482401</v>
      </c>
      <c r="O1001">
        <v>54.0832710266113</v>
      </c>
      <c r="P1001">
        <v>66.195429740791198</v>
      </c>
      <c r="Q1001">
        <v>121.742177789786</v>
      </c>
      <c r="R1001">
        <v>24.8130139033373</v>
      </c>
      <c r="S1001">
        <v>3.1300543474599598</v>
      </c>
      <c r="T1001">
        <v>0.45090896701095001</v>
      </c>
      <c r="U1001">
        <v>0.98396045609661698</v>
      </c>
      <c r="V1001">
        <v>9.6801988400994201</v>
      </c>
      <c r="W1001">
        <v>2.5042047531992599</v>
      </c>
    </row>
    <row r="1002" spans="1:23" x14ac:dyDescent="0.25">
      <c r="A1002">
        <v>1000</v>
      </c>
      <c r="B1002">
        <v>165.310621203594</v>
      </c>
      <c r="C1002">
        <v>167.03749345028999</v>
      </c>
      <c r="D1002">
        <v>27.0180360267182</v>
      </c>
      <c r="E1002">
        <v>9.6723331748285002</v>
      </c>
      <c r="F1002">
        <v>6.1692700386047301</v>
      </c>
      <c r="G1002">
        <v>5.4913396835327104</v>
      </c>
      <c r="H1002">
        <v>10.0258626937866</v>
      </c>
      <c r="I1002">
        <v>4.3119101524353001</v>
      </c>
      <c r="J1002">
        <v>1174</v>
      </c>
      <c r="K1002">
        <v>419</v>
      </c>
      <c r="L1002">
        <v>1934</v>
      </c>
      <c r="M1002">
        <v>1065</v>
      </c>
      <c r="N1002">
        <v>120.54045867919901</v>
      </c>
      <c r="O1002">
        <v>23.600847244262599</v>
      </c>
      <c r="P1002">
        <v>59.728836530442003</v>
      </c>
      <c r="Q1002">
        <v>162.858063429221</v>
      </c>
      <c r="R1002">
        <v>21.618946008140298</v>
      </c>
      <c r="S1002">
        <v>4.1759700787351299</v>
      </c>
      <c r="T1002">
        <v>0.41084203325017199</v>
      </c>
      <c r="U1002">
        <v>0.97144477865535195</v>
      </c>
      <c r="V1002">
        <v>6.1991011235954998</v>
      </c>
      <c r="W1002">
        <v>2.6856743535988801</v>
      </c>
    </row>
    <row r="1003" spans="1:23" x14ac:dyDescent="0.25">
      <c r="A1003">
        <v>1001</v>
      </c>
      <c r="B1003">
        <v>162.53577597081201</v>
      </c>
      <c r="C1003">
        <v>195.15723185002599</v>
      </c>
      <c r="D1003">
        <v>26.206617958761001</v>
      </c>
      <c r="E1003">
        <v>7.0100801375813004</v>
      </c>
      <c r="F1003">
        <v>7.07684278488159</v>
      </c>
      <c r="G1003">
        <v>3.41583919525146</v>
      </c>
      <c r="H1003">
        <v>10.687400817871</v>
      </c>
      <c r="I1003">
        <v>2.3430857658386199</v>
      </c>
      <c r="J1003">
        <v>1293</v>
      </c>
      <c r="K1003">
        <v>142</v>
      </c>
      <c r="L1003">
        <v>2137</v>
      </c>
      <c r="M1003">
        <v>387</v>
      </c>
      <c r="N1003">
        <v>121.16517639160099</v>
      </c>
      <c r="O1003">
        <v>30.066591262817301</v>
      </c>
      <c r="P1003">
        <v>66.161398256581805</v>
      </c>
      <c r="Q1003">
        <v>197.45161877046101</v>
      </c>
      <c r="R1003">
        <v>19.533565905145199</v>
      </c>
      <c r="S1003">
        <v>4.8728024230947904</v>
      </c>
      <c r="T1003">
        <v>0.438647447784144</v>
      </c>
      <c r="U1003">
        <v>0.96663854139186201</v>
      </c>
      <c r="V1003">
        <v>6.9547213622291002</v>
      </c>
      <c r="W1003">
        <v>2.71177773990114</v>
      </c>
    </row>
    <row r="1004" spans="1:23" x14ac:dyDescent="0.25">
      <c r="A1004">
        <v>1002</v>
      </c>
      <c r="B1004">
        <v>161.44584602845001</v>
      </c>
      <c r="C1004">
        <v>147.88177531098901</v>
      </c>
      <c r="D1004">
        <v>22.624880394328201</v>
      </c>
      <c r="E1004">
        <v>9.5976437713018594</v>
      </c>
      <c r="F1004">
        <v>7.1549520492553702</v>
      </c>
      <c r="G1004">
        <v>5.6740517616271902</v>
      </c>
      <c r="H1004">
        <v>10.7101688385009</v>
      </c>
      <c r="I1004">
        <v>3.6692094802856401</v>
      </c>
      <c r="J1004">
        <v>1310</v>
      </c>
      <c r="K1004">
        <v>258</v>
      </c>
      <c r="L1004">
        <v>2194</v>
      </c>
      <c r="M1004">
        <v>785</v>
      </c>
      <c r="N1004">
        <v>121.593574523925</v>
      </c>
      <c r="O1004">
        <v>38.418746948242102</v>
      </c>
      <c r="P1004">
        <v>65.903784532779</v>
      </c>
      <c r="Q1004">
        <v>165.58975993201599</v>
      </c>
      <c r="R1004">
        <v>23.662734652298099</v>
      </c>
      <c r="S1004">
        <v>10.5527882475629</v>
      </c>
      <c r="T1004">
        <v>0.439960044632628</v>
      </c>
      <c r="U1004">
        <v>0.90651460051299804</v>
      </c>
      <c r="V1004">
        <v>6.4899047619047598</v>
      </c>
      <c r="W1004">
        <v>3.0579881656804702</v>
      </c>
    </row>
    <row r="1005" spans="1:23" x14ac:dyDescent="0.25">
      <c r="A1005">
        <v>1003</v>
      </c>
      <c r="B1005">
        <v>165.56641890974001</v>
      </c>
      <c r="C1005">
        <v>214.66261716703201</v>
      </c>
      <c r="D1005">
        <v>24.683409027010299</v>
      </c>
      <c r="E1005">
        <v>5.1762800622481899</v>
      </c>
      <c r="F1005">
        <v>7.1661810874938903</v>
      </c>
      <c r="G1005">
        <v>1.69600522518157</v>
      </c>
      <c r="H1005">
        <v>10.449384689331</v>
      </c>
      <c r="I1005">
        <v>1.45243060588836</v>
      </c>
      <c r="J1005">
        <v>1309</v>
      </c>
      <c r="K1005">
        <v>97</v>
      </c>
      <c r="L1005">
        <v>2153</v>
      </c>
      <c r="M1005">
        <v>237</v>
      </c>
      <c r="N1005">
        <v>109.384643554687</v>
      </c>
      <c r="O1005">
        <v>21.2132034301757</v>
      </c>
      <c r="P1005">
        <v>70.958558211256701</v>
      </c>
      <c r="Q1005">
        <v>137.244601998066</v>
      </c>
      <c r="R1005">
        <v>21.853277693635999</v>
      </c>
      <c r="S1005">
        <v>15.551224672415501</v>
      </c>
      <c r="T1005">
        <v>0.473163020338845</v>
      </c>
      <c r="U1005">
        <v>0.82483571653187004</v>
      </c>
      <c r="V1005">
        <v>8.6514584891548196</v>
      </c>
      <c r="W1005">
        <v>6.93799472295514</v>
      </c>
    </row>
    <row r="1006" spans="1:23" x14ac:dyDescent="0.25">
      <c r="A1006">
        <v>1004</v>
      </c>
      <c r="B1006">
        <v>192.340332628228</v>
      </c>
      <c r="C1006">
        <v>167.731161093753</v>
      </c>
      <c r="D1006">
        <v>25.887012375784099</v>
      </c>
      <c r="E1006">
        <v>9.5786109121308396</v>
      </c>
      <c r="F1006">
        <v>5.3399467468261701</v>
      </c>
      <c r="G1006">
        <v>5.4315900802612296</v>
      </c>
      <c r="H1006">
        <v>10.667745590209901</v>
      </c>
      <c r="I1006">
        <v>4.1158962249755797</v>
      </c>
      <c r="J1006">
        <v>1292</v>
      </c>
      <c r="K1006">
        <v>393</v>
      </c>
      <c r="L1006">
        <v>2147</v>
      </c>
      <c r="M1006">
        <v>965</v>
      </c>
      <c r="N1006">
        <v>102.04411315917901</v>
      </c>
      <c r="O1006">
        <v>29.6984844207763</v>
      </c>
      <c r="P1006">
        <v>70.414137533615005</v>
      </c>
      <c r="Q1006">
        <v>189.14593930889299</v>
      </c>
      <c r="R1006">
        <v>18.571900955097799</v>
      </c>
      <c r="S1006">
        <v>7.1246030178953204</v>
      </c>
      <c r="T1006">
        <v>0.44935156476413302</v>
      </c>
      <c r="U1006">
        <v>0.97105729577615296</v>
      </c>
      <c r="V1006">
        <v>7.44956413449564</v>
      </c>
      <c r="W1006">
        <v>3.0667606958157001</v>
      </c>
    </row>
    <row r="1007" spans="1:23" x14ac:dyDescent="0.25">
      <c r="A1007">
        <v>1005</v>
      </c>
      <c r="B1007">
        <v>189.327660152535</v>
      </c>
      <c r="C1007">
        <v>193.63179956917401</v>
      </c>
      <c r="D1007">
        <v>13.0617518521312</v>
      </c>
      <c r="E1007">
        <v>5.6394533124320896</v>
      </c>
      <c r="F1007">
        <v>4.3744864463806099</v>
      </c>
      <c r="G1007">
        <v>2.2501838207244802</v>
      </c>
      <c r="H1007">
        <v>8.2188320159912092</v>
      </c>
      <c r="I1007">
        <v>2.4395854473114</v>
      </c>
      <c r="J1007">
        <v>993</v>
      </c>
      <c r="K1007">
        <v>247</v>
      </c>
      <c r="L1007">
        <v>1742</v>
      </c>
      <c r="M1007">
        <v>558</v>
      </c>
      <c r="N1007">
        <v>99.005050659179602</v>
      </c>
      <c r="O1007">
        <v>38.052593231201101</v>
      </c>
      <c r="P1007">
        <v>68.9274144563676</v>
      </c>
      <c r="Q1007">
        <v>179.711922972395</v>
      </c>
      <c r="R1007">
        <v>21.5186226155773</v>
      </c>
      <c r="S1007">
        <v>3.2031698279457701</v>
      </c>
      <c r="T1007">
        <v>0.44778849690046502</v>
      </c>
      <c r="U1007">
        <v>0.98009956591019498</v>
      </c>
      <c r="V1007">
        <v>8.5614489003880898</v>
      </c>
      <c r="W1007">
        <v>2.43690458742488</v>
      </c>
    </row>
    <row r="1008" spans="1:23" x14ac:dyDescent="0.25">
      <c r="A1008">
        <v>1006</v>
      </c>
      <c r="B1008">
        <v>181.110423256806</v>
      </c>
      <c r="C1008">
        <v>208.63220710667699</v>
      </c>
      <c r="D1008">
        <v>20.4859976260392</v>
      </c>
      <c r="E1008">
        <v>4.7991092964744002</v>
      </c>
      <c r="F1008">
        <v>5.0864620208740199</v>
      </c>
      <c r="G1008">
        <v>2.2233738899230899</v>
      </c>
      <c r="H1008">
        <v>9.4799728393554599</v>
      </c>
      <c r="I1008">
        <v>1.9074788093566799</v>
      </c>
      <c r="J1008">
        <v>1164</v>
      </c>
      <c r="K1008">
        <v>179</v>
      </c>
      <c r="L1008">
        <v>1838</v>
      </c>
      <c r="M1008">
        <v>344</v>
      </c>
      <c r="N1008">
        <v>111.085556030273</v>
      </c>
      <c r="O1008">
        <v>57.384666442871001</v>
      </c>
      <c r="P1008">
        <v>74.135819027181597</v>
      </c>
      <c r="Q1008">
        <v>132.46435253569601</v>
      </c>
      <c r="R1008">
        <v>26.406766191419099</v>
      </c>
      <c r="S1008">
        <v>5.0501848357487003</v>
      </c>
      <c r="T1008">
        <v>0.50947923839360099</v>
      </c>
      <c r="U1008">
        <v>0.94973073374013695</v>
      </c>
      <c r="V1008">
        <v>7.7623456790123404</v>
      </c>
      <c r="W1008">
        <v>2.8904938512590199</v>
      </c>
    </row>
    <row r="1009" spans="1:23" x14ac:dyDescent="0.25">
      <c r="A1009">
        <v>1007</v>
      </c>
      <c r="B1009">
        <v>208.10755108773699</v>
      </c>
      <c r="C1009">
        <v>182.04114188126999</v>
      </c>
      <c r="D1009">
        <v>22.558223533070901</v>
      </c>
      <c r="E1009">
        <v>9.1902137042688299</v>
      </c>
      <c r="F1009">
        <v>5.6424484252929599</v>
      </c>
      <c r="G1009">
        <v>6.6037821769714302</v>
      </c>
      <c r="H1009">
        <v>10.0592746734619</v>
      </c>
      <c r="I1009">
        <v>4.9281091690063397</v>
      </c>
      <c r="J1009">
        <v>1222</v>
      </c>
      <c r="K1009">
        <v>500</v>
      </c>
      <c r="L1009">
        <v>2323</v>
      </c>
      <c r="M1009">
        <v>1244</v>
      </c>
      <c r="N1009">
        <v>95.036834716796804</v>
      </c>
      <c r="O1009">
        <v>53.814495086669901</v>
      </c>
      <c r="P1009">
        <v>82.874277989430993</v>
      </c>
      <c r="Q1009">
        <v>171.95087203193901</v>
      </c>
      <c r="R1009">
        <v>28.129138257693899</v>
      </c>
      <c r="S1009">
        <v>5.0068059138890497</v>
      </c>
      <c r="T1009">
        <v>0.500968657703871</v>
      </c>
      <c r="U1009">
        <v>0.96819601538301203</v>
      </c>
      <c r="V1009">
        <v>8.2929493545183703</v>
      </c>
      <c r="W1009">
        <v>2.6211216314639398</v>
      </c>
    </row>
    <row r="1010" spans="1:23" x14ac:dyDescent="0.25">
      <c r="A1010">
        <v>1008</v>
      </c>
      <c r="B1010">
        <v>158.20710667779301</v>
      </c>
      <c r="C1010">
        <v>190.228279221409</v>
      </c>
      <c r="D1010">
        <v>16.579296036491499</v>
      </c>
      <c r="E1010">
        <v>6.7292818147648399</v>
      </c>
      <c r="F1010">
        <v>5.8059806823730398</v>
      </c>
      <c r="G1010">
        <v>2.6268970966339098</v>
      </c>
      <c r="H1010">
        <v>8.68238925933837</v>
      </c>
      <c r="I1010">
        <v>2.1380650997161799</v>
      </c>
      <c r="J1010">
        <v>1059</v>
      </c>
      <c r="K1010">
        <v>146</v>
      </c>
      <c r="L1010">
        <v>1890</v>
      </c>
      <c r="M1010">
        <v>385</v>
      </c>
      <c r="N1010">
        <v>93.776329040527301</v>
      </c>
      <c r="O1010">
        <v>25.942241668701101</v>
      </c>
      <c r="P1010">
        <v>91.229220222793401</v>
      </c>
      <c r="Q1010">
        <v>189.230208374835</v>
      </c>
      <c r="R1010">
        <v>23.26840121143</v>
      </c>
      <c r="S1010">
        <v>5.7855271011386202</v>
      </c>
      <c r="T1010">
        <v>0.57726491542633895</v>
      </c>
      <c r="U1010">
        <v>0.96869396352670101</v>
      </c>
      <c r="V1010">
        <v>8.26443001443001</v>
      </c>
      <c r="W1010">
        <v>3.8620234797520099</v>
      </c>
    </row>
    <row r="1011" spans="1:23" x14ac:dyDescent="0.25">
      <c r="A1011">
        <v>1009</v>
      </c>
      <c r="B1011">
        <v>157.265365134196</v>
      </c>
      <c r="C1011">
        <v>180.01715538822799</v>
      </c>
      <c r="D1011">
        <v>16.100831270160899</v>
      </c>
      <c r="E1011">
        <v>7.82661926734316</v>
      </c>
      <c r="F1011">
        <v>5.1791663169860804</v>
      </c>
      <c r="G1011">
        <v>3.3414061069488499</v>
      </c>
      <c r="H1011">
        <v>8.1179618835449201</v>
      </c>
      <c r="I1011">
        <v>2.7699093818664502</v>
      </c>
      <c r="J1011">
        <v>1018</v>
      </c>
      <c r="K1011">
        <v>250</v>
      </c>
      <c r="L1011">
        <v>1802</v>
      </c>
      <c r="M1011">
        <v>570</v>
      </c>
      <c r="N1011">
        <v>94.403388977050696</v>
      </c>
      <c r="O1011">
        <v>43.104522705078097</v>
      </c>
      <c r="P1011">
        <v>92.853026458861905</v>
      </c>
      <c r="Q1011">
        <v>170.80078476778499</v>
      </c>
      <c r="R1011">
        <v>27.105180216589201</v>
      </c>
      <c r="S1011">
        <v>4.9203747980163701</v>
      </c>
      <c r="T1011">
        <v>0.56636001910490197</v>
      </c>
      <c r="U1011">
        <v>0.97482832204394199</v>
      </c>
      <c r="V1011">
        <v>7.2219167321288298</v>
      </c>
      <c r="W1011">
        <v>3.46704416761041</v>
      </c>
    </row>
    <row r="1012" spans="1:23" x14ac:dyDescent="0.25">
      <c r="A1012">
        <v>1010</v>
      </c>
      <c r="B1012">
        <v>182.390556773855</v>
      </c>
      <c r="C1012">
        <v>213.81375536105801</v>
      </c>
      <c r="D1012">
        <v>17.182394037138302</v>
      </c>
      <c r="E1012">
        <v>5.7036118785264698</v>
      </c>
      <c r="F1012">
        <v>5.3192281723022399</v>
      </c>
      <c r="G1012">
        <v>2.32095122337341</v>
      </c>
      <c r="H1012">
        <v>9.5345945358276296</v>
      </c>
      <c r="I1012">
        <v>2.2465007305145201</v>
      </c>
      <c r="J1012">
        <v>1195</v>
      </c>
      <c r="K1012">
        <v>253</v>
      </c>
      <c r="L1012">
        <v>2004</v>
      </c>
      <c r="M1012">
        <v>444</v>
      </c>
      <c r="N1012">
        <v>103.160064697265</v>
      </c>
      <c r="O1012">
        <v>50.1597480773925</v>
      </c>
      <c r="P1012">
        <v>78.525183744055298</v>
      </c>
      <c r="Q1012">
        <v>154.908995376208</v>
      </c>
      <c r="R1012">
        <v>22.747331889806699</v>
      </c>
      <c r="S1012">
        <v>5.8170991599353501</v>
      </c>
      <c r="T1012">
        <v>0.52088733671244802</v>
      </c>
      <c r="U1012">
        <v>0.96486752590104097</v>
      </c>
      <c r="V1012">
        <v>7.2845986984815596</v>
      </c>
      <c r="W1012">
        <v>3.1275096396755702</v>
      </c>
    </row>
    <row r="1013" spans="1:23" x14ac:dyDescent="0.25">
      <c r="A1013">
        <v>1011</v>
      </c>
      <c r="B1013">
        <v>187.29711424634601</v>
      </c>
      <c r="C1013">
        <v>184.73706068427401</v>
      </c>
      <c r="D1013">
        <v>15.0734358606973</v>
      </c>
      <c r="E1013">
        <v>8.0113114001223291</v>
      </c>
      <c r="F1013">
        <v>5.5036368370056099</v>
      </c>
      <c r="G1013">
        <v>4.9278664588928196</v>
      </c>
      <c r="H1013">
        <v>9.2972517013549805</v>
      </c>
      <c r="I1013">
        <v>4.3644332885742099</v>
      </c>
      <c r="J1013">
        <v>1155</v>
      </c>
      <c r="K1013">
        <v>456</v>
      </c>
      <c r="L1013">
        <v>2176</v>
      </c>
      <c r="M1013">
        <v>1071</v>
      </c>
      <c r="N1013">
        <v>113.14591979980401</v>
      </c>
      <c r="O1013">
        <v>55.578777313232401</v>
      </c>
      <c r="P1013">
        <v>60.746468479865001</v>
      </c>
      <c r="Q1013">
        <v>198.07794066452601</v>
      </c>
      <c r="R1013">
        <v>23.981855132034799</v>
      </c>
      <c r="S1013">
        <v>4.0664896563982396</v>
      </c>
      <c r="T1013">
        <v>0.41072873657332498</v>
      </c>
      <c r="U1013">
        <v>0.97445740325938501</v>
      </c>
      <c r="V1013">
        <v>8.10188509874326</v>
      </c>
      <c r="W1013">
        <v>2.2619818153798699</v>
      </c>
    </row>
    <row r="1014" spans="1:23" x14ac:dyDescent="0.25">
      <c r="A1014">
        <v>1012</v>
      </c>
      <c r="B1014">
        <v>184.86201944536</v>
      </c>
      <c r="C1014">
        <v>171.61245124104801</v>
      </c>
      <c r="D1014">
        <v>14.885201780596301</v>
      </c>
      <c r="E1014">
        <v>9.5617698076133397</v>
      </c>
      <c r="F1014">
        <v>5.2535843849182102</v>
      </c>
      <c r="G1014">
        <v>4.3682122230529696</v>
      </c>
      <c r="H1014">
        <v>9.3081007003784109</v>
      </c>
      <c r="I1014">
        <v>3.53299760818481</v>
      </c>
      <c r="J1014">
        <v>1185</v>
      </c>
      <c r="K1014">
        <v>339</v>
      </c>
      <c r="L1014">
        <v>1986</v>
      </c>
      <c r="M1014">
        <v>799</v>
      </c>
      <c r="N1014">
        <v>99.141319274902301</v>
      </c>
      <c r="O1014">
        <v>45.276927947997997</v>
      </c>
      <c r="P1014">
        <v>57.235274468321997</v>
      </c>
      <c r="Q1014">
        <v>180.99154057471699</v>
      </c>
      <c r="R1014">
        <v>23.393983452118199</v>
      </c>
      <c r="S1014">
        <v>4.7280481601664102</v>
      </c>
      <c r="T1014">
        <v>0.38164428859621502</v>
      </c>
      <c r="U1014">
        <v>0.96829838684730496</v>
      </c>
      <c r="V1014">
        <v>7.5065913370998096</v>
      </c>
      <c r="W1014">
        <v>2.5949306551889002</v>
      </c>
    </row>
    <row r="1015" spans="1:23" x14ac:dyDescent="0.25">
      <c r="A1015">
        <v>1013</v>
      </c>
      <c r="B1015">
        <v>175.49711812765599</v>
      </c>
      <c r="C1015">
        <v>185.60899687554499</v>
      </c>
      <c r="D1015">
        <v>20.793322918191901</v>
      </c>
      <c r="E1015">
        <v>12.698369179165001</v>
      </c>
      <c r="F1015">
        <v>5.3529567718505797</v>
      </c>
      <c r="G1015">
        <v>4.43391609191894</v>
      </c>
      <c r="H1015">
        <v>9.7266006469726491</v>
      </c>
      <c r="I1015">
        <v>3.2872340679168701</v>
      </c>
      <c r="J1015">
        <v>1210</v>
      </c>
      <c r="K1015">
        <v>237</v>
      </c>
      <c r="L1015">
        <v>2024</v>
      </c>
      <c r="M1015">
        <v>579</v>
      </c>
      <c r="N1015">
        <v>103.730415344238</v>
      </c>
      <c r="O1015">
        <v>32.756679534912102</v>
      </c>
      <c r="P1015">
        <v>79.148164146868197</v>
      </c>
      <c r="Q1015">
        <v>182.987376409208</v>
      </c>
      <c r="R1015">
        <v>26.0240807216543</v>
      </c>
      <c r="S1015">
        <v>6.27797364810153</v>
      </c>
      <c r="T1015">
        <v>0.50942344361328296</v>
      </c>
      <c r="U1015">
        <v>0.96966921336339196</v>
      </c>
      <c r="V1015">
        <v>7.2884764114462399</v>
      </c>
      <c r="W1015">
        <v>4.7263799525905803</v>
      </c>
    </row>
    <row r="1016" spans="1:23" x14ac:dyDescent="0.25">
      <c r="A1016">
        <v>1014</v>
      </c>
      <c r="B1016">
        <v>183.69195986725899</v>
      </c>
      <c r="C1016">
        <v>195.36416386888899</v>
      </c>
      <c r="D1016">
        <v>17.9471719656121</v>
      </c>
      <c r="E1016">
        <v>6.5787187915366996</v>
      </c>
      <c r="F1016">
        <v>4.7604341506957999</v>
      </c>
      <c r="G1016">
        <v>2.7376003265380802</v>
      </c>
      <c r="H1016">
        <v>9.0301799774169904</v>
      </c>
      <c r="I1016">
        <v>1.9025287628173799</v>
      </c>
      <c r="J1016">
        <v>1139</v>
      </c>
      <c r="K1016">
        <v>134</v>
      </c>
      <c r="L1016">
        <v>1837</v>
      </c>
      <c r="M1016">
        <v>348</v>
      </c>
      <c r="N1016">
        <v>89.185203552246094</v>
      </c>
      <c r="O1016">
        <v>19.313207626342699</v>
      </c>
      <c r="P1016">
        <v>82.648332611520104</v>
      </c>
      <c r="Q1016">
        <v>170.4310262983</v>
      </c>
      <c r="R1016">
        <v>21.7350621341843</v>
      </c>
      <c r="S1016">
        <v>6.2542733182188002</v>
      </c>
      <c r="T1016">
        <v>0.54140623846501601</v>
      </c>
      <c r="U1016">
        <v>0.96159225768827705</v>
      </c>
      <c r="V1016">
        <v>6.12187247780468</v>
      </c>
      <c r="W1016">
        <v>3.3175817581758098</v>
      </c>
    </row>
    <row r="1017" spans="1:23" x14ac:dyDescent="0.25">
      <c r="A1017">
        <v>1015</v>
      </c>
      <c r="B1017">
        <v>208.915736769586</v>
      </c>
      <c r="C1017">
        <v>132.982281821886</v>
      </c>
      <c r="D1017">
        <v>17.432073825859</v>
      </c>
      <c r="E1017">
        <v>5.5142410941951203</v>
      </c>
      <c r="F1017">
        <v>5.11995077133178</v>
      </c>
      <c r="G1017">
        <v>3.00878882408142</v>
      </c>
      <c r="H1017">
        <v>10.0315437316894</v>
      </c>
      <c r="I1017">
        <v>1.90441298484802</v>
      </c>
      <c r="J1017">
        <v>1145</v>
      </c>
      <c r="K1017">
        <v>140</v>
      </c>
      <c r="L1017">
        <v>2255</v>
      </c>
      <c r="M1017">
        <v>315</v>
      </c>
      <c r="N1017">
        <v>92.649879455566406</v>
      </c>
      <c r="O1017">
        <v>37.696155548095703</v>
      </c>
      <c r="P1017">
        <v>69.556379821958402</v>
      </c>
      <c r="Q1017">
        <v>205.109839317595</v>
      </c>
      <c r="R1017">
        <v>25.197239465988599</v>
      </c>
      <c r="S1017">
        <v>5.0798207495363998</v>
      </c>
      <c r="T1017">
        <v>0.397888703246079</v>
      </c>
      <c r="U1017">
        <v>0.99649020101261998</v>
      </c>
      <c r="V1017">
        <v>8.4780564263322802</v>
      </c>
      <c r="W1017">
        <v>2.2469891411648502</v>
      </c>
    </row>
    <row r="1018" spans="1:23" x14ac:dyDescent="0.25">
      <c r="A1018">
        <v>1016</v>
      </c>
      <c r="B1018">
        <v>208.61582798036</v>
      </c>
      <c r="C1018">
        <v>177.14582079993701</v>
      </c>
      <c r="D1018">
        <v>19.922354534202999</v>
      </c>
      <c r="E1018">
        <v>6.8520349771447204</v>
      </c>
      <c r="F1018">
        <v>4.3508353233337402</v>
      </c>
      <c r="G1018">
        <v>2.6342098712921098</v>
      </c>
      <c r="H1018">
        <v>8.7831878662109304</v>
      </c>
      <c r="I1018">
        <v>1.7034342288970901</v>
      </c>
      <c r="J1018">
        <v>1045</v>
      </c>
      <c r="K1018">
        <v>76</v>
      </c>
      <c r="L1018">
        <v>1979</v>
      </c>
      <c r="M1018">
        <v>211</v>
      </c>
      <c r="N1018">
        <v>92.195442199707003</v>
      </c>
      <c r="O1018">
        <v>22.0227146148681</v>
      </c>
      <c r="P1018">
        <v>122.25541472806</v>
      </c>
      <c r="Q1018">
        <v>166.233026270897</v>
      </c>
      <c r="R1018">
        <v>23.671183844704601</v>
      </c>
      <c r="S1018">
        <v>8.8081129256970296</v>
      </c>
      <c r="T1018">
        <v>0.61898839159804198</v>
      </c>
      <c r="U1018">
        <v>0.91033401651038304</v>
      </c>
      <c r="V1018">
        <v>5.7030759573132404</v>
      </c>
      <c r="W1018">
        <v>3.7373632100052099</v>
      </c>
    </row>
    <row r="1019" spans="1:23" x14ac:dyDescent="0.25">
      <c r="A1019">
        <v>1017</v>
      </c>
      <c r="B1019">
        <v>145.472064274486</v>
      </c>
      <c r="C1019">
        <v>168.73467367889899</v>
      </c>
      <c r="D1019">
        <v>20.295162330316899</v>
      </c>
      <c r="E1019">
        <v>8.6043356144889298</v>
      </c>
      <c r="F1019">
        <v>3.6919364929199201</v>
      </c>
      <c r="G1019">
        <v>4.8149700164794904</v>
      </c>
      <c r="H1019">
        <v>3.4759590625762899</v>
      </c>
      <c r="I1019">
        <v>3.8937804698943999</v>
      </c>
      <c r="J1019">
        <v>257</v>
      </c>
      <c r="K1019">
        <v>393</v>
      </c>
      <c r="L1019">
        <v>730</v>
      </c>
      <c r="M1019">
        <v>913</v>
      </c>
      <c r="N1019">
        <v>46.238513946533203</v>
      </c>
      <c r="O1019">
        <v>31.827659606933501</v>
      </c>
      <c r="P1019">
        <v>55.526509186351703</v>
      </c>
      <c r="Q1019">
        <v>177.31106844962201</v>
      </c>
      <c r="R1019">
        <v>22.128928007098601</v>
      </c>
      <c r="S1019">
        <v>5.6111901950907699</v>
      </c>
      <c r="T1019">
        <v>0.32978377776832202</v>
      </c>
      <c r="U1019">
        <v>0.95695321786144905</v>
      </c>
      <c r="V1019">
        <v>8.1774461028192302</v>
      </c>
      <c r="W1019">
        <v>3.3350458715596298</v>
      </c>
    </row>
    <row r="1020" spans="1:23" x14ac:dyDescent="0.25">
      <c r="A1020">
        <v>1018</v>
      </c>
      <c r="B1020">
        <v>143.25849521628501</v>
      </c>
      <c r="C1020">
        <v>186.73917599798099</v>
      </c>
      <c r="D1020">
        <v>26.056290769170101</v>
      </c>
      <c r="E1020">
        <v>6.6032766664631097</v>
      </c>
      <c r="F1020">
        <v>3.1864986419677699</v>
      </c>
      <c r="G1020">
        <v>2.8404426574707</v>
      </c>
      <c r="H1020">
        <v>2.8510003089904701</v>
      </c>
      <c r="I1020">
        <v>2.7201886177062899</v>
      </c>
      <c r="J1020">
        <v>225</v>
      </c>
      <c r="K1020">
        <v>240</v>
      </c>
      <c r="L1020">
        <v>483</v>
      </c>
      <c r="M1020">
        <v>551</v>
      </c>
      <c r="N1020">
        <v>45.6946411132812</v>
      </c>
      <c r="O1020">
        <v>41.436698913574197</v>
      </c>
      <c r="P1020">
        <v>79.108066437732106</v>
      </c>
      <c r="Q1020">
        <v>177.326419461716</v>
      </c>
      <c r="R1020">
        <v>21.989474609258199</v>
      </c>
      <c r="S1020">
        <v>7.3865414419300901</v>
      </c>
      <c r="T1020">
        <v>0.488258052938494</v>
      </c>
      <c r="U1020">
        <v>0.95866328324821704</v>
      </c>
      <c r="V1020">
        <v>6.2450518378887798</v>
      </c>
      <c r="W1020">
        <v>3.5792590343152102</v>
      </c>
    </row>
    <row r="1021" spans="1:23" x14ac:dyDescent="0.25">
      <c r="A1021">
        <v>1019</v>
      </c>
      <c r="B1021">
        <v>162.69751013992101</v>
      </c>
      <c r="C1021">
        <v>199.52983756719499</v>
      </c>
      <c r="D1021">
        <v>26.4979471619755</v>
      </c>
      <c r="E1021">
        <v>6.2817504570897498</v>
      </c>
      <c r="F1021">
        <v>8.3097991943359304</v>
      </c>
      <c r="G1021">
        <v>3.2370197772979701</v>
      </c>
      <c r="H1021">
        <v>8.8876485824584908</v>
      </c>
      <c r="I1021">
        <v>3.0063805580139098</v>
      </c>
      <c r="J1021">
        <v>1099</v>
      </c>
      <c r="K1021">
        <v>298</v>
      </c>
      <c r="L1021">
        <v>2160</v>
      </c>
      <c r="M1021">
        <v>657</v>
      </c>
      <c r="N1021">
        <v>85</v>
      </c>
      <c r="O1021">
        <v>47.296932220458899</v>
      </c>
      <c r="P1021">
        <v>121.170917952883</v>
      </c>
      <c r="Q1021">
        <v>163.48255548219899</v>
      </c>
      <c r="R1021">
        <v>23.083376565174401</v>
      </c>
      <c r="S1021">
        <v>7.1253522260689302</v>
      </c>
      <c r="T1021">
        <v>0.67796241662648005</v>
      </c>
      <c r="U1021">
        <v>0.95257837895221598</v>
      </c>
      <c r="V1021">
        <v>5.1563762261973398</v>
      </c>
      <c r="W1021">
        <v>3.49070030729419</v>
      </c>
    </row>
    <row r="1022" spans="1:23" x14ac:dyDescent="0.25">
      <c r="A1022">
        <v>1020</v>
      </c>
      <c r="B1022">
        <v>162.12402724679299</v>
      </c>
      <c r="C1022">
        <v>157.59122047778899</v>
      </c>
      <c r="D1022">
        <v>25.842115737588198</v>
      </c>
      <c r="E1022">
        <v>6.0021916794858399</v>
      </c>
      <c r="F1022">
        <v>8.7429018020629794</v>
      </c>
      <c r="G1022">
        <v>3.2835736274719198</v>
      </c>
      <c r="H1022">
        <v>10.8250427246093</v>
      </c>
      <c r="I1022">
        <v>2.67829418182373</v>
      </c>
      <c r="J1022">
        <v>1394</v>
      </c>
      <c r="K1022">
        <v>250</v>
      </c>
      <c r="L1022">
        <v>2601</v>
      </c>
      <c r="M1022">
        <v>559</v>
      </c>
      <c r="N1022">
        <v>102.883422851562</v>
      </c>
      <c r="O1022">
        <v>28.861738204956001</v>
      </c>
      <c r="P1022">
        <v>93.194791295041</v>
      </c>
      <c r="Q1022">
        <v>198.03947124304199</v>
      </c>
      <c r="R1022">
        <v>23.164087961445599</v>
      </c>
      <c r="S1022">
        <v>6.9139805193597299</v>
      </c>
      <c r="T1022">
        <v>0.58061481963820605</v>
      </c>
      <c r="U1022">
        <v>0.96596463305579305</v>
      </c>
      <c r="V1022">
        <v>5.8765182186234801</v>
      </c>
      <c r="W1022">
        <v>3.4952550415183801</v>
      </c>
    </row>
    <row r="1023" spans="1:23" x14ac:dyDescent="0.25">
      <c r="A1023">
        <v>1021</v>
      </c>
      <c r="B1023">
        <v>155.02161889421399</v>
      </c>
      <c r="C1023">
        <v>144.449707931456</v>
      </c>
      <c r="D1023">
        <v>27.243414813360801</v>
      </c>
      <c r="E1023">
        <v>9.2462982267093992</v>
      </c>
      <c r="F1023">
        <v>8.5775489807128906</v>
      </c>
      <c r="G1023">
        <v>3.6238737106323198</v>
      </c>
      <c r="H1023">
        <v>10.0340480804443</v>
      </c>
      <c r="I1023">
        <v>2.9024999141693102</v>
      </c>
      <c r="J1023">
        <v>1262</v>
      </c>
      <c r="K1023">
        <v>264</v>
      </c>
      <c r="L1023">
        <v>2259</v>
      </c>
      <c r="M1023">
        <v>608</v>
      </c>
      <c r="N1023">
        <v>105.70240783691401</v>
      </c>
      <c r="O1023">
        <v>46.518814086913999</v>
      </c>
      <c r="P1023">
        <v>83.639171227521501</v>
      </c>
      <c r="Q1023">
        <v>156.616215512753</v>
      </c>
      <c r="R1023">
        <v>23.064929894222701</v>
      </c>
      <c r="S1023">
        <v>9.3678967737490808</v>
      </c>
      <c r="T1023">
        <v>0.54148720349767698</v>
      </c>
      <c r="U1023">
        <v>0.88928044685488505</v>
      </c>
      <c r="V1023">
        <v>6.7864693446088697</v>
      </c>
      <c r="W1023">
        <v>3.3931417979610701</v>
      </c>
    </row>
    <row r="1024" spans="1:23" x14ac:dyDescent="0.25">
      <c r="A1024">
        <v>1022</v>
      </c>
      <c r="B1024">
        <v>152.82768926235701</v>
      </c>
      <c r="C1024">
        <v>184.97696442779699</v>
      </c>
      <c r="D1024">
        <v>22.180727004507599</v>
      </c>
      <c r="E1024">
        <v>8.5389742096008607</v>
      </c>
      <c r="F1024">
        <v>7.2340793609619096</v>
      </c>
      <c r="G1024">
        <v>4.3151149749755797</v>
      </c>
      <c r="H1024">
        <v>8.0041942596435494</v>
      </c>
      <c r="I1024">
        <v>3.7846121788024898</v>
      </c>
      <c r="J1024">
        <v>955</v>
      </c>
      <c r="K1024">
        <v>429</v>
      </c>
      <c r="L1024">
        <v>1889</v>
      </c>
      <c r="M1024">
        <v>841</v>
      </c>
      <c r="N1024">
        <v>91.268836975097599</v>
      </c>
      <c r="O1024">
        <v>28.635643005371001</v>
      </c>
      <c r="P1024">
        <v>77.377677172209602</v>
      </c>
      <c r="Q1024">
        <v>189.53636250233799</v>
      </c>
      <c r="R1024">
        <v>24.720502108256699</v>
      </c>
      <c r="S1024">
        <v>3.6105648516631899</v>
      </c>
      <c r="T1024">
        <v>0.42594452917174902</v>
      </c>
      <c r="U1024">
        <v>0.98467997443412403</v>
      </c>
      <c r="V1024">
        <v>9.41500664010624</v>
      </c>
      <c r="W1024">
        <v>2.49806763285024</v>
      </c>
    </row>
    <row r="1025" spans="1:23" x14ac:dyDescent="0.25">
      <c r="A1025">
        <v>1023</v>
      </c>
      <c r="B1025">
        <v>192.86399891323299</v>
      </c>
      <c r="C1025">
        <v>146.65240932290499</v>
      </c>
      <c r="D1025">
        <v>16.454532298004398</v>
      </c>
      <c r="E1025">
        <v>3.1043653196387799</v>
      </c>
      <c r="F1025">
        <v>5.3342123031616202</v>
      </c>
      <c r="G1025">
        <v>2.1719567775726301</v>
      </c>
      <c r="H1025">
        <v>7.06109142303466</v>
      </c>
      <c r="I1025">
        <v>1.69989454746246</v>
      </c>
      <c r="J1025">
        <v>724</v>
      </c>
      <c r="K1025">
        <v>159</v>
      </c>
      <c r="L1025">
        <v>1896</v>
      </c>
      <c r="M1025">
        <v>312</v>
      </c>
      <c r="N1025">
        <v>68.007354736328097</v>
      </c>
      <c r="O1025">
        <v>92.34716796875</v>
      </c>
      <c r="P1025">
        <v>88.814846056516203</v>
      </c>
      <c r="Q1025">
        <v>202.139270463548</v>
      </c>
      <c r="R1025">
        <v>18.374469724902699</v>
      </c>
      <c r="S1025">
        <v>6.4603778297162497</v>
      </c>
      <c r="T1025">
        <v>0.61124708836395902</v>
      </c>
      <c r="U1025">
        <v>0.96355260259324005</v>
      </c>
      <c r="V1025">
        <v>13.509090909090901</v>
      </c>
      <c r="W1025">
        <v>3.43444444444444</v>
      </c>
    </row>
    <row r="1026" spans="1:23" x14ac:dyDescent="0.25">
      <c r="A1026">
        <v>1024</v>
      </c>
      <c r="B1026">
        <v>188.71532535077301</v>
      </c>
      <c r="C1026">
        <v>194.565933746045</v>
      </c>
      <c r="D1026">
        <v>12.381799317064401</v>
      </c>
      <c r="E1026">
        <v>10.418831187677</v>
      </c>
      <c r="F1026">
        <v>5.6772193908691397</v>
      </c>
      <c r="G1026">
        <v>5.8099250793456996</v>
      </c>
      <c r="H1026">
        <v>6.5665798187255797</v>
      </c>
      <c r="I1026">
        <v>4.4855079650878897</v>
      </c>
      <c r="J1026">
        <v>716</v>
      </c>
      <c r="K1026">
        <v>394</v>
      </c>
      <c r="L1026">
        <v>1564</v>
      </c>
      <c r="M1026">
        <v>1074</v>
      </c>
      <c r="N1026">
        <v>67.683090209960895</v>
      </c>
      <c r="O1026">
        <v>57.280014038085902</v>
      </c>
      <c r="P1026">
        <v>97.258448873483502</v>
      </c>
      <c r="Q1026">
        <v>206.28733975951499</v>
      </c>
      <c r="R1026">
        <v>18.192444858613499</v>
      </c>
      <c r="S1026">
        <v>5.1364629100007697</v>
      </c>
      <c r="T1026">
        <v>0.68455650076809704</v>
      </c>
      <c r="U1026">
        <v>0.97176780929005901</v>
      </c>
      <c r="V1026">
        <v>7.6787709497206702</v>
      </c>
      <c r="W1026">
        <v>2.7322072810757598</v>
      </c>
    </row>
    <row r="1027" spans="1:23" x14ac:dyDescent="0.25">
      <c r="A1027">
        <v>1025</v>
      </c>
      <c r="B1027">
        <v>152.891109860466</v>
      </c>
      <c r="C1027">
        <v>161.97092899144101</v>
      </c>
      <c r="D1027">
        <v>19.031702754733999</v>
      </c>
      <c r="E1027">
        <v>7.0304346263320898</v>
      </c>
      <c r="F1027">
        <v>5.6693787574768004</v>
      </c>
      <c r="G1027">
        <v>3.7332284450531001</v>
      </c>
      <c r="H1027">
        <v>6.2525310516357404</v>
      </c>
      <c r="I1027">
        <v>2.2986586093902499</v>
      </c>
      <c r="J1027">
        <v>637</v>
      </c>
      <c r="K1027">
        <v>142</v>
      </c>
      <c r="L1027">
        <v>1688</v>
      </c>
      <c r="M1027">
        <v>375</v>
      </c>
      <c r="N1027">
        <v>55.569774627685497</v>
      </c>
      <c r="O1027">
        <v>32.756679534912102</v>
      </c>
      <c r="P1027">
        <v>101.294038396766</v>
      </c>
      <c r="Q1027">
        <v>151.42903828197899</v>
      </c>
      <c r="R1027">
        <v>16.022469744263301</v>
      </c>
      <c r="S1027">
        <v>8.3143026533412492</v>
      </c>
      <c r="T1027">
        <v>0.69775385470433904</v>
      </c>
      <c r="U1027">
        <v>0.93981533358105795</v>
      </c>
      <c r="V1027">
        <v>6.8975501113585702</v>
      </c>
      <c r="W1027">
        <v>4.6729150726855302</v>
      </c>
    </row>
    <row r="1028" spans="1:23" x14ac:dyDescent="0.25">
      <c r="A1028">
        <v>1026</v>
      </c>
      <c r="B1028">
        <v>140.31956762211499</v>
      </c>
      <c r="C1028">
        <v>210.07147431543399</v>
      </c>
      <c r="D1028">
        <v>35.244966495329997</v>
      </c>
      <c r="E1028">
        <v>7.3433411418683496</v>
      </c>
      <c r="F1028">
        <v>6.8493704795837402</v>
      </c>
      <c r="G1028">
        <v>2.8539750576019198</v>
      </c>
      <c r="H1028">
        <v>8.1155843734741193</v>
      </c>
      <c r="I1028">
        <v>4.2923188209533603</v>
      </c>
      <c r="J1028">
        <v>925</v>
      </c>
      <c r="K1028">
        <v>550</v>
      </c>
      <c r="L1028">
        <v>2033</v>
      </c>
      <c r="M1028">
        <v>964</v>
      </c>
      <c r="N1028">
        <v>90.094398498535099</v>
      </c>
      <c r="O1028">
        <v>27.802877426147401</v>
      </c>
      <c r="P1028">
        <v>97.447151558581098</v>
      </c>
      <c r="Q1028">
        <v>205.80522833629101</v>
      </c>
      <c r="R1028">
        <v>15.3361469771329</v>
      </c>
      <c r="S1028">
        <v>3.8779988859400101</v>
      </c>
      <c r="T1028">
        <v>0.662054927387696</v>
      </c>
      <c r="U1028">
        <v>0.97212586715565397</v>
      </c>
      <c r="V1028">
        <v>8.73317865429234</v>
      </c>
      <c r="W1028">
        <v>2.3760619218425498</v>
      </c>
    </row>
    <row r="1029" spans="1:23" x14ac:dyDescent="0.25">
      <c r="A1029">
        <v>1027</v>
      </c>
      <c r="B1029">
        <v>164.01273069533599</v>
      </c>
      <c r="C1029">
        <v>161.12918938849899</v>
      </c>
      <c r="D1029">
        <v>26.866014171680799</v>
      </c>
      <c r="E1029">
        <v>11.952525802793399</v>
      </c>
      <c r="F1029">
        <v>5.9658703804016104</v>
      </c>
      <c r="G1029">
        <v>6.9411234855651802</v>
      </c>
      <c r="H1029">
        <v>6.8286900520324698</v>
      </c>
      <c r="I1029">
        <v>5.5098705291748002</v>
      </c>
      <c r="J1029">
        <v>780</v>
      </c>
      <c r="K1029">
        <v>495</v>
      </c>
      <c r="L1029">
        <v>1595</v>
      </c>
      <c r="M1029">
        <v>1304</v>
      </c>
      <c r="N1029">
        <v>72.422370910644503</v>
      </c>
      <c r="O1029">
        <v>67.357254028320298</v>
      </c>
      <c r="P1029">
        <v>79.312738367658199</v>
      </c>
      <c r="Q1029">
        <v>213.17215867607601</v>
      </c>
      <c r="R1029">
        <v>14.648689938359301</v>
      </c>
      <c r="S1029">
        <v>3.9341258314972301</v>
      </c>
      <c r="T1029">
        <v>0.58742061595450101</v>
      </c>
      <c r="U1029">
        <v>0.97738783752250302</v>
      </c>
      <c r="V1029">
        <v>10.402745995423301</v>
      </c>
      <c r="W1029">
        <v>2.29661903102126</v>
      </c>
    </row>
    <row r="1030" spans="1:23" x14ac:dyDescent="0.25">
      <c r="A1030">
        <v>1028</v>
      </c>
      <c r="B1030">
        <v>136.18931087348801</v>
      </c>
      <c r="C1030">
        <v>193.36876322071001</v>
      </c>
      <c r="D1030">
        <v>26.1760647608676</v>
      </c>
      <c r="E1030">
        <v>4.86000477752245</v>
      </c>
      <c r="F1030">
        <v>5.4761724472045898</v>
      </c>
      <c r="G1030">
        <v>2.6505250930786102</v>
      </c>
      <c r="H1030">
        <v>5.5710020065307599</v>
      </c>
      <c r="I1030">
        <v>1.7149423360824501</v>
      </c>
      <c r="J1030">
        <v>549</v>
      </c>
      <c r="K1030">
        <v>127</v>
      </c>
      <c r="L1030">
        <v>1354</v>
      </c>
      <c r="M1030">
        <v>291</v>
      </c>
      <c r="N1030">
        <v>54.4058837890625</v>
      </c>
      <c r="O1030">
        <v>73.756355285644503</v>
      </c>
      <c r="P1030">
        <v>85.656731084179498</v>
      </c>
      <c r="Q1030">
        <v>195.80601284882499</v>
      </c>
      <c r="R1030">
        <v>16.1518775717084</v>
      </c>
      <c r="S1030">
        <v>4.8086411277113301</v>
      </c>
      <c r="T1030">
        <v>0.61391132221605305</v>
      </c>
      <c r="U1030">
        <v>0.97216750010884201</v>
      </c>
      <c r="V1030">
        <v>10.5307150050352</v>
      </c>
      <c r="W1030">
        <v>2.6785646478071001</v>
      </c>
    </row>
    <row r="1031" spans="1:23" x14ac:dyDescent="0.25">
      <c r="A1031">
        <v>1029</v>
      </c>
      <c r="B1031">
        <v>146.80973820566999</v>
      </c>
      <c r="C1031">
        <v>199.84957984824001</v>
      </c>
      <c r="D1031">
        <v>39.092511676780902</v>
      </c>
      <c r="E1031">
        <v>4.3567794044646497</v>
      </c>
      <c r="F1031">
        <v>7.9099626541137598</v>
      </c>
      <c r="G1031">
        <v>2.2577326297760001</v>
      </c>
      <c r="H1031">
        <v>10.5297393798828</v>
      </c>
      <c r="I1031">
        <v>1.7345775365829399</v>
      </c>
      <c r="J1031">
        <v>1219</v>
      </c>
      <c r="K1031">
        <v>123</v>
      </c>
      <c r="L1031">
        <v>2478</v>
      </c>
      <c r="M1031">
        <v>328</v>
      </c>
      <c r="N1031">
        <v>105.588829040527</v>
      </c>
      <c r="O1031">
        <v>13.0384054183959</v>
      </c>
      <c r="P1031">
        <v>82.035507844756395</v>
      </c>
      <c r="Q1031">
        <v>164.842940145716</v>
      </c>
      <c r="R1031">
        <v>17.821958110313702</v>
      </c>
      <c r="S1031">
        <v>5.7151683463377401</v>
      </c>
      <c r="T1031">
        <v>0.59808208357944903</v>
      </c>
      <c r="U1031">
        <v>0.95570107852814101</v>
      </c>
      <c r="V1031">
        <v>11.425115207373199</v>
      </c>
      <c r="W1031">
        <v>3.1665325824617798</v>
      </c>
    </row>
    <row r="1032" spans="1:23" x14ac:dyDescent="0.25">
      <c r="A1032">
        <v>1030</v>
      </c>
      <c r="B1032">
        <v>155.08701896019701</v>
      </c>
      <c r="C1032">
        <v>172.484969628752</v>
      </c>
      <c r="D1032">
        <v>33.745063833581</v>
      </c>
      <c r="E1032">
        <v>7.9377448840212601</v>
      </c>
      <c r="F1032">
        <v>5.5771288871765101</v>
      </c>
      <c r="G1032">
        <v>3.82133889198303</v>
      </c>
      <c r="H1032">
        <v>6.9620666503906197</v>
      </c>
      <c r="I1032">
        <v>3.2754125595092698</v>
      </c>
      <c r="J1032">
        <v>786</v>
      </c>
      <c r="K1032">
        <v>314</v>
      </c>
      <c r="L1032">
        <v>1473</v>
      </c>
      <c r="M1032">
        <v>686</v>
      </c>
      <c r="N1032">
        <v>69.835517883300696</v>
      </c>
      <c r="O1032">
        <v>38.118236541747997</v>
      </c>
      <c r="P1032">
        <v>78.165322580645096</v>
      </c>
      <c r="Q1032">
        <v>143.79439036766999</v>
      </c>
      <c r="R1032">
        <v>14.9352244741441</v>
      </c>
      <c r="S1032">
        <v>7.2100296310715297</v>
      </c>
      <c r="T1032">
        <v>0.58454277825569201</v>
      </c>
      <c r="U1032">
        <v>0.94423043752399205</v>
      </c>
      <c r="V1032">
        <v>11.019633507853399</v>
      </c>
      <c r="W1032">
        <v>3.5383710673331299</v>
      </c>
    </row>
    <row r="1033" spans="1:23" x14ac:dyDescent="0.25">
      <c r="A1033">
        <v>1031</v>
      </c>
      <c r="B1033">
        <v>142.13268256709799</v>
      </c>
      <c r="C1033">
        <v>186.474528906052</v>
      </c>
      <c r="D1033">
        <v>40.611995252896001</v>
      </c>
      <c r="E1033">
        <v>9.1786155614310996</v>
      </c>
      <c r="F1033">
        <v>6.6625785827636701</v>
      </c>
      <c r="G1033">
        <v>4.4630036354064897</v>
      </c>
      <c r="H1033">
        <v>8.75489902496337</v>
      </c>
      <c r="I1033">
        <v>3.3521356582641602</v>
      </c>
      <c r="J1033">
        <v>1026</v>
      </c>
      <c r="K1033">
        <v>329</v>
      </c>
      <c r="L1033">
        <v>2114</v>
      </c>
      <c r="M1033">
        <v>767</v>
      </c>
      <c r="N1033">
        <v>86.683334350585895</v>
      </c>
      <c r="O1033">
        <v>22.472204208373999</v>
      </c>
      <c r="P1033">
        <v>100.97591202653101</v>
      </c>
      <c r="Q1033">
        <v>150.55582232893099</v>
      </c>
      <c r="R1033">
        <v>15.143052524937801</v>
      </c>
      <c r="S1033">
        <v>6.3599336959352204</v>
      </c>
      <c r="T1033">
        <v>0.65951461207733197</v>
      </c>
      <c r="U1033">
        <v>0.95007844693313503</v>
      </c>
      <c r="V1033">
        <v>5.7569352708058101</v>
      </c>
      <c r="W1033">
        <v>2.9762689518787</v>
      </c>
    </row>
    <row r="1034" spans="1:23" x14ac:dyDescent="0.25">
      <c r="A1034">
        <v>1032</v>
      </c>
      <c r="B1034">
        <v>146.98499873857401</v>
      </c>
      <c r="C1034">
        <v>136.83599526480199</v>
      </c>
      <c r="D1034">
        <v>38.964885809494199</v>
      </c>
      <c r="E1034">
        <v>9.4772433314173892</v>
      </c>
      <c r="F1034">
        <v>6.6859869956970197</v>
      </c>
      <c r="G1034">
        <v>3.8515501022338801</v>
      </c>
      <c r="H1034">
        <v>8.5592727661132795</v>
      </c>
      <c r="I1034">
        <v>2.7728648185729901</v>
      </c>
      <c r="J1034">
        <v>982</v>
      </c>
      <c r="K1034">
        <v>212</v>
      </c>
      <c r="L1034">
        <v>2022</v>
      </c>
      <c r="M1034">
        <v>581</v>
      </c>
      <c r="N1034">
        <v>91.678779602050696</v>
      </c>
      <c r="O1034">
        <v>21.260292053222599</v>
      </c>
      <c r="P1034">
        <v>98.646401985111595</v>
      </c>
      <c r="Q1034">
        <v>164.07946785966499</v>
      </c>
      <c r="R1034">
        <v>14.738198846912899</v>
      </c>
      <c r="S1034">
        <v>11.0193301441318</v>
      </c>
      <c r="T1034">
        <v>0.63837958711272702</v>
      </c>
      <c r="U1034">
        <v>0.89363758972768004</v>
      </c>
      <c r="V1034">
        <v>5.1351778656126399</v>
      </c>
      <c r="W1034">
        <v>4.7906412478336202</v>
      </c>
    </row>
    <row r="1035" spans="1:23" x14ac:dyDescent="0.25">
      <c r="A1035">
        <v>1033</v>
      </c>
      <c r="B1035">
        <v>149.54621669351201</v>
      </c>
      <c r="C1035">
        <v>169.03510644491399</v>
      </c>
      <c r="D1035">
        <v>42.287080463357398</v>
      </c>
      <c r="E1035">
        <v>10.6196821671951</v>
      </c>
      <c r="F1035">
        <v>7.1216335296630797</v>
      </c>
      <c r="G1035">
        <v>5.9522943496704102</v>
      </c>
      <c r="H1035">
        <v>9.8915014266967702</v>
      </c>
      <c r="I1035">
        <v>4.2669906616210902</v>
      </c>
      <c r="J1035">
        <v>1174</v>
      </c>
      <c r="K1035">
        <v>411</v>
      </c>
      <c r="L1035">
        <v>2125</v>
      </c>
      <c r="M1035">
        <v>982</v>
      </c>
      <c r="N1035">
        <v>89.050552368164006</v>
      </c>
      <c r="O1035">
        <v>32.893768310546797</v>
      </c>
      <c r="P1035">
        <v>109.640278988666</v>
      </c>
      <c r="Q1035">
        <v>160.41921243847099</v>
      </c>
      <c r="R1035">
        <v>16.701194145495901</v>
      </c>
      <c r="S1035">
        <v>8.1234912386243394</v>
      </c>
      <c r="T1035">
        <v>0.69449589183676097</v>
      </c>
      <c r="U1035">
        <v>0.94902242958507699</v>
      </c>
      <c r="V1035">
        <v>5.7702879581151798</v>
      </c>
      <c r="W1035">
        <v>4.2135548172757398</v>
      </c>
    </row>
    <row r="1036" spans="1:23" x14ac:dyDescent="0.25">
      <c r="A1036">
        <v>1034</v>
      </c>
      <c r="B1036">
        <v>149.51796075996</v>
      </c>
      <c r="C1036">
        <v>199.10821091036101</v>
      </c>
      <c r="D1036">
        <v>41.374844187217803</v>
      </c>
      <c r="E1036">
        <v>8.3006333844664297</v>
      </c>
      <c r="F1036">
        <v>5.8036971092224103</v>
      </c>
      <c r="G1036">
        <v>5.0797023773193297</v>
      </c>
      <c r="H1036">
        <v>7.9719934463500897</v>
      </c>
      <c r="I1036">
        <v>4.5796694755554199</v>
      </c>
      <c r="J1036">
        <v>927</v>
      </c>
      <c r="K1036">
        <v>491</v>
      </c>
      <c r="L1036">
        <v>1602</v>
      </c>
      <c r="M1036">
        <v>1119</v>
      </c>
      <c r="N1036">
        <v>79.511009216308594</v>
      </c>
      <c r="O1036">
        <v>12.0415954589843</v>
      </c>
      <c r="P1036">
        <v>112.569814731134</v>
      </c>
      <c r="Q1036">
        <v>164.02390343014201</v>
      </c>
      <c r="R1036">
        <v>13.934866620744099</v>
      </c>
      <c r="S1036">
        <v>12.718722110083901</v>
      </c>
      <c r="T1036">
        <v>0.73761355775289705</v>
      </c>
      <c r="U1036">
        <v>0.90318274279983102</v>
      </c>
      <c r="V1036">
        <v>6.7866265965439503</v>
      </c>
      <c r="W1036">
        <v>4.3935698447893499</v>
      </c>
    </row>
    <row r="1037" spans="1:23" x14ac:dyDescent="0.25">
      <c r="A1037">
        <v>1035</v>
      </c>
      <c r="B1037">
        <v>150.831822857031</v>
      </c>
      <c r="C1037">
        <v>189.08746531079501</v>
      </c>
      <c r="D1037">
        <v>46.436753477488701</v>
      </c>
      <c r="E1037">
        <v>6.5128561319831002</v>
      </c>
      <c r="F1037">
        <v>5.8748679161071697</v>
      </c>
      <c r="G1037">
        <v>2.74321341514587</v>
      </c>
      <c r="H1037">
        <v>8.6522655487060494</v>
      </c>
      <c r="I1037">
        <v>2.1129903793334899</v>
      </c>
      <c r="J1037">
        <v>1074</v>
      </c>
      <c r="K1037">
        <v>188</v>
      </c>
      <c r="L1037">
        <v>1671</v>
      </c>
      <c r="M1037">
        <v>450</v>
      </c>
      <c r="N1037">
        <v>96.648849487304602</v>
      </c>
      <c r="O1037">
        <v>40.261642456054602</v>
      </c>
      <c r="P1037">
        <v>109.739465337562</v>
      </c>
      <c r="Q1037">
        <v>180.42541881443299</v>
      </c>
      <c r="R1037">
        <v>12.8216159052548</v>
      </c>
      <c r="S1037">
        <v>6.1185858076793096</v>
      </c>
      <c r="T1037">
        <v>0.72714243124865297</v>
      </c>
      <c r="U1037">
        <v>0.95419770877890797</v>
      </c>
      <c r="V1037">
        <v>6.38088012139605</v>
      </c>
      <c r="W1037">
        <v>2.7881825375890199</v>
      </c>
    </row>
    <row r="1038" spans="1:23" x14ac:dyDescent="0.25">
      <c r="A1038">
        <v>1036</v>
      </c>
      <c r="B1038">
        <v>155.565856119854</v>
      </c>
      <c r="C1038">
        <v>210.00910167090299</v>
      </c>
      <c r="D1038">
        <v>32.186280025019997</v>
      </c>
      <c r="E1038">
        <v>7.6783404619572604</v>
      </c>
      <c r="F1038">
        <v>7.4439382553100497</v>
      </c>
      <c r="G1038">
        <v>4.0163207054138104</v>
      </c>
      <c r="H1038">
        <v>9.1626348495483398</v>
      </c>
      <c r="I1038">
        <v>3.4761848449707</v>
      </c>
      <c r="J1038">
        <v>1077</v>
      </c>
      <c r="K1038">
        <v>330</v>
      </c>
      <c r="L1038">
        <v>2361</v>
      </c>
      <c r="M1038">
        <v>750</v>
      </c>
      <c r="N1038">
        <v>85.158676147460895</v>
      </c>
      <c r="O1038">
        <v>54.5893745422363</v>
      </c>
      <c r="P1038">
        <v>103.918754605747</v>
      </c>
      <c r="Q1038">
        <v>179.01692445987399</v>
      </c>
      <c r="R1038">
        <v>13.1911375950036</v>
      </c>
      <c r="S1038">
        <v>6.6895556857284904</v>
      </c>
      <c r="T1038">
        <v>0.72649349107308303</v>
      </c>
      <c r="U1038">
        <v>0.96592000573117198</v>
      </c>
      <c r="V1038">
        <v>6.6513888888888797</v>
      </c>
      <c r="W1038">
        <v>2.9901385594807102</v>
      </c>
    </row>
    <row r="1039" spans="1:23" x14ac:dyDescent="0.25">
      <c r="A1039">
        <v>1037</v>
      </c>
      <c r="B1039">
        <v>149.96180791398999</v>
      </c>
      <c r="C1039">
        <v>211.38601564167701</v>
      </c>
      <c r="D1039">
        <v>44.3536490981367</v>
      </c>
      <c r="E1039">
        <v>6.2434281276319199</v>
      </c>
      <c r="F1039">
        <v>9.49163722991943</v>
      </c>
      <c r="G1039">
        <v>3.7776744365692099</v>
      </c>
      <c r="H1039">
        <v>10.6144514083862</v>
      </c>
      <c r="I1039">
        <v>2.84479761123657</v>
      </c>
      <c r="J1039">
        <v>1184</v>
      </c>
      <c r="K1039">
        <v>201</v>
      </c>
      <c r="L1039">
        <v>2691</v>
      </c>
      <c r="M1039">
        <v>547</v>
      </c>
      <c r="N1039">
        <v>93.263069152832003</v>
      </c>
      <c r="O1039">
        <v>46.097721099853501</v>
      </c>
      <c r="P1039">
        <v>98.867982965543902</v>
      </c>
      <c r="Q1039">
        <v>209.764970018892</v>
      </c>
      <c r="R1039">
        <v>15.7482121986293</v>
      </c>
      <c r="S1039">
        <v>8.3875811944646692</v>
      </c>
      <c r="T1039">
        <v>0.63867126744071501</v>
      </c>
      <c r="U1039">
        <v>0.95233556497850302</v>
      </c>
      <c r="V1039">
        <v>5.9874908020603304</v>
      </c>
      <c r="W1039">
        <v>4.8625418060200598</v>
      </c>
    </row>
    <row r="1040" spans="1:23" x14ac:dyDescent="0.25">
      <c r="A1040">
        <v>1038</v>
      </c>
      <c r="B1040">
        <v>147.466416969085</v>
      </c>
      <c r="C1040">
        <v>176.37359545110499</v>
      </c>
      <c r="D1040">
        <v>44.150725252132098</v>
      </c>
      <c r="E1040">
        <v>10.568351638550199</v>
      </c>
      <c r="F1040">
        <v>7.1158156394958496</v>
      </c>
      <c r="G1040">
        <v>5.9872303009033203</v>
      </c>
      <c r="H1040">
        <v>8.2812166213989205</v>
      </c>
      <c r="I1040">
        <v>5.3534202575683496</v>
      </c>
      <c r="J1040">
        <v>949</v>
      </c>
      <c r="K1040">
        <v>572</v>
      </c>
      <c r="L1040">
        <v>1922</v>
      </c>
      <c r="M1040">
        <v>1267</v>
      </c>
      <c r="N1040">
        <v>104.00000762939401</v>
      </c>
      <c r="O1040">
        <v>34.928497314453097</v>
      </c>
      <c r="P1040">
        <v>87.7682873412177</v>
      </c>
      <c r="Q1040">
        <v>194.441113211236</v>
      </c>
      <c r="R1040">
        <v>15.286494917153799</v>
      </c>
      <c r="S1040">
        <v>14.711172549566401</v>
      </c>
      <c r="T1040">
        <v>0.63747829539294698</v>
      </c>
      <c r="U1040">
        <v>0.93204578617177503</v>
      </c>
      <c r="V1040">
        <v>11.157961783439401</v>
      </c>
      <c r="W1040">
        <v>7.6390561432058499</v>
      </c>
    </row>
    <row r="1041" spans="1:23" x14ac:dyDescent="0.25">
      <c r="A1041">
        <v>1039</v>
      </c>
      <c r="B1041">
        <v>145.51287624444399</v>
      </c>
      <c r="C1041">
        <v>177.20557356051901</v>
      </c>
      <c r="D1041">
        <v>40.893627896657001</v>
      </c>
      <c r="E1041">
        <v>7.5283074495047497</v>
      </c>
      <c r="F1041">
        <v>7.97528028488159</v>
      </c>
      <c r="G1041">
        <v>5.3339090347290004</v>
      </c>
      <c r="H1041">
        <v>9.8250875473022408</v>
      </c>
      <c r="I1041">
        <v>3.6208581924438401</v>
      </c>
      <c r="J1041">
        <v>1182</v>
      </c>
      <c r="K1041">
        <v>263</v>
      </c>
      <c r="L1041">
        <v>2107</v>
      </c>
      <c r="M1041">
        <v>770</v>
      </c>
      <c r="N1041">
        <v>129.69194030761699</v>
      </c>
      <c r="O1041">
        <v>30.000001907348601</v>
      </c>
      <c r="P1041">
        <v>90.245022970903506</v>
      </c>
      <c r="Q1041">
        <v>169.85577565101201</v>
      </c>
      <c r="R1041">
        <v>15.075789287839401</v>
      </c>
      <c r="S1041">
        <v>12.1422868845238</v>
      </c>
      <c r="T1041">
        <v>0.67472167889340895</v>
      </c>
      <c r="U1041">
        <v>0.929594773442869</v>
      </c>
      <c r="V1041">
        <v>9.6355685131195301</v>
      </c>
      <c r="W1041">
        <v>4.4163720930232504</v>
      </c>
    </row>
    <row r="1042" spans="1:23" x14ac:dyDescent="0.25">
      <c r="A1042">
        <v>1040</v>
      </c>
      <c r="B1042">
        <v>162.38531700595701</v>
      </c>
      <c r="C1042">
        <v>210.07137728269501</v>
      </c>
      <c r="D1042">
        <v>42.830226172623298</v>
      </c>
      <c r="E1042">
        <v>6.8715879532272099</v>
      </c>
      <c r="F1042">
        <v>7.38118171691894</v>
      </c>
      <c r="G1042">
        <v>2.7374229431152299</v>
      </c>
      <c r="H1042">
        <v>9.05560207366943</v>
      </c>
      <c r="I1042">
        <v>2.03833556175231</v>
      </c>
      <c r="J1042">
        <v>1066</v>
      </c>
      <c r="K1042">
        <v>151</v>
      </c>
      <c r="L1042">
        <v>2028</v>
      </c>
      <c r="M1042">
        <v>346</v>
      </c>
      <c r="N1042">
        <v>120.88010406494099</v>
      </c>
      <c r="O1042">
        <v>68.447059631347599</v>
      </c>
      <c r="P1042">
        <v>97.362697866483103</v>
      </c>
      <c r="Q1042">
        <v>175.26826112671799</v>
      </c>
      <c r="R1042">
        <v>15.297640224490999</v>
      </c>
      <c r="S1042">
        <v>4.08107719561528</v>
      </c>
      <c r="T1042">
        <v>0.72661949870404996</v>
      </c>
      <c r="U1042">
        <v>0.97387740831266001</v>
      </c>
      <c r="V1042">
        <v>9.7616747181964492</v>
      </c>
      <c r="W1042">
        <v>2.4335227272727198</v>
      </c>
    </row>
    <row r="1043" spans="1:23" x14ac:dyDescent="0.25">
      <c r="A1043">
        <v>1041</v>
      </c>
      <c r="B1043">
        <v>161.469114479225</v>
      </c>
      <c r="C1043">
        <v>187.044732092608</v>
      </c>
      <c r="D1043">
        <v>45.714235455150302</v>
      </c>
      <c r="E1043">
        <v>8.6704808352874707</v>
      </c>
      <c r="F1043">
        <v>7.9319558143615696</v>
      </c>
      <c r="G1043">
        <v>5.0163884162902797</v>
      </c>
      <c r="H1043">
        <v>7.8232493400573704</v>
      </c>
      <c r="I1043">
        <v>4.5320911407470703</v>
      </c>
      <c r="J1043">
        <v>845</v>
      </c>
      <c r="K1043">
        <v>467</v>
      </c>
      <c r="L1043">
        <v>1871</v>
      </c>
      <c r="M1043">
        <v>1092</v>
      </c>
      <c r="N1043">
        <v>103.76896667480401</v>
      </c>
      <c r="O1043">
        <v>61.032779693603501</v>
      </c>
      <c r="P1043">
        <v>103.709448818897</v>
      </c>
      <c r="Q1043">
        <v>181.51384701284101</v>
      </c>
      <c r="R1043">
        <v>12.7749689619843</v>
      </c>
      <c r="S1043">
        <v>4.5844764278266696</v>
      </c>
      <c r="T1043">
        <v>0.77661639408378003</v>
      </c>
      <c r="U1043">
        <v>0.96761061044937502</v>
      </c>
      <c r="V1043">
        <v>8.6</v>
      </c>
      <c r="W1043">
        <v>2.6467192611121799</v>
      </c>
    </row>
    <row r="1044" spans="1:23" x14ac:dyDescent="0.25">
      <c r="A1044">
        <v>1042</v>
      </c>
      <c r="B1044">
        <v>142.075763162491</v>
      </c>
      <c r="C1044">
        <v>192.15998757980901</v>
      </c>
      <c r="D1044">
        <v>48.4443180541167</v>
      </c>
      <c r="E1044">
        <v>7.2161751158388601</v>
      </c>
      <c r="F1044">
        <v>7.3831071853637598</v>
      </c>
      <c r="G1044">
        <v>3.3338973522186199</v>
      </c>
      <c r="H1044">
        <v>9.4509477615356392</v>
      </c>
      <c r="I1044">
        <v>2.8632662296295099</v>
      </c>
      <c r="J1044">
        <v>1162</v>
      </c>
      <c r="K1044">
        <v>249</v>
      </c>
      <c r="L1044">
        <v>1891</v>
      </c>
      <c r="M1044">
        <v>545</v>
      </c>
      <c r="N1044">
        <v>114.16217041015599</v>
      </c>
      <c r="O1044">
        <v>26.000001907348601</v>
      </c>
      <c r="P1044">
        <v>101.118069145466</v>
      </c>
      <c r="Q1044">
        <v>199.891255329616</v>
      </c>
      <c r="R1044">
        <v>11.925284618490601</v>
      </c>
      <c r="S1044">
        <v>7.9494241504930798</v>
      </c>
      <c r="T1044">
        <v>0.75576083771782299</v>
      </c>
      <c r="U1044">
        <v>0.98815725674740595</v>
      </c>
      <c r="V1044">
        <v>7.5957446808510598</v>
      </c>
      <c r="W1044">
        <v>2.3547338480292499</v>
      </c>
    </row>
    <row r="1045" spans="1:23" x14ac:dyDescent="0.25">
      <c r="A1045">
        <v>1043</v>
      </c>
      <c r="B1045">
        <v>179.115682431252</v>
      </c>
      <c r="C1045">
        <v>136.47790564536399</v>
      </c>
      <c r="D1045">
        <v>44.989021544808203</v>
      </c>
      <c r="E1045">
        <v>11.2513057977835</v>
      </c>
      <c r="F1045">
        <v>5.3386254310607901</v>
      </c>
      <c r="G1045">
        <v>4.47755527496337</v>
      </c>
      <c r="H1045">
        <v>7.4933443069457999</v>
      </c>
      <c r="I1045">
        <v>3.5839321613311701</v>
      </c>
      <c r="J1045">
        <v>892</v>
      </c>
      <c r="K1045">
        <v>304</v>
      </c>
      <c r="L1045">
        <v>1537</v>
      </c>
      <c r="M1045">
        <v>806</v>
      </c>
      <c r="N1045">
        <v>80.894996643066406</v>
      </c>
      <c r="O1045">
        <v>15.0000009536743</v>
      </c>
      <c r="P1045">
        <v>95.958708311275799</v>
      </c>
      <c r="Q1045">
        <v>207.70956139474399</v>
      </c>
      <c r="R1045">
        <v>13.755422035989399</v>
      </c>
      <c r="S1045">
        <v>5.1859006246449102</v>
      </c>
      <c r="T1045">
        <v>0.724196248208127</v>
      </c>
      <c r="U1045">
        <v>0.97464224613355899</v>
      </c>
      <c r="V1045">
        <v>7.9202279202279202</v>
      </c>
      <c r="W1045">
        <v>2.8181206925533702</v>
      </c>
    </row>
    <row r="1046" spans="1:23" x14ac:dyDescent="0.25">
      <c r="A1046">
        <v>1044</v>
      </c>
      <c r="B1046">
        <v>147.89679597896301</v>
      </c>
      <c r="C1046">
        <v>200.553843466785</v>
      </c>
      <c r="D1046">
        <v>43.994020868843002</v>
      </c>
      <c r="E1046">
        <v>8.9645454101450799</v>
      </c>
      <c r="F1046">
        <v>7.73707818984985</v>
      </c>
      <c r="G1046">
        <v>3.7280604839324898</v>
      </c>
      <c r="H1046">
        <v>8.5816793441772408</v>
      </c>
      <c r="I1046">
        <v>3.1990737915039</v>
      </c>
      <c r="J1046">
        <v>1014</v>
      </c>
      <c r="K1046">
        <v>295</v>
      </c>
      <c r="L1046">
        <v>2094</v>
      </c>
      <c r="M1046">
        <v>659</v>
      </c>
      <c r="N1046">
        <v>112.445541381835</v>
      </c>
      <c r="O1046">
        <v>24.839485168456999</v>
      </c>
      <c r="P1046">
        <v>96.843542177108802</v>
      </c>
      <c r="Q1046">
        <v>181.471326164874</v>
      </c>
      <c r="R1046">
        <v>12.763499422943701</v>
      </c>
      <c r="S1046">
        <v>9.6120109692046807</v>
      </c>
      <c r="T1046">
        <v>0.67668391714987997</v>
      </c>
      <c r="U1046">
        <v>0.85527050909937297</v>
      </c>
      <c r="V1046">
        <v>9.7927232635060601</v>
      </c>
      <c r="W1046">
        <v>3.9265091863517001</v>
      </c>
    </row>
    <row r="1047" spans="1:23" x14ac:dyDescent="0.25">
      <c r="A1047">
        <v>1045</v>
      </c>
      <c r="B1047">
        <v>152.146946379708</v>
      </c>
      <c r="C1047">
        <v>194.07896524287199</v>
      </c>
      <c r="D1047">
        <v>47.323540666902403</v>
      </c>
      <c r="E1047">
        <v>6.2279215738868103</v>
      </c>
      <c r="F1047">
        <v>7.8735704421996999</v>
      </c>
      <c r="G1047">
        <v>2.8450169563293399</v>
      </c>
      <c r="H1047">
        <v>10.232769966125399</v>
      </c>
      <c r="I1047">
        <v>2.1433701515197701</v>
      </c>
      <c r="J1047">
        <v>1280</v>
      </c>
      <c r="K1047">
        <v>194</v>
      </c>
      <c r="L1047">
        <v>2268</v>
      </c>
      <c r="M1047">
        <v>382</v>
      </c>
      <c r="N1047">
        <v>119.251838684082</v>
      </c>
      <c r="O1047">
        <v>18.027755737304599</v>
      </c>
      <c r="P1047">
        <v>98.859392164042404</v>
      </c>
      <c r="Q1047">
        <v>173.71201046395299</v>
      </c>
      <c r="R1047">
        <v>14.418091571071701</v>
      </c>
      <c r="S1047">
        <v>6.5270435176556596</v>
      </c>
      <c r="T1047">
        <v>0.67270958451777896</v>
      </c>
      <c r="U1047">
        <v>0.95925116339847705</v>
      </c>
      <c r="V1047">
        <v>9.6269487750556699</v>
      </c>
      <c r="W1047">
        <v>3.07420749279538</v>
      </c>
    </row>
    <row r="1048" spans="1:23" x14ac:dyDescent="0.25">
      <c r="A1048">
        <v>1046</v>
      </c>
      <c r="B1048">
        <v>155.166372334025</v>
      </c>
      <c r="C1048">
        <v>215.60327194395299</v>
      </c>
      <c r="D1048">
        <v>49.590659729221599</v>
      </c>
      <c r="E1048">
        <v>3.8304786486798199</v>
      </c>
      <c r="F1048">
        <v>7.37060546875</v>
      </c>
      <c r="G1048">
        <v>1.6779098510742101</v>
      </c>
      <c r="H1048">
        <v>8.2939901351928693</v>
      </c>
      <c r="I1048">
        <v>1.30381739139556</v>
      </c>
      <c r="J1048">
        <v>901</v>
      </c>
      <c r="K1048">
        <v>95</v>
      </c>
      <c r="L1048">
        <v>1815</v>
      </c>
      <c r="M1048">
        <v>174</v>
      </c>
      <c r="N1048">
        <v>114.337226867675</v>
      </c>
      <c r="O1048">
        <v>34.058773040771399</v>
      </c>
      <c r="P1048">
        <v>102.92867332382301</v>
      </c>
      <c r="Q1048">
        <v>187.86819316793199</v>
      </c>
      <c r="R1048">
        <v>15.22721087467</v>
      </c>
      <c r="S1048">
        <v>3.48347841372341</v>
      </c>
      <c r="T1048">
        <v>0.71539717927422897</v>
      </c>
      <c r="U1048">
        <v>0.978100739299813</v>
      </c>
      <c r="V1048">
        <v>10.9182282793867</v>
      </c>
      <c r="W1048">
        <v>2.5642073963947198</v>
      </c>
    </row>
    <row r="1049" spans="1:23" x14ac:dyDescent="0.25">
      <c r="A1049">
        <v>1047</v>
      </c>
      <c r="B1049">
        <v>159.49995148363001</v>
      </c>
      <c r="C1049">
        <v>201.08880436259099</v>
      </c>
      <c r="D1049">
        <v>48.997420296904302</v>
      </c>
      <c r="E1049">
        <v>5.5551300642903003</v>
      </c>
      <c r="F1049">
        <v>7.0364446640014604</v>
      </c>
      <c r="G1049">
        <v>2.44104552268981</v>
      </c>
      <c r="H1049">
        <v>7.2670121192932102</v>
      </c>
      <c r="I1049">
        <v>1.89052486419677</v>
      </c>
      <c r="J1049">
        <v>713</v>
      </c>
      <c r="K1049">
        <v>170</v>
      </c>
      <c r="L1049">
        <v>1774</v>
      </c>
      <c r="M1049">
        <v>282</v>
      </c>
      <c r="N1049">
        <v>69.856994628906193</v>
      </c>
      <c r="O1049">
        <v>20.808652877807599</v>
      </c>
      <c r="P1049">
        <v>93.733918128654906</v>
      </c>
      <c r="Q1049">
        <v>149.74727492935</v>
      </c>
      <c r="R1049">
        <v>13.007783431755801</v>
      </c>
      <c r="S1049">
        <v>3.5814164893202798</v>
      </c>
      <c r="T1049">
        <v>0.64600488250457799</v>
      </c>
      <c r="U1049">
        <v>0.98172190863712905</v>
      </c>
      <c r="V1049">
        <v>8.0863157894736801</v>
      </c>
      <c r="W1049">
        <v>2.80735472154963</v>
      </c>
    </row>
    <row r="1050" spans="1:23" x14ac:dyDescent="0.25">
      <c r="A1050">
        <v>1048</v>
      </c>
      <c r="B1050">
        <v>153.44988259038499</v>
      </c>
      <c r="C1050">
        <v>171.01678666382</v>
      </c>
      <c r="D1050">
        <v>51.479149109373203</v>
      </c>
      <c r="E1050">
        <v>8.5993970665463095</v>
      </c>
      <c r="F1050">
        <v>7.0001564025878897</v>
      </c>
      <c r="G1050">
        <v>3.3871264457702601</v>
      </c>
      <c r="H1050">
        <v>7.0883698463439897</v>
      </c>
      <c r="I1050">
        <v>2.6101987361907901</v>
      </c>
      <c r="J1050">
        <v>732</v>
      </c>
      <c r="K1050">
        <v>239</v>
      </c>
      <c r="L1050">
        <v>1660</v>
      </c>
      <c r="M1050">
        <v>532</v>
      </c>
      <c r="N1050">
        <v>78.262382507324205</v>
      </c>
      <c r="O1050">
        <v>36.249137878417898</v>
      </c>
      <c r="P1050">
        <v>100.070065903572</v>
      </c>
      <c r="Q1050">
        <v>199.08154085949599</v>
      </c>
      <c r="R1050">
        <v>13.9612695362807</v>
      </c>
      <c r="S1050">
        <v>4.6090908528366104</v>
      </c>
      <c r="T1050">
        <v>0.70048072808350703</v>
      </c>
      <c r="U1050">
        <v>0.97612827578083095</v>
      </c>
      <c r="V1050">
        <v>7.2648709315375903</v>
      </c>
      <c r="W1050">
        <v>2.4732247775726002</v>
      </c>
    </row>
    <row r="1051" spans="1:23" x14ac:dyDescent="0.25">
      <c r="A1051">
        <v>1049</v>
      </c>
      <c r="B1051">
        <v>178.80073356750501</v>
      </c>
      <c r="C1051">
        <v>191.60758019755801</v>
      </c>
      <c r="D1051">
        <v>41.404119957969101</v>
      </c>
      <c r="E1051">
        <v>8.2469076829730508</v>
      </c>
      <c r="F1051">
        <v>5.6364502906799299</v>
      </c>
      <c r="G1051">
        <v>4.0852589607238698</v>
      </c>
      <c r="H1051">
        <v>9.3669624328613192</v>
      </c>
      <c r="I1051">
        <v>3.20975589752197</v>
      </c>
      <c r="J1051">
        <v>1065</v>
      </c>
      <c r="K1051">
        <v>302</v>
      </c>
      <c r="L1051">
        <v>1718</v>
      </c>
      <c r="M1051">
        <v>710</v>
      </c>
      <c r="N1051">
        <v>105.004760742187</v>
      </c>
      <c r="O1051">
        <v>47.423625946044901</v>
      </c>
      <c r="P1051">
        <v>138.62225717067301</v>
      </c>
      <c r="Q1051">
        <v>193.42171863369401</v>
      </c>
      <c r="R1051">
        <v>9.5393357458012105</v>
      </c>
      <c r="S1051">
        <v>7.1912083490451897</v>
      </c>
      <c r="T1051">
        <v>0.917799241116667</v>
      </c>
      <c r="U1051">
        <v>0.96443533541154203</v>
      </c>
      <c r="V1051">
        <v>3.8406779661016901</v>
      </c>
      <c r="W1051">
        <v>2.9453102453102402</v>
      </c>
    </row>
    <row r="1052" spans="1:23" x14ac:dyDescent="0.25">
      <c r="A1052">
        <v>1050</v>
      </c>
      <c r="B1052">
        <v>152.65891051640801</v>
      </c>
      <c r="C1052">
        <v>209.74247511110201</v>
      </c>
      <c r="D1052">
        <v>24.694159038949401</v>
      </c>
      <c r="E1052">
        <v>6.3969287905322698</v>
      </c>
      <c r="F1052">
        <v>5.5832190513610804</v>
      </c>
      <c r="G1052">
        <v>2.1646800041198699</v>
      </c>
      <c r="H1052">
        <v>6.0718269348144496</v>
      </c>
      <c r="I1052">
        <v>1.33862280845642</v>
      </c>
      <c r="J1052">
        <v>579</v>
      </c>
      <c r="K1052">
        <v>78</v>
      </c>
      <c r="L1052">
        <v>1435</v>
      </c>
      <c r="M1052">
        <v>164</v>
      </c>
      <c r="N1052">
        <v>61.911231994628899</v>
      </c>
      <c r="O1052">
        <v>35.355339050292898</v>
      </c>
      <c r="P1052">
        <v>135.74777758410301</v>
      </c>
      <c r="Q1052">
        <v>195.76259927076501</v>
      </c>
      <c r="R1052">
        <v>12.117345274610701</v>
      </c>
      <c r="S1052">
        <v>5.0157368570995402</v>
      </c>
      <c r="T1052">
        <v>0.88630224200443497</v>
      </c>
      <c r="U1052">
        <v>0.97352773207453203</v>
      </c>
      <c r="V1052">
        <v>5.3097395243488101</v>
      </c>
      <c r="W1052">
        <v>2.53694172339365</v>
      </c>
    </row>
    <row r="1053" spans="1:23" x14ac:dyDescent="0.25">
      <c r="A1053">
        <v>1051</v>
      </c>
      <c r="B1053">
        <v>162.79935570261401</v>
      </c>
      <c r="C1053">
        <v>169.05197073492499</v>
      </c>
      <c r="D1053">
        <v>16.684716293041799</v>
      </c>
      <c r="E1053">
        <v>12.416590719439</v>
      </c>
      <c r="F1053">
        <v>5.3899426460266104</v>
      </c>
      <c r="G1053">
        <v>7.81186723709106</v>
      </c>
      <c r="H1053">
        <v>7.3904504776000897</v>
      </c>
      <c r="I1053">
        <v>6.4506955146789497</v>
      </c>
      <c r="J1053">
        <v>875</v>
      </c>
      <c r="K1053">
        <v>610</v>
      </c>
      <c r="L1053">
        <v>1796</v>
      </c>
      <c r="M1053">
        <v>1576</v>
      </c>
      <c r="N1053">
        <v>90.094398498535099</v>
      </c>
      <c r="O1053">
        <v>37.735923767089801</v>
      </c>
      <c r="P1053">
        <v>118.321608040201</v>
      </c>
      <c r="Q1053">
        <v>177.338480607343</v>
      </c>
      <c r="R1053">
        <v>13.6471446910416</v>
      </c>
      <c r="S1053">
        <v>6.9456005829969403</v>
      </c>
      <c r="T1053">
        <v>0.77758796505193595</v>
      </c>
      <c r="U1053">
        <v>0.96019818370988597</v>
      </c>
      <c r="V1053">
        <v>9.63228699551569</v>
      </c>
      <c r="W1053">
        <v>3.19945817812394</v>
      </c>
    </row>
    <row r="1054" spans="1:23" x14ac:dyDescent="0.25">
      <c r="A1054">
        <v>1052</v>
      </c>
      <c r="B1054">
        <v>170.02681984901699</v>
      </c>
      <c r="C1054">
        <v>191.78165693104799</v>
      </c>
      <c r="D1054">
        <v>45.560254473944397</v>
      </c>
      <c r="E1054">
        <v>8.0181105796916992</v>
      </c>
      <c r="F1054">
        <v>6.13639116287231</v>
      </c>
      <c r="G1054">
        <v>5.8921685218811</v>
      </c>
      <c r="H1054">
        <v>8.5827703475952095</v>
      </c>
      <c r="I1054">
        <v>4.25921535491943</v>
      </c>
      <c r="J1054">
        <v>1038</v>
      </c>
      <c r="K1054">
        <v>380</v>
      </c>
      <c r="L1054">
        <v>1777</v>
      </c>
      <c r="M1054">
        <v>923</v>
      </c>
      <c r="N1054">
        <v>100.18482971191401</v>
      </c>
      <c r="O1054">
        <v>37.107952117919901</v>
      </c>
      <c r="P1054">
        <v>113.24374636416501</v>
      </c>
      <c r="Q1054">
        <v>217.09366100622199</v>
      </c>
      <c r="R1054">
        <v>13.0866995319065</v>
      </c>
      <c r="S1054">
        <v>4.03101870565553</v>
      </c>
      <c r="T1054">
        <v>0.78558307514237802</v>
      </c>
      <c r="U1054">
        <v>0.98221092501127205</v>
      </c>
      <c r="V1054">
        <v>9.1322188449848003</v>
      </c>
      <c r="W1054">
        <v>2.7243200000000001</v>
      </c>
    </row>
    <row r="1055" spans="1:23" x14ac:dyDescent="0.25">
      <c r="A1055">
        <v>1053</v>
      </c>
      <c r="B1055">
        <v>173.744784490287</v>
      </c>
      <c r="C1055">
        <v>162.10725998952</v>
      </c>
      <c r="D1055">
        <v>26.958553775491801</v>
      </c>
      <c r="E1055">
        <v>14.566280422125001</v>
      </c>
      <c r="F1055">
        <v>4.7226285934448198</v>
      </c>
      <c r="G1055">
        <v>3.2454657554626398</v>
      </c>
      <c r="H1055">
        <v>5.8957123756408603</v>
      </c>
      <c r="I1055">
        <v>2.6205034255981401</v>
      </c>
      <c r="J1055">
        <v>568</v>
      </c>
      <c r="K1055">
        <v>204</v>
      </c>
      <c r="L1055">
        <v>1275</v>
      </c>
      <c r="M1055">
        <v>544</v>
      </c>
      <c r="N1055">
        <v>53</v>
      </c>
      <c r="O1055">
        <v>34.525352478027301</v>
      </c>
      <c r="P1055">
        <v>86.356633029780895</v>
      </c>
      <c r="Q1055">
        <v>188.82643976995101</v>
      </c>
      <c r="R1055">
        <v>24.097166904084499</v>
      </c>
      <c r="S1055">
        <v>7.1024214432776303</v>
      </c>
      <c r="T1055">
        <v>0.47166728445124101</v>
      </c>
      <c r="U1055">
        <v>0.961829039345659</v>
      </c>
      <c r="V1055">
        <v>11.095866314863599</v>
      </c>
      <c r="W1055">
        <v>3.2103476371537201</v>
      </c>
    </row>
    <row r="1056" spans="1:23" x14ac:dyDescent="0.25">
      <c r="A1056">
        <v>1054</v>
      </c>
      <c r="B1056">
        <v>169.14159017252399</v>
      </c>
      <c r="C1056">
        <v>170.581400764618</v>
      </c>
      <c r="D1056">
        <v>23.5934284548057</v>
      </c>
      <c r="E1056">
        <v>8.1248013627392996</v>
      </c>
      <c r="F1056">
        <v>4.84425926208496</v>
      </c>
      <c r="G1056">
        <v>4.2561893463134703</v>
      </c>
      <c r="H1056">
        <v>5.6656193733215297</v>
      </c>
      <c r="I1056">
        <v>2.7400021553039502</v>
      </c>
      <c r="J1056">
        <v>491</v>
      </c>
      <c r="K1056">
        <v>184</v>
      </c>
      <c r="L1056">
        <v>1242</v>
      </c>
      <c r="M1056">
        <v>522</v>
      </c>
      <c r="N1056">
        <v>52.000003814697202</v>
      </c>
      <c r="O1056">
        <v>39.319206237792898</v>
      </c>
      <c r="P1056">
        <v>82.320656420942896</v>
      </c>
      <c r="Q1056">
        <v>184.48373699192601</v>
      </c>
      <c r="R1056">
        <v>23.7378793570605</v>
      </c>
      <c r="S1056">
        <v>7.4766067960647504</v>
      </c>
      <c r="T1056">
        <v>0.46076574107454799</v>
      </c>
      <c r="U1056">
        <v>0.96195597340932004</v>
      </c>
      <c r="V1056">
        <v>12.296365330847999</v>
      </c>
      <c r="W1056">
        <v>4.7778854137835598</v>
      </c>
    </row>
    <row r="1057" spans="1:23" x14ac:dyDescent="0.25">
      <c r="A1057">
        <v>1055</v>
      </c>
      <c r="B1057">
        <v>191.77005181548199</v>
      </c>
      <c r="C1057">
        <v>122.075142152962</v>
      </c>
      <c r="D1057">
        <v>26.734744744765901</v>
      </c>
      <c r="E1057">
        <v>3.83114826349723</v>
      </c>
      <c r="F1057">
        <v>4.8442959785461399</v>
      </c>
      <c r="G1057">
        <v>2.4799125194549498</v>
      </c>
      <c r="H1057">
        <v>7.0714139938354403</v>
      </c>
      <c r="I1057">
        <v>1.4414876699447601</v>
      </c>
      <c r="J1057">
        <v>789</v>
      </c>
      <c r="K1057">
        <v>64</v>
      </c>
      <c r="L1057">
        <v>1573</v>
      </c>
      <c r="M1057">
        <v>177</v>
      </c>
      <c r="N1057">
        <v>82.975898742675696</v>
      </c>
      <c r="O1057">
        <v>42.544094085693303</v>
      </c>
      <c r="P1057">
        <v>68.579506021637002</v>
      </c>
      <c r="Q1057">
        <v>168.89075502334001</v>
      </c>
      <c r="R1057">
        <v>24.146072546761499</v>
      </c>
      <c r="S1057">
        <v>9.4750797338770294</v>
      </c>
      <c r="T1057">
        <v>0.39076138212967798</v>
      </c>
      <c r="U1057">
        <v>0.93961249286583204</v>
      </c>
      <c r="V1057">
        <v>12.9417108251324</v>
      </c>
      <c r="W1057">
        <v>4.5190033117804704</v>
      </c>
    </row>
    <row r="1058" spans="1:23" x14ac:dyDescent="0.25">
      <c r="A1058">
        <v>1056</v>
      </c>
      <c r="B1058">
        <v>185.97253973490601</v>
      </c>
      <c r="C1058">
        <v>162.001843622038</v>
      </c>
      <c r="D1058">
        <v>30.8861999475041</v>
      </c>
      <c r="E1058">
        <v>6.8336837740511802</v>
      </c>
      <c r="F1058">
        <v>5.1164197921752903</v>
      </c>
      <c r="G1058">
        <v>3.4218909740447998</v>
      </c>
      <c r="H1058">
        <v>8.1639585494995099</v>
      </c>
      <c r="I1058">
        <v>2.8448863029479901</v>
      </c>
      <c r="J1058">
        <v>921</v>
      </c>
      <c r="K1058">
        <v>242</v>
      </c>
      <c r="L1058">
        <v>1716</v>
      </c>
      <c r="M1058">
        <v>618</v>
      </c>
      <c r="N1058">
        <v>86.608314514160099</v>
      </c>
      <c r="O1058">
        <v>19</v>
      </c>
      <c r="P1058">
        <v>93.790428406020794</v>
      </c>
      <c r="Q1058">
        <v>180.023104155021</v>
      </c>
      <c r="R1058">
        <v>26.3643620098313</v>
      </c>
      <c r="S1058">
        <v>6.3353894520380596</v>
      </c>
      <c r="T1058">
        <v>0.57434860543768196</v>
      </c>
      <c r="U1058">
        <v>0.96920451682017805</v>
      </c>
      <c r="V1058">
        <v>18.5465663217309</v>
      </c>
      <c r="W1058">
        <v>3.2127367135003002</v>
      </c>
    </row>
    <row r="1059" spans="1:23" x14ac:dyDescent="0.25">
      <c r="A1059">
        <v>1057</v>
      </c>
      <c r="B1059">
        <v>142.41597935143301</v>
      </c>
      <c r="C1059">
        <v>183.444429350462</v>
      </c>
      <c r="D1059">
        <v>16.043610443332401</v>
      </c>
      <c r="E1059">
        <v>5.8633833712879504</v>
      </c>
      <c r="F1059">
        <v>3.8529469966888401</v>
      </c>
      <c r="G1059">
        <v>2.8512008190154998</v>
      </c>
      <c r="H1059">
        <v>7.2748341560363698</v>
      </c>
      <c r="I1059">
        <v>2.0794112682342498</v>
      </c>
      <c r="J1059">
        <v>831</v>
      </c>
      <c r="K1059">
        <v>155</v>
      </c>
      <c r="L1059">
        <v>1666</v>
      </c>
      <c r="M1059">
        <v>368</v>
      </c>
      <c r="N1059">
        <v>65.802734375</v>
      </c>
      <c r="O1059">
        <v>42.0119018554687</v>
      </c>
      <c r="P1059">
        <v>88.209450830140398</v>
      </c>
      <c r="Q1059">
        <v>186.82457709218201</v>
      </c>
      <c r="R1059">
        <v>26.250917397187099</v>
      </c>
      <c r="S1059">
        <v>4.0008667225067001</v>
      </c>
      <c r="T1059">
        <v>0.53142367269337298</v>
      </c>
      <c r="U1059">
        <v>0.97802109338564303</v>
      </c>
      <c r="V1059">
        <v>24.806845965770101</v>
      </c>
      <c r="W1059">
        <v>2.3965156794425</v>
      </c>
    </row>
    <row r="1060" spans="1:23" x14ac:dyDescent="0.25">
      <c r="A1060">
        <v>1058</v>
      </c>
      <c r="B1060">
        <v>146.43843272720201</v>
      </c>
      <c r="C1060">
        <v>178.25603058471901</v>
      </c>
      <c r="D1060">
        <v>13.5654331695493</v>
      </c>
      <c r="E1060">
        <v>5.7248135718545798</v>
      </c>
      <c r="F1060">
        <v>3.4570138454437198</v>
      </c>
      <c r="G1060">
        <v>2.5643997192382799</v>
      </c>
      <c r="H1060">
        <v>7.1160740852355904</v>
      </c>
      <c r="I1060">
        <v>1.6356003284454299</v>
      </c>
      <c r="J1060">
        <v>860</v>
      </c>
      <c r="K1060">
        <v>123</v>
      </c>
      <c r="L1060">
        <v>1489</v>
      </c>
      <c r="M1060">
        <v>274</v>
      </c>
      <c r="N1060">
        <v>67.446273803710895</v>
      </c>
      <c r="O1060">
        <v>57.775428771972599</v>
      </c>
      <c r="P1060">
        <v>116.213306753052</v>
      </c>
      <c r="Q1060">
        <v>168.92648142528901</v>
      </c>
      <c r="R1060">
        <v>22.691033089332802</v>
      </c>
      <c r="S1060">
        <v>5.15615664859574</v>
      </c>
      <c r="T1060">
        <v>0.56465814597168795</v>
      </c>
      <c r="U1060">
        <v>0.96090850920015403</v>
      </c>
      <c r="V1060">
        <v>7.2628726287262797</v>
      </c>
      <c r="W1060">
        <v>3.1401045967519901</v>
      </c>
    </row>
    <row r="1061" spans="1:23" x14ac:dyDescent="0.25">
      <c r="A1061">
        <v>1059</v>
      </c>
      <c r="B1061">
        <v>142.25835937045099</v>
      </c>
      <c r="C1061">
        <v>155.600904345126</v>
      </c>
      <c r="D1061">
        <v>15.0246961479156</v>
      </c>
      <c r="E1061">
        <v>3.0717945045758799</v>
      </c>
      <c r="F1061">
        <v>2.9731533527374201</v>
      </c>
      <c r="G1061">
        <v>1.71575856208801</v>
      </c>
      <c r="H1061">
        <v>5.5775623321533203</v>
      </c>
      <c r="I1061">
        <v>1.2127145528793299</v>
      </c>
      <c r="J1061">
        <v>648</v>
      </c>
      <c r="K1061">
        <v>81</v>
      </c>
      <c r="L1061">
        <v>947</v>
      </c>
      <c r="M1061">
        <v>155</v>
      </c>
      <c r="N1061">
        <v>68.154235839843693</v>
      </c>
      <c r="O1061">
        <v>48.373546600341797</v>
      </c>
      <c r="P1061">
        <v>116.86794305351</v>
      </c>
      <c r="Q1061">
        <v>196.525289753164</v>
      </c>
      <c r="R1061">
        <v>23.543538842909999</v>
      </c>
      <c r="S1061">
        <v>4.3206774688145302</v>
      </c>
      <c r="T1061">
        <v>0.56861246971010404</v>
      </c>
      <c r="U1061">
        <v>0.97237564057099901</v>
      </c>
      <c r="V1061">
        <v>7.2391696750902499</v>
      </c>
      <c r="W1061">
        <v>2.56082987551867</v>
      </c>
    </row>
    <row r="1062" spans="1:23" x14ac:dyDescent="0.25">
      <c r="A1062">
        <v>1060</v>
      </c>
      <c r="B1062">
        <v>144.64078480079101</v>
      </c>
      <c r="C1062">
        <v>218.600904345126</v>
      </c>
      <c r="D1062">
        <v>5.29249078468946</v>
      </c>
      <c r="E1062">
        <v>3.85897953684626</v>
      </c>
      <c r="F1062">
        <v>2.6656572818756099</v>
      </c>
      <c r="G1062">
        <v>1.4638708829879701</v>
      </c>
      <c r="H1062">
        <v>4.6328473091125399</v>
      </c>
      <c r="I1062">
        <v>1.8249882459640501</v>
      </c>
      <c r="J1062">
        <v>556</v>
      </c>
      <c r="K1062">
        <v>209</v>
      </c>
      <c r="L1062">
        <v>950</v>
      </c>
      <c r="M1062">
        <v>353</v>
      </c>
      <c r="N1062">
        <v>61.220909118652301</v>
      </c>
      <c r="O1062">
        <v>44.204074859619098</v>
      </c>
      <c r="P1062">
        <v>107.92111459968601</v>
      </c>
      <c r="Q1062">
        <v>172.65868113103301</v>
      </c>
      <c r="R1062">
        <v>12.430168269820999</v>
      </c>
      <c r="S1062">
        <v>4.5405355531215399</v>
      </c>
      <c r="T1062">
        <v>0.72342434514134502</v>
      </c>
      <c r="U1062">
        <v>0.96861899655858297</v>
      </c>
      <c r="V1062">
        <v>5.9611041405269702</v>
      </c>
      <c r="W1062">
        <v>2.5946038251366099</v>
      </c>
    </row>
    <row r="1063" spans="1:23" x14ac:dyDescent="0.25">
      <c r="A1063">
        <v>1061</v>
      </c>
      <c r="B1063">
        <v>135.70569970307901</v>
      </c>
      <c r="C1063">
        <v>185.245919773331</v>
      </c>
      <c r="D1063">
        <v>13.5345495326007</v>
      </c>
      <c r="E1063">
        <v>9.7619273752239302</v>
      </c>
      <c r="F1063">
        <v>3.9077892303466699</v>
      </c>
      <c r="G1063">
        <v>5.1758360862731898</v>
      </c>
      <c r="H1063">
        <v>6.2181630134582502</v>
      </c>
      <c r="I1063">
        <v>4.6578097343444798</v>
      </c>
      <c r="J1063">
        <v>700</v>
      </c>
      <c r="K1063">
        <v>502</v>
      </c>
      <c r="L1063">
        <v>1394</v>
      </c>
      <c r="M1063">
        <v>1131</v>
      </c>
      <c r="N1063">
        <v>58.549129486083899</v>
      </c>
      <c r="O1063">
        <v>44.418464660644503</v>
      </c>
      <c r="P1063">
        <v>106.31170076726301</v>
      </c>
      <c r="Q1063">
        <v>180.87691652470099</v>
      </c>
      <c r="R1063">
        <v>12.1905833925248</v>
      </c>
      <c r="S1063">
        <v>5.7591653076406804</v>
      </c>
      <c r="T1063">
        <v>0.76500391064510698</v>
      </c>
      <c r="U1063">
        <v>0.96054384110096602</v>
      </c>
      <c r="V1063">
        <v>5.7937823834196802</v>
      </c>
      <c r="W1063">
        <v>2.6541666666666601</v>
      </c>
    </row>
    <row r="1064" spans="1:23" x14ac:dyDescent="0.25">
      <c r="A1064">
        <v>1062</v>
      </c>
      <c r="B1064">
        <v>140.98561974810301</v>
      </c>
      <c r="C1064">
        <v>189.48982126569501</v>
      </c>
      <c r="D1064">
        <v>14.2106250623702</v>
      </c>
      <c r="E1064">
        <v>7.9349307392681201</v>
      </c>
      <c r="F1064">
        <v>3.14116930961608</v>
      </c>
      <c r="G1064">
        <v>3.4833106994628902</v>
      </c>
      <c r="H1064">
        <v>5.7086296081542898</v>
      </c>
      <c r="I1064">
        <v>2.3982906341552699</v>
      </c>
      <c r="J1064">
        <v>713</v>
      </c>
      <c r="K1064">
        <v>179</v>
      </c>
      <c r="L1064">
        <v>1078</v>
      </c>
      <c r="M1064">
        <v>430</v>
      </c>
      <c r="N1064">
        <v>67.882247924804602</v>
      </c>
      <c r="O1064">
        <v>79.605278015136705</v>
      </c>
      <c r="P1064">
        <v>104.01786316144199</v>
      </c>
      <c r="Q1064">
        <v>189.04942763333</v>
      </c>
      <c r="R1064">
        <v>11.181501244844201</v>
      </c>
      <c r="S1064">
        <v>4.1567313965137096</v>
      </c>
      <c r="T1064">
        <v>0.76717050578690604</v>
      </c>
      <c r="U1064">
        <v>0.97560517908188704</v>
      </c>
      <c r="V1064">
        <v>5.3521594684385301</v>
      </c>
      <c r="W1064">
        <v>2.4983202687569901</v>
      </c>
    </row>
    <row r="1065" spans="1:23" x14ac:dyDescent="0.25">
      <c r="A1065">
        <v>1063</v>
      </c>
      <c r="B1065">
        <v>153.10774515321401</v>
      </c>
      <c r="C1065">
        <v>213.13373052067701</v>
      </c>
      <c r="D1065">
        <v>19.409308587683199</v>
      </c>
      <c r="E1065">
        <v>5.6388585189734899</v>
      </c>
      <c r="F1065">
        <v>3.1963407993316602</v>
      </c>
      <c r="G1065">
        <v>3.06126832962036</v>
      </c>
      <c r="H1065">
        <v>4.7361521720886204</v>
      </c>
      <c r="I1065">
        <v>2.9444618225097599</v>
      </c>
      <c r="J1065">
        <v>479</v>
      </c>
      <c r="K1065">
        <v>308</v>
      </c>
      <c r="L1065">
        <v>990</v>
      </c>
      <c r="M1065">
        <v>664</v>
      </c>
      <c r="N1065">
        <v>66.309883117675696</v>
      </c>
      <c r="O1065">
        <v>33.526111602783203</v>
      </c>
      <c r="P1065">
        <v>112.23990038738199</v>
      </c>
      <c r="Q1065">
        <v>179.32600989443301</v>
      </c>
      <c r="R1065">
        <v>12.8947144116357</v>
      </c>
      <c r="S1065">
        <v>4.5308882092119198</v>
      </c>
      <c r="T1065">
        <v>0.73762216442194894</v>
      </c>
      <c r="U1065">
        <v>0.97392362523321896</v>
      </c>
      <c r="V1065">
        <v>5.4536771728748796</v>
      </c>
      <c r="W1065">
        <v>3.06359102244389</v>
      </c>
    </row>
    <row r="1066" spans="1:23" x14ac:dyDescent="0.25">
      <c r="A1066">
        <v>1064</v>
      </c>
      <c r="B1066">
        <v>155.647887597275</v>
      </c>
      <c r="C1066">
        <v>191.41200100914</v>
      </c>
      <c r="D1066">
        <v>17.8023498429454</v>
      </c>
      <c r="E1066">
        <v>7.1130482457950102</v>
      </c>
      <c r="F1066">
        <v>3.2188324928283598</v>
      </c>
      <c r="G1066">
        <v>3.82627201080322</v>
      </c>
      <c r="H1066">
        <v>4.7975411415100098</v>
      </c>
      <c r="I1066">
        <v>2.6443171501159601</v>
      </c>
      <c r="J1066">
        <v>465</v>
      </c>
      <c r="K1066">
        <v>197</v>
      </c>
      <c r="L1066">
        <v>1011</v>
      </c>
      <c r="M1066">
        <v>404</v>
      </c>
      <c r="N1066">
        <v>51.971145629882798</v>
      </c>
      <c r="O1066">
        <v>25.0798740386962</v>
      </c>
      <c r="P1066">
        <v>86.977069056404801</v>
      </c>
      <c r="Q1066">
        <v>198.64358425727801</v>
      </c>
      <c r="R1066">
        <v>12.4628177091891</v>
      </c>
      <c r="S1066">
        <v>11.257819208540401</v>
      </c>
      <c r="T1066">
        <v>0.67130969058410395</v>
      </c>
      <c r="U1066">
        <v>0.93375038559461199</v>
      </c>
      <c r="V1066">
        <v>8.3003629764065305</v>
      </c>
      <c r="W1066">
        <v>6.9557898316612796</v>
      </c>
    </row>
    <row r="1067" spans="1:23" x14ac:dyDescent="0.25">
      <c r="A1067">
        <v>1065</v>
      </c>
      <c r="B1067">
        <v>156.88249335325699</v>
      </c>
      <c r="C1067">
        <v>168.61313047022</v>
      </c>
      <c r="D1067">
        <v>15.259034052930399</v>
      </c>
      <c r="E1067">
        <v>7.4259131366620297</v>
      </c>
      <c r="F1067">
        <v>3.1360607147216699</v>
      </c>
      <c r="G1067">
        <v>4.4139389991760201</v>
      </c>
      <c r="H1067">
        <v>3.9198648929595898</v>
      </c>
      <c r="I1067">
        <v>3.7755484580993599</v>
      </c>
      <c r="J1067">
        <v>369</v>
      </c>
      <c r="K1067">
        <v>372</v>
      </c>
      <c r="L1067">
        <v>771</v>
      </c>
      <c r="M1067">
        <v>887</v>
      </c>
      <c r="N1067">
        <v>51.2249946594238</v>
      </c>
      <c r="O1067">
        <v>34</v>
      </c>
      <c r="P1067">
        <v>84.3657105606258</v>
      </c>
      <c r="Q1067">
        <v>193.62986913599099</v>
      </c>
      <c r="R1067">
        <v>12.841218580746901</v>
      </c>
      <c r="S1067">
        <v>5.9784014844944098</v>
      </c>
      <c r="T1067">
        <v>0.70245197587264496</v>
      </c>
      <c r="U1067">
        <v>0.96305373378668702</v>
      </c>
      <c r="V1067">
        <v>10.2318611987381</v>
      </c>
      <c r="W1067">
        <v>3.1237616654701998</v>
      </c>
    </row>
    <row r="1068" spans="1:23" x14ac:dyDescent="0.25">
      <c r="A1068">
        <v>1066</v>
      </c>
      <c r="B1068">
        <v>133.32705854955401</v>
      </c>
      <c r="C1068">
        <v>197.804673096702</v>
      </c>
      <c r="D1068">
        <v>9.6113768589001403</v>
      </c>
      <c r="E1068">
        <v>5.4926926111797698</v>
      </c>
      <c r="F1068">
        <v>2.9079453945159899</v>
      </c>
      <c r="G1068">
        <v>2.5387873649597101</v>
      </c>
      <c r="H1068">
        <v>4.7397365570068297</v>
      </c>
      <c r="I1068">
        <v>2.57308650016784</v>
      </c>
      <c r="J1068">
        <v>503</v>
      </c>
      <c r="K1068">
        <v>300</v>
      </c>
      <c r="L1068">
        <v>1039</v>
      </c>
      <c r="M1068">
        <v>546</v>
      </c>
      <c r="N1068">
        <v>57.974132537841797</v>
      </c>
      <c r="O1068">
        <v>30.364452362060501</v>
      </c>
      <c r="P1068">
        <v>82.420103092783506</v>
      </c>
      <c r="Q1068">
        <v>183.98994765367999</v>
      </c>
      <c r="R1068">
        <v>13.7099485283193</v>
      </c>
      <c r="S1068">
        <v>5.7839886254526602</v>
      </c>
      <c r="T1068">
        <v>0.62786477175959499</v>
      </c>
      <c r="U1068">
        <v>0.96851198038365405</v>
      </c>
      <c r="V1068">
        <v>10.441767068273</v>
      </c>
      <c r="W1068">
        <v>3.3766863725935998</v>
      </c>
    </row>
    <row r="1069" spans="1:23" x14ac:dyDescent="0.25">
      <c r="A1069">
        <v>1067</v>
      </c>
      <c r="B1069">
        <v>129.082865958974</v>
      </c>
      <c r="C1069">
        <v>204.64833394787399</v>
      </c>
      <c r="D1069">
        <v>12.409098272299801</v>
      </c>
      <c r="E1069">
        <v>11.402729884569601</v>
      </c>
      <c r="F1069">
        <v>3.1991217136382999</v>
      </c>
      <c r="G1069">
        <v>7.8909578323364196</v>
      </c>
      <c r="H1069">
        <v>5.1482372283935502</v>
      </c>
      <c r="I1069">
        <v>5.8109002113342196</v>
      </c>
      <c r="J1069">
        <v>580</v>
      </c>
      <c r="K1069">
        <v>548</v>
      </c>
      <c r="L1069">
        <v>1058</v>
      </c>
      <c r="M1069">
        <v>1508</v>
      </c>
      <c r="N1069">
        <v>72.470680236816406</v>
      </c>
      <c r="O1069">
        <v>53.150726318359297</v>
      </c>
      <c r="P1069">
        <v>97.247452229299299</v>
      </c>
      <c r="Q1069">
        <v>158.954432403624</v>
      </c>
      <c r="R1069">
        <v>11.634408795944699</v>
      </c>
      <c r="S1069">
        <v>4.8908918272427098</v>
      </c>
      <c r="T1069">
        <v>0.71299332517054304</v>
      </c>
      <c r="U1069">
        <v>0.96566615530737299</v>
      </c>
      <c r="V1069">
        <v>7.0148148148148097</v>
      </c>
      <c r="W1069">
        <v>3.1566705675833799</v>
      </c>
    </row>
    <row r="1070" spans="1:23" x14ac:dyDescent="0.25">
      <c r="A1070">
        <v>1068</v>
      </c>
      <c r="B1070">
        <v>133.79689107104701</v>
      </c>
      <c r="C1070">
        <v>164.37041277727101</v>
      </c>
      <c r="D1070">
        <v>7.1003571971574102</v>
      </c>
      <c r="E1070">
        <v>12.911114142125999</v>
      </c>
      <c r="F1070">
        <v>2.3273131847381499</v>
      </c>
      <c r="G1070">
        <v>4.6190657615661603</v>
      </c>
      <c r="H1070">
        <v>3.4575519561767498</v>
      </c>
      <c r="I1070">
        <v>4.3083910942077601</v>
      </c>
      <c r="J1070">
        <v>347</v>
      </c>
      <c r="K1070">
        <v>380</v>
      </c>
      <c r="L1070">
        <v>822</v>
      </c>
      <c r="M1070">
        <v>1115</v>
      </c>
      <c r="N1070">
        <v>40.261642456054602</v>
      </c>
      <c r="O1070">
        <v>20.808652877807599</v>
      </c>
      <c r="P1070">
        <v>97.123584277148495</v>
      </c>
      <c r="Q1070">
        <v>160.81397443837599</v>
      </c>
      <c r="R1070">
        <v>15.303145403420601</v>
      </c>
      <c r="S1070">
        <v>7.76649310523569</v>
      </c>
      <c r="T1070">
        <v>0.65806146727959702</v>
      </c>
      <c r="U1070">
        <v>0.95373187091332701</v>
      </c>
      <c r="V1070">
        <v>8.4606986899563292</v>
      </c>
      <c r="W1070">
        <v>3.9109060402684501</v>
      </c>
    </row>
    <row r="1071" spans="1:23" x14ac:dyDescent="0.25">
      <c r="A1071">
        <v>1069</v>
      </c>
      <c r="B1071">
        <v>141.40614023171401</v>
      </c>
      <c r="C1071">
        <v>173.276970249762</v>
      </c>
      <c r="D1071">
        <v>10.466348764774001</v>
      </c>
      <c r="E1071">
        <v>6.5442320240168703</v>
      </c>
      <c r="F1071">
        <v>3.5847017765045099</v>
      </c>
      <c r="G1071">
        <v>3.2368736267089799</v>
      </c>
      <c r="H1071">
        <v>5.2351155281066797</v>
      </c>
      <c r="I1071">
        <v>2.12880086898803</v>
      </c>
      <c r="J1071">
        <v>557</v>
      </c>
      <c r="K1071">
        <v>166</v>
      </c>
      <c r="L1071">
        <v>1206</v>
      </c>
      <c r="M1071">
        <v>370</v>
      </c>
      <c r="N1071">
        <v>65.122962951660099</v>
      </c>
      <c r="O1071">
        <v>54.037025451660099</v>
      </c>
      <c r="P1071">
        <v>83.678235294117599</v>
      </c>
      <c r="Q1071">
        <v>182.36707238949299</v>
      </c>
      <c r="R1071">
        <v>12.880902295438601</v>
      </c>
      <c r="S1071">
        <v>3.0109172221492502</v>
      </c>
      <c r="T1071">
        <v>0.62331050914268704</v>
      </c>
      <c r="U1071">
        <v>0.98027380269770903</v>
      </c>
      <c r="V1071">
        <v>7.4661957618567101</v>
      </c>
      <c r="W1071">
        <v>2.3830645161290298</v>
      </c>
    </row>
    <row r="1072" spans="1:23" x14ac:dyDescent="0.25">
      <c r="A1072">
        <v>1070</v>
      </c>
      <c r="B1072">
        <v>145.09934211802999</v>
      </c>
      <c r="C1072">
        <v>168.44223641056399</v>
      </c>
      <c r="D1072">
        <v>14.251585736680999</v>
      </c>
      <c r="E1072">
        <v>5.9016276668959602</v>
      </c>
      <c r="F1072">
        <v>3.8134791851043701</v>
      </c>
      <c r="G1072">
        <v>3.14939165115356</v>
      </c>
      <c r="H1072">
        <v>5.4157571792602504</v>
      </c>
      <c r="I1072">
        <v>1.94146227836608</v>
      </c>
      <c r="J1072">
        <v>543</v>
      </c>
      <c r="K1072">
        <v>105</v>
      </c>
      <c r="L1072">
        <v>1158</v>
      </c>
      <c r="M1072">
        <v>301</v>
      </c>
      <c r="N1072">
        <v>51.623638153076101</v>
      </c>
      <c r="O1072">
        <v>18.439088821411101</v>
      </c>
      <c r="P1072">
        <v>78.857273559011901</v>
      </c>
      <c r="Q1072">
        <v>162.26163276678699</v>
      </c>
      <c r="R1072">
        <v>14.7917144618271</v>
      </c>
      <c r="S1072">
        <v>5.7046268731822103</v>
      </c>
      <c r="T1072">
        <v>0.61262706149136903</v>
      </c>
      <c r="U1072">
        <v>0.97294825318636702</v>
      </c>
      <c r="V1072">
        <v>10.6900662251655</v>
      </c>
      <c r="W1072">
        <v>3.3621842075450301</v>
      </c>
    </row>
    <row r="1073" spans="1:23" x14ac:dyDescent="0.25">
      <c r="A1073">
        <v>1071</v>
      </c>
      <c r="B1073">
        <v>143.36206796172999</v>
      </c>
      <c r="C1073">
        <v>200.72693046633901</v>
      </c>
      <c r="D1073">
        <v>13.208893831248</v>
      </c>
      <c r="E1073">
        <v>8.3799994569314293</v>
      </c>
      <c r="F1073">
        <v>3.6260797977447501</v>
      </c>
      <c r="G1073">
        <v>4.2665424346923801</v>
      </c>
      <c r="H1073">
        <v>4.5507788658142001</v>
      </c>
      <c r="I1073">
        <v>3.1860692501068102</v>
      </c>
      <c r="J1073">
        <v>418</v>
      </c>
      <c r="K1073">
        <v>234</v>
      </c>
      <c r="L1073">
        <v>953</v>
      </c>
      <c r="M1073">
        <v>651</v>
      </c>
      <c r="N1073">
        <v>43.8634223937988</v>
      </c>
      <c r="O1073">
        <v>63.158535003662102</v>
      </c>
      <c r="P1073">
        <v>85.856307435254806</v>
      </c>
      <c r="Q1073">
        <v>180.400183804758</v>
      </c>
      <c r="R1073">
        <v>14.726134988344899</v>
      </c>
      <c r="S1073">
        <v>4.7840923952056498</v>
      </c>
      <c r="T1073">
        <v>0.65759318427266999</v>
      </c>
      <c r="U1073">
        <v>0.96904568230701404</v>
      </c>
      <c r="V1073">
        <v>9.4689737470166992</v>
      </c>
      <c r="W1073">
        <v>2.67248215701823</v>
      </c>
    </row>
    <row r="1074" spans="1:23" x14ac:dyDescent="0.25">
      <c r="A1074">
        <v>1072</v>
      </c>
      <c r="B1074">
        <v>141.40377263288599</v>
      </c>
      <c r="C1074">
        <v>194.50554056938799</v>
      </c>
      <c r="D1074">
        <v>11.2874226208591</v>
      </c>
      <c r="E1074">
        <v>10.329531977923599</v>
      </c>
      <c r="F1074">
        <v>3.1809890270233101</v>
      </c>
      <c r="G1074">
        <v>5.3311495780944798</v>
      </c>
      <c r="H1074">
        <v>4.21229696273803</v>
      </c>
      <c r="I1074">
        <v>4.0753884315490696</v>
      </c>
      <c r="J1074">
        <v>445</v>
      </c>
      <c r="K1074">
        <v>362</v>
      </c>
      <c r="L1074">
        <v>942</v>
      </c>
      <c r="M1074">
        <v>973</v>
      </c>
      <c r="N1074">
        <v>46.615447998046797</v>
      </c>
      <c r="O1074">
        <v>26.4007568359375</v>
      </c>
      <c r="P1074">
        <v>100.7136</v>
      </c>
      <c r="Q1074">
        <v>176.24610650004601</v>
      </c>
      <c r="R1074">
        <v>14.8172998565865</v>
      </c>
      <c r="S1074">
        <v>11.4867367122761</v>
      </c>
      <c r="T1074">
        <v>0.71398280092154998</v>
      </c>
      <c r="U1074">
        <v>0.92444321612865699</v>
      </c>
      <c r="V1074">
        <v>10.015005359056801</v>
      </c>
      <c r="W1074">
        <v>4.9449610454888102</v>
      </c>
    </row>
    <row r="1075" spans="1:23" x14ac:dyDescent="0.25">
      <c r="A1075">
        <v>1073</v>
      </c>
      <c r="B1075">
        <v>151.038133866366</v>
      </c>
      <c r="C1075">
        <v>186.16237458518501</v>
      </c>
      <c r="D1075">
        <v>9.1601233076040192</v>
      </c>
      <c r="E1075">
        <v>5.7886843998926896</v>
      </c>
      <c r="F1075">
        <v>2.77954077720642</v>
      </c>
      <c r="G1075">
        <v>2.9699790477752601</v>
      </c>
      <c r="H1075">
        <v>3.2361073493957502</v>
      </c>
      <c r="I1075">
        <v>2.0573925971984801</v>
      </c>
      <c r="J1075">
        <v>359</v>
      </c>
      <c r="K1075">
        <v>135</v>
      </c>
      <c r="L1075">
        <v>685</v>
      </c>
      <c r="M1075">
        <v>347</v>
      </c>
      <c r="N1075">
        <v>40.706264495849602</v>
      </c>
      <c r="O1075">
        <v>52.345012664794901</v>
      </c>
      <c r="P1075">
        <v>110.331051147805</v>
      </c>
      <c r="Q1075">
        <v>190.69197557275601</v>
      </c>
      <c r="R1075">
        <v>15.3321643014065</v>
      </c>
      <c r="S1075">
        <v>6.0854117338359597</v>
      </c>
      <c r="T1075">
        <v>0.73474783027476398</v>
      </c>
      <c r="U1075">
        <v>0.97241776888523501</v>
      </c>
      <c r="V1075">
        <v>6.98819362455726</v>
      </c>
      <c r="W1075">
        <v>3.4126607043040802</v>
      </c>
    </row>
    <row r="1076" spans="1:23" x14ac:dyDescent="0.25">
      <c r="A1076">
        <v>1074</v>
      </c>
      <c r="B1076">
        <v>152.166294707834</v>
      </c>
      <c r="C1076">
        <v>196.50111587649599</v>
      </c>
      <c r="D1076">
        <v>7.3180836588375398</v>
      </c>
      <c r="E1076">
        <v>7.5700153736324696</v>
      </c>
      <c r="F1076">
        <v>2.9470903873443599</v>
      </c>
      <c r="G1076">
        <v>4.31916999816894</v>
      </c>
      <c r="H1076">
        <v>4.0499100685119602</v>
      </c>
      <c r="I1076">
        <v>3.7225549221038801</v>
      </c>
      <c r="J1076">
        <v>447</v>
      </c>
      <c r="K1076">
        <v>371</v>
      </c>
      <c r="L1076">
        <v>938</v>
      </c>
      <c r="M1076">
        <v>747</v>
      </c>
      <c r="N1076">
        <v>46.010868072509702</v>
      </c>
      <c r="O1076">
        <v>33.060550689697202</v>
      </c>
      <c r="P1076">
        <v>80.563951687829004</v>
      </c>
      <c r="Q1076">
        <v>156.044541643885</v>
      </c>
      <c r="R1076">
        <v>14.012272238903201</v>
      </c>
      <c r="S1076">
        <v>2.62885233382949</v>
      </c>
      <c r="T1076">
        <v>0.64887483684223701</v>
      </c>
      <c r="U1076">
        <v>0.98606142884725301</v>
      </c>
      <c r="V1076">
        <v>8.3716904276985709</v>
      </c>
      <c r="W1076">
        <v>2.3378909090909001</v>
      </c>
    </row>
    <row r="1077" spans="1:23" x14ac:dyDescent="0.25">
      <c r="A1077">
        <v>1075</v>
      </c>
      <c r="B1077">
        <v>144.860835645946</v>
      </c>
      <c r="C1077">
        <v>196.10349511925301</v>
      </c>
      <c r="D1077">
        <v>13.486976094697701</v>
      </c>
      <c r="E1077">
        <v>6.9706930666774003</v>
      </c>
      <c r="F1077">
        <v>3.3401427268981898</v>
      </c>
      <c r="G1077">
        <v>3.9259645938873202</v>
      </c>
      <c r="H1077">
        <v>4.9139289855956996</v>
      </c>
      <c r="I1077">
        <v>3.3586039543151802</v>
      </c>
      <c r="J1077">
        <v>570</v>
      </c>
      <c r="K1077">
        <v>343</v>
      </c>
      <c r="L1077">
        <v>949</v>
      </c>
      <c r="M1077">
        <v>773</v>
      </c>
      <c r="N1077">
        <v>53.851650238037102</v>
      </c>
      <c r="O1077">
        <v>21.9317111968994</v>
      </c>
      <c r="P1077">
        <v>84.001250521050395</v>
      </c>
      <c r="Q1077">
        <v>170.61495587552201</v>
      </c>
      <c r="R1077">
        <v>15.664002750875101</v>
      </c>
      <c r="S1077">
        <v>16.9844851256703</v>
      </c>
      <c r="T1077">
        <v>0.59460739679976704</v>
      </c>
      <c r="U1077">
        <v>0.79943495727672897</v>
      </c>
      <c r="V1077">
        <v>14.229567307692299</v>
      </c>
      <c r="W1077">
        <v>6.1434159061277702</v>
      </c>
    </row>
    <row r="1078" spans="1:23" x14ac:dyDescent="0.25">
      <c r="A1078">
        <v>1076</v>
      </c>
      <c r="B1078">
        <v>141.11634225387601</v>
      </c>
      <c r="C1078">
        <v>182.569038793689</v>
      </c>
      <c r="D1078">
        <v>12.011933563257699</v>
      </c>
      <c r="E1078">
        <v>10.059294259888899</v>
      </c>
      <c r="F1078">
        <v>3.1948444843292201</v>
      </c>
      <c r="G1078">
        <v>4.7258739471435502</v>
      </c>
      <c r="H1078">
        <v>4.2255401611328098</v>
      </c>
      <c r="I1078">
        <v>4.0268473625183097</v>
      </c>
      <c r="J1078">
        <v>491</v>
      </c>
      <c r="K1078">
        <v>390</v>
      </c>
      <c r="L1078">
        <v>882</v>
      </c>
      <c r="M1078">
        <v>870</v>
      </c>
      <c r="N1078">
        <v>57.008773803710902</v>
      </c>
      <c r="O1078">
        <v>58.463661193847599</v>
      </c>
      <c r="P1078">
        <v>88.692933618843597</v>
      </c>
      <c r="Q1078">
        <v>197.840966305189</v>
      </c>
      <c r="R1078">
        <v>17.9186937593274</v>
      </c>
      <c r="S1078">
        <v>5.5840809820458901</v>
      </c>
      <c r="T1078">
        <v>0.61570301248289505</v>
      </c>
      <c r="U1078">
        <v>0.97375195919479196</v>
      </c>
      <c r="V1078">
        <v>15.5210466439135</v>
      </c>
      <c r="W1078">
        <v>2.4691358024691299</v>
      </c>
    </row>
    <row r="1079" spans="1:23" x14ac:dyDescent="0.25">
      <c r="A1079">
        <v>1077</v>
      </c>
      <c r="B1079">
        <v>166.91399018028599</v>
      </c>
      <c r="C1079">
        <v>191.03877428244201</v>
      </c>
      <c r="D1079">
        <v>22.432111179199499</v>
      </c>
      <c r="E1079">
        <v>9.2557933653855304</v>
      </c>
      <c r="F1079">
        <v>8.2334289550781197</v>
      </c>
      <c r="G1079">
        <v>5.4997038841247496</v>
      </c>
      <c r="H1079">
        <v>11.118033409118601</v>
      </c>
      <c r="I1079">
        <v>3.8704576492309499</v>
      </c>
      <c r="J1079">
        <v>1386</v>
      </c>
      <c r="K1079">
        <v>328</v>
      </c>
      <c r="L1079">
        <v>2721</v>
      </c>
      <c r="M1079">
        <v>855</v>
      </c>
      <c r="N1079">
        <v>106.00471496582</v>
      </c>
      <c r="O1079">
        <v>45.276927947997997</v>
      </c>
      <c r="P1079">
        <v>87.2222222222222</v>
      </c>
      <c r="Q1079">
        <v>171.01150211656</v>
      </c>
      <c r="R1079">
        <v>17.7995108275218</v>
      </c>
      <c r="S1079">
        <v>8.2325520749656995</v>
      </c>
      <c r="T1079">
        <v>0.59888564767289199</v>
      </c>
      <c r="U1079">
        <v>0.95700379341005304</v>
      </c>
      <c r="V1079">
        <v>15.337719298245601</v>
      </c>
      <c r="W1079">
        <v>3.5429005315110098</v>
      </c>
    </row>
    <row r="1080" spans="1:23" x14ac:dyDescent="0.25">
      <c r="A1080">
        <v>1078</v>
      </c>
      <c r="B1080">
        <v>165.983659686778</v>
      </c>
      <c r="C1080">
        <v>193.866482951347</v>
      </c>
      <c r="D1080">
        <v>14.6230786095221</v>
      </c>
      <c r="E1080">
        <v>9.6626653710413404</v>
      </c>
      <c r="F1080">
        <v>8.1156730651855398</v>
      </c>
      <c r="G1080">
        <v>6.0706248283386204</v>
      </c>
      <c r="H1080">
        <v>9.2385692596435494</v>
      </c>
      <c r="I1080">
        <v>4.4306654930114702</v>
      </c>
      <c r="J1080">
        <v>1191</v>
      </c>
      <c r="K1080">
        <v>401</v>
      </c>
      <c r="L1080">
        <v>2060</v>
      </c>
      <c r="M1080">
        <v>1004</v>
      </c>
      <c r="N1080">
        <v>101.044548034667</v>
      </c>
      <c r="O1080">
        <v>42.801868438720703</v>
      </c>
      <c r="P1080">
        <v>95.965606190885595</v>
      </c>
      <c r="Q1080">
        <v>159.111250156425</v>
      </c>
      <c r="R1080">
        <v>15.3508679452737</v>
      </c>
      <c r="S1080">
        <v>6.2223041575468496</v>
      </c>
      <c r="T1080">
        <v>0.65118586939364398</v>
      </c>
      <c r="U1080">
        <v>0.95519977609178397</v>
      </c>
      <c r="V1080">
        <v>11.7681026581118</v>
      </c>
      <c r="W1080">
        <v>3.2724349605378502</v>
      </c>
    </row>
    <row r="1081" spans="1:23" x14ac:dyDescent="0.25">
      <c r="A1081">
        <v>1079</v>
      </c>
      <c r="B1081">
        <v>162.77723223815701</v>
      </c>
      <c r="C1081">
        <v>208.52983756719499</v>
      </c>
      <c r="D1081">
        <v>21.722190388113699</v>
      </c>
      <c r="E1081">
        <v>8.7213659861610093</v>
      </c>
      <c r="F1081">
        <v>8.6969966888427699</v>
      </c>
      <c r="G1081">
        <v>4.0346093177795401</v>
      </c>
      <c r="H1081">
        <v>9.5521488189697195</v>
      </c>
      <c r="I1081">
        <v>4.0136632919311497</v>
      </c>
      <c r="J1081">
        <v>1219</v>
      </c>
      <c r="K1081">
        <v>447</v>
      </c>
      <c r="L1081">
        <v>2150</v>
      </c>
      <c r="M1081">
        <v>941</v>
      </c>
      <c r="N1081">
        <v>101.11873626708901</v>
      </c>
      <c r="O1081">
        <v>47.434165954589801</v>
      </c>
      <c r="P1081">
        <v>93.327248140635504</v>
      </c>
      <c r="Q1081">
        <v>211.95843346684401</v>
      </c>
      <c r="R1081">
        <v>17.990561944166402</v>
      </c>
      <c r="S1081">
        <v>3.2165513826799401</v>
      </c>
      <c r="T1081">
        <v>0.63518111675033395</v>
      </c>
      <c r="U1081">
        <v>0.98347632104361105</v>
      </c>
      <c r="V1081">
        <v>13.069789674952199</v>
      </c>
      <c r="W1081">
        <v>2.4143939393939302</v>
      </c>
    </row>
    <row r="1082" spans="1:23" x14ac:dyDescent="0.25">
      <c r="A1082">
        <v>1080</v>
      </c>
      <c r="B1082">
        <v>159.33132799006299</v>
      </c>
      <c r="C1082">
        <v>186.96372916221901</v>
      </c>
      <c r="D1082">
        <v>27.2038906194296</v>
      </c>
      <c r="E1082">
        <v>8.7210909894590607</v>
      </c>
      <c r="F1082">
        <v>9.8003053665161097</v>
      </c>
      <c r="G1082">
        <v>4.6338620185851997</v>
      </c>
      <c r="H1082">
        <v>10.687273979186999</v>
      </c>
      <c r="I1082">
        <v>3.4126338958740199</v>
      </c>
      <c r="J1082">
        <v>1321</v>
      </c>
      <c r="K1082">
        <v>339</v>
      </c>
      <c r="L1082">
        <v>2683</v>
      </c>
      <c r="M1082">
        <v>789</v>
      </c>
      <c r="N1082">
        <v>102.591423034667</v>
      </c>
      <c r="O1082">
        <v>19.104972839355401</v>
      </c>
      <c r="P1082">
        <v>86.656271418779895</v>
      </c>
      <c r="Q1082">
        <v>163.54255731102799</v>
      </c>
      <c r="R1082">
        <v>16.860352935450699</v>
      </c>
      <c r="S1082">
        <v>3.9561237368791402</v>
      </c>
      <c r="T1082">
        <v>0.61855228535179196</v>
      </c>
      <c r="U1082">
        <v>0.97813746780875599</v>
      </c>
      <c r="V1082">
        <v>11.631991051454101</v>
      </c>
      <c r="W1082">
        <v>2.92999102449031</v>
      </c>
    </row>
    <row r="1083" spans="1:23" x14ac:dyDescent="0.25">
      <c r="A1083">
        <v>1081</v>
      </c>
      <c r="B1083">
        <v>163.213898969512</v>
      </c>
      <c r="C1083">
        <v>158.85324768576899</v>
      </c>
      <c r="D1083">
        <v>22.6354742763689</v>
      </c>
      <c r="E1083">
        <v>6.6049424364537899</v>
      </c>
      <c r="F1083">
        <v>9.3910741806030202</v>
      </c>
      <c r="G1083">
        <v>3.6009838581085201</v>
      </c>
      <c r="H1083">
        <v>10.0737533569335</v>
      </c>
      <c r="I1083">
        <v>2.7950911521911599</v>
      </c>
      <c r="J1083">
        <v>1215</v>
      </c>
      <c r="K1083">
        <v>267</v>
      </c>
      <c r="L1083">
        <v>2526</v>
      </c>
      <c r="M1083">
        <v>577</v>
      </c>
      <c r="N1083">
        <v>103.17461395263599</v>
      </c>
      <c r="O1083">
        <v>21.095022201538001</v>
      </c>
      <c r="P1083">
        <v>82.498773758430403</v>
      </c>
      <c r="Q1083">
        <v>169.90897944464399</v>
      </c>
      <c r="R1083">
        <v>15.5786359462092</v>
      </c>
      <c r="S1083">
        <v>6.5302819379889199</v>
      </c>
      <c r="T1083">
        <v>0.65443406026317896</v>
      </c>
      <c r="U1083">
        <v>0.94427442956580798</v>
      </c>
      <c r="V1083">
        <v>9.7067594433399602</v>
      </c>
      <c r="W1083">
        <v>3.3988235294117599</v>
      </c>
    </row>
    <row r="1084" spans="1:23" x14ac:dyDescent="0.25">
      <c r="A1084">
        <v>1082</v>
      </c>
      <c r="B1084">
        <v>149.20947427662</v>
      </c>
      <c r="C1084">
        <v>213.53507733509201</v>
      </c>
      <c r="D1084">
        <v>10.7318733284567</v>
      </c>
      <c r="E1084">
        <v>6.2042868762790304</v>
      </c>
      <c r="F1084">
        <v>3.1188397407531698</v>
      </c>
      <c r="G1084">
        <v>3.8298819065093901</v>
      </c>
      <c r="H1084">
        <v>4.0493597984313903</v>
      </c>
      <c r="I1084">
        <v>2.6434435844421298</v>
      </c>
      <c r="J1084">
        <v>380</v>
      </c>
      <c r="K1084">
        <v>171</v>
      </c>
      <c r="L1084">
        <v>855</v>
      </c>
      <c r="M1084">
        <v>506</v>
      </c>
      <c r="N1084">
        <v>41.436698913574197</v>
      </c>
      <c r="O1084">
        <v>23.0867919921875</v>
      </c>
      <c r="P1084">
        <v>80.967990275526702</v>
      </c>
      <c r="Q1084">
        <v>172.15923750287899</v>
      </c>
      <c r="R1084">
        <v>17.389841657749201</v>
      </c>
      <c r="S1084">
        <v>11.6773572345168</v>
      </c>
      <c r="T1084">
        <v>0.59784322052246797</v>
      </c>
      <c r="U1084">
        <v>0.93988464698738905</v>
      </c>
      <c r="V1084">
        <v>9.5803108808290105</v>
      </c>
      <c r="W1084">
        <v>5.4783805668016097</v>
      </c>
    </row>
    <row r="1085" spans="1:23" x14ac:dyDescent="0.25">
      <c r="A1085">
        <v>1083</v>
      </c>
      <c r="B1085">
        <v>138.97502377302101</v>
      </c>
      <c r="C1085">
        <v>202.38240602379199</v>
      </c>
      <c r="D1085">
        <v>10.623489232092099</v>
      </c>
      <c r="E1085">
        <v>5.3890818523943702</v>
      </c>
      <c r="F1085">
        <v>3.3024513721465998</v>
      </c>
      <c r="G1085">
        <v>2.74566555023193</v>
      </c>
      <c r="H1085">
        <v>3.4726853370666499</v>
      </c>
      <c r="I1085">
        <v>2.3488121032714799</v>
      </c>
      <c r="J1085">
        <v>335</v>
      </c>
      <c r="K1085">
        <v>207</v>
      </c>
      <c r="L1085">
        <v>751</v>
      </c>
      <c r="M1085">
        <v>441</v>
      </c>
      <c r="N1085">
        <v>45.0111083984375</v>
      </c>
      <c r="O1085">
        <v>34.058773040771399</v>
      </c>
      <c r="P1085">
        <v>86.893031513537494</v>
      </c>
      <c r="Q1085">
        <v>177.41222707423501</v>
      </c>
      <c r="R1085">
        <v>16.9256647493043</v>
      </c>
      <c r="S1085">
        <v>6.1339555676761099</v>
      </c>
      <c r="T1085">
        <v>0.60488424021539799</v>
      </c>
      <c r="U1085">
        <v>0.94681028672508505</v>
      </c>
      <c r="V1085">
        <v>14.854041013268899</v>
      </c>
      <c r="W1085">
        <v>3.0880446927374301</v>
      </c>
    </row>
    <row r="1086" spans="1:23" x14ac:dyDescent="0.25">
      <c r="A1086">
        <v>1084</v>
      </c>
      <c r="B1086">
        <v>120.10277707698501</v>
      </c>
      <c r="C1086">
        <v>193.617710415494</v>
      </c>
      <c r="D1086">
        <v>8.3395988055832095</v>
      </c>
      <c r="E1086">
        <v>8.2552365945749404</v>
      </c>
      <c r="F1086">
        <v>4.0407404899597097</v>
      </c>
      <c r="G1086">
        <v>4.2754054069518999</v>
      </c>
      <c r="H1086">
        <v>5.2083449363708496</v>
      </c>
      <c r="I1086">
        <v>5.0755658149719203</v>
      </c>
      <c r="J1086">
        <v>537</v>
      </c>
      <c r="K1086">
        <v>603</v>
      </c>
      <c r="L1086">
        <v>1274</v>
      </c>
      <c r="M1086">
        <v>1077</v>
      </c>
      <c r="N1086">
        <v>53.0848388671875</v>
      </c>
      <c r="O1086">
        <v>50.803543090820298</v>
      </c>
      <c r="P1086">
        <v>87.020911127707194</v>
      </c>
      <c r="Q1086">
        <v>124.09153865525001</v>
      </c>
      <c r="R1086">
        <v>13.6811666171526</v>
      </c>
      <c r="S1086">
        <v>4.9755249802118602</v>
      </c>
      <c r="T1086">
        <v>0.62251022724995797</v>
      </c>
      <c r="U1086">
        <v>0.96944603818078201</v>
      </c>
      <c r="V1086">
        <v>11.2629674306393</v>
      </c>
      <c r="W1086">
        <v>3.10836712126796</v>
      </c>
    </row>
    <row r="1087" spans="1:23" x14ac:dyDescent="0.25">
      <c r="A1087">
        <v>1085</v>
      </c>
      <c r="B1087">
        <v>131.27357410390201</v>
      </c>
      <c r="C1087">
        <v>187.38015486425101</v>
      </c>
      <c r="D1087">
        <v>11.5973448351003</v>
      </c>
      <c r="E1087">
        <v>7.5630006065516904</v>
      </c>
      <c r="F1087">
        <v>3.0949678421020499</v>
      </c>
      <c r="G1087">
        <v>3.5942902565002401</v>
      </c>
      <c r="H1087">
        <v>5.0731492042541504</v>
      </c>
      <c r="I1087">
        <v>2.7621316909789999</v>
      </c>
      <c r="J1087">
        <v>584</v>
      </c>
      <c r="K1087">
        <v>210</v>
      </c>
      <c r="L1087">
        <v>1075</v>
      </c>
      <c r="M1087">
        <v>538</v>
      </c>
      <c r="N1087">
        <v>62.0322456359863</v>
      </c>
      <c r="O1087">
        <v>34.525352478027301</v>
      </c>
      <c r="P1087">
        <v>92.068038639227197</v>
      </c>
      <c r="Q1087">
        <v>202.064191190993</v>
      </c>
      <c r="R1087">
        <v>15.471166197521001</v>
      </c>
      <c r="S1087">
        <v>11.1581571612441</v>
      </c>
      <c r="T1087">
        <v>0.64630005600981</v>
      </c>
      <c r="U1087">
        <v>0.944494908533283</v>
      </c>
      <c r="V1087">
        <v>10.985148514851399</v>
      </c>
      <c r="W1087">
        <v>4.1047717842323603</v>
      </c>
    </row>
    <row r="1088" spans="1:23" x14ac:dyDescent="0.25">
      <c r="A1088">
        <v>1086</v>
      </c>
      <c r="B1088">
        <v>136.39486502746001</v>
      </c>
      <c r="C1088">
        <v>189.77391371848799</v>
      </c>
      <c r="D1088">
        <v>12.007070537321001</v>
      </c>
      <c r="E1088">
        <v>7.2135055232842404</v>
      </c>
      <c r="F1088">
        <v>4.0000152587890598</v>
      </c>
      <c r="G1088">
        <v>3.6050255298614502</v>
      </c>
      <c r="H1088">
        <v>4.4292578697204501</v>
      </c>
      <c r="I1088">
        <v>2.8196394443511901</v>
      </c>
      <c r="J1088">
        <v>440</v>
      </c>
      <c r="K1088">
        <v>276</v>
      </c>
      <c r="L1088">
        <v>1048</v>
      </c>
      <c r="M1088">
        <v>553</v>
      </c>
      <c r="N1088">
        <v>50.596443176269503</v>
      </c>
      <c r="O1088">
        <v>70.710678100585895</v>
      </c>
      <c r="P1088">
        <v>86.056674632980503</v>
      </c>
      <c r="Q1088">
        <v>174.024769323854</v>
      </c>
      <c r="R1088">
        <v>14.4631079876816</v>
      </c>
      <c r="S1088">
        <v>7.78130197447528</v>
      </c>
      <c r="T1088">
        <v>0.63020243427589395</v>
      </c>
      <c r="U1088">
        <v>0.94043292952091595</v>
      </c>
      <c r="V1088">
        <v>9.0484780157835392</v>
      </c>
      <c r="W1088">
        <v>3.5031626506024098</v>
      </c>
    </row>
    <row r="1089" spans="1:23" x14ac:dyDescent="0.25">
      <c r="A1089">
        <v>1087</v>
      </c>
      <c r="B1089">
        <v>131.11649750625801</v>
      </c>
      <c r="C1089">
        <v>175.03252537406101</v>
      </c>
      <c r="D1089">
        <v>8.7266016826122996</v>
      </c>
      <c r="E1089">
        <v>8.9234155749554294</v>
      </c>
      <c r="F1089">
        <v>3.1430637836456299</v>
      </c>
      <c r="G1089">
        <v>4.4536275863647399</v>
      </c>
      <c r="H1089">
        <v>3.7034592628478999</v>
      </c>
      <c r="I1089">
        <v>3.31747174263</v>
      </c>
      <c r="J1089">
        <v>413</v>
      </c>
      <c r="K1089">
        <v>298</v>
      </c>
      <c r="L1089">
        <v>787</v>
      </c>
      <c r="M1089">
        <v>724</v>
      </c>
      <c r="N1089">
        <v>44.598209381103501</v>
      </c>
      <c r="O1089">
        <v>71.196907043457003</v>
      </c>
      <c r="P1089">
        <v>92.300032862306907</v>
      </c>
      <c r="Q1089">
        <v>183.683041342433</v>
      </c>
      <c r="R1089">
        <v>15.6307527168444</v>
      </c>
      <c r="S1089">
        <v>5.4487612769737597</v>
      </c>
      <c r="T1089">
        <v>0.65061242143195896</v>
      </c>
      <c r="U1089">
        <v>0.96791408784732502</v>
      </c>
      <c r="V1089">
        <v>12.487006737247301</v>
      </c>
      <c r="W1089">
        <v>2.8100282485875701</v>
      </c>
    </row>
    <row r="1090" spans="1:23" x14ac:dyDescent="0.25">
      <c r="A1090">
        <v>1088</v>
      </c>
      <c r="B1090">
        <v>128.28566438316199</v>
      </c>
      <c r="C1090">
        <v>209.283626695647</v>
      </c>
      <c r="D1090">
        <v>13.5334892175634</v>
      </c>
      <c r="E1090">
        <v>11.5493786153174</v>
      </c>
      <c r="F1090">
        <v>3.9630255699157702</v>
      </c>
      <c r="G1090">
        <v>6.0693497657775799</v>
      </c>
      <c r="H1090">
        <v>4.2481708526611301</v>
      </c>
      <c r="I1090">
        <v>5.5043239593505797</v>
      </c>
      <c r="J1090">
        <v>423</v>
      </c>
      <c r="K1090">
        <v>585</v>
      </c>
      <c r="L1090">
        <v>839</v>
      </c>
      <c r="M1090">
        <v>1370</v>
      </c>
      <c r="N1090">
        <v>43.289722442626903</v>
      </c>
      <c r="O1090">
        <v>77.369247436523395</v>
      </c>
      <c r="P1090">
        <v>88.340503098796901</v>
      </c>
      <c r="Q1090">
        <v>203.465559412971</v>
      </c>
      <c r="R1090">
        <v>18.523693531750801</v>
      </c>
      <c r="S1090">
        <v>7.3816551519540896</v>
      </c>
      <c r="T1090">
        <v>0.61995644656795801</v>
      </c>
      <c r="U1090">
        <v>0.967851107218337</v>
      </c>
      <c r="V1090">
        <v>13.168969181721501</v>
      </c>
      <c r="W1090">
        <v>4.3866374589266099</v>
      </c>
    </row>
    <row r="1091" spans="1:23" x14ac:dyDescent="0.25">
      <c r="A1091">
        <v>1089</v>
      </c>
      <c r="B1091">
        <v>128.722098235944</v>
      </c>
      <c r="C1091">
        <v>201.55056376021199</v>
      </c>
      <c r="D1091">
        <v>10.983807826247</v>
      </c>
      <c r="E1091">
        <v>4.7850951623108804</v>
      </c>
      <c r="F1091">
        <v>3.0257289409637398</v>
      </c>
      <c r="G1091">
        <v>2.5276241302490199</v>
      </c>
      <c r="H1091">
        <v>5.5284662246704102</v>
      </c>
      <c r="I1091">
        <v>2.0643184185028001</v>
      </c>
      <c r="J1091">
        <v>643</v>
      </c>
      <c r="K1091">
        <v>163</v>
      </c>
      <c r="L1091">
        <v>1108</v>
      </c>
      <c r="M1091">
        <v>367</v>
      </c>
      <c r="N1091">
        <v>73.593475341796804</v>
      </c>
      <c r="O1091">
        <v>44.6878051757812</v>
      </c>
      <c r="P1091">
        <v>95.157726692209394</v>
      </c>
      <c r="Q1091">
        <v>157.95077760098499</v>
      </c>
      <c r="R1091">
        <v>15.314540405554</v>
      </c>
      <c r="S1091">
        <v>6.5124133605796102</v>
      </c>
      <c r="T1091">
        <v>0.65269476803028204</v>
      </c>
      <c r="U1091">
        <v>0.94651456529956501</v>
      </c>
      <c r="V1091">
        <v>12.7246835443037</v>
      </c>
      <c r="W1091">
        <v>3.11215642870319</v>
      </c>
    </row>
    <row r="1092" spans="1:23" x14ac:dyDescent="0.25">
      <c r="A1092">
        <v>1090</v>
      </c>
      <c r="B1092">
        <v>123.692969007743</v>
      </c>
      <c r="C1092">
        <v>180.980806924256</v>
      </c>
      <c r="D1092">
        <v>10.3122356759177</v>
      </c>
      <c r="E1092">
        <v>5.5111206496535603</v>
      </c>
      <c r="F1092">
        <v>3.06871485710144</v>
      </c>
      <c r="G1092">
        <v>3.48093056678771</v>
      </c>
      <c r="H1092">
        <v>4.7582287788391104</v>
      </c>
      <c r="I1092">
        <v>2.0511727333068799</v>
      </c>
      <c r="J1092">
        <v>547</v>
      </c>
      <c r="K1092">
        <v>105</v>
      </c>
      <c r="L1092">
        <v>955</v>
      </c>
      <c r="M1092">
        <v>307</v>
      </c>
      <c r="N1092">
        <v>61.587337493896399</v>
      </c>
      <c r="O1092">
        <v>27.784887313842699</v>
      </c>
      <c r="P1092">
        <v>96.156023222060895</v>
      </c>
      <c r="Q1092">
        <v>164.530752432003</v>
      </c>
      <c r="R1092">
        <v>15.925066160800499</v>
      </c>
      <c r="S1092">
        <v>8.0767620405835192</v>
      </c>
      <c r="T1092">
        <v>0.67809460551548995</v>
      </c>
      <c r="U1092">
        <v>0.948944672227369</v>
      </c>
      <c r="V1092">
        <v>12.736301369863</v>
      </c>
      <c r="W1092">
        <v>3.6732477788746198</v>
      </c>
    </row>
    <row r="1093" spans="1:23" x14ac:dyDescent="0.25">
      <c r="A1093">
        <v>1091</v>
      </c>
      <c r="B1093">
        <v>127.04121950746099</v>
      </c>
      <c r="C1093">
        <v>189.816976847988</v>
      </c>
      <c r="D1093">
        <v>10.6417006467906</v>
      </c>
      <c r="E1093">
        <v>16.760510906782599</v>
      </c>
      <c r="F1093">
        <v>3.2547802925109801</v>
      </c>
      <c r="G1093">
        <v>14.2572927474975</v>
      </c>
      <c r="H1093">
        <v>5.74440145492553</v>
      </c>
      <c r="I1093">
        <v>9.3139295578002894</v>
      </c>
      <c r="J1093">
        <v>637</v>
      </c>
      <c r="K1093">
        <v>835</v>
      </c>
      <c r="L1093">
        <v>1189</v>
      </c>
      <c r="M1093">
        <v>2527</v>
      </c>
      <c r="N1093">
        <v>58.051700592041001</v>
      </c>
      <c r="O1093">
        <v>55.009090423583899</v>
      </c>
      <c r="P1093">
        <v>104.120472120472</v>
      </c>
      <c r="Q1093">
        <v>174.26215076872199</v>
      </c>
      <c r="R1093">
        <v>15.2235323837354</v>
      </c>
      <c r="S1093">
        <v>12.599408286694301</v>
      </c>
      <c r="T1093">
        <v>0.75517350501529801</v>
      </c>
      <c r="U1093">
        <v>0.91809936301001405</v>
      </c>
      <c r="V1093">
        <v>7.4759238521836497</v>
      </c>
      <c r="W1093">
        <v>9.8750146972369102</v>
      </c>
    </row>
    <row r="1094" spans="1:23" x14ac:dyDescent="0.25">
      <c r="A1094">
        <v>1092</v>
      </c>
      <c r="B1094">
        <v>139.88210522230199</v>
      </c>
      <c r="C1094">
        <v>183.27644627297201</v>
      </c>
      <c r="D1094">
        <v>12.592637799774201</v>
      </c>
      <c r="E1094">
        <v>12.2649730687901</v>
      </c>
      <c r="F1094">
        <v>3.8657996654510498</v>
      </c>
      <c r="G1094">
        <v>5.9391288757324201</v>
      </c>
      <c r="H1094">
        <v>7.0934939384460396</v>
      </c>
      <c r="I1094">
        <v>4.3359203338623002</v>
      </c>
      <c r="J1094">
        <v>869</v>
      </c>
      <c r="K1094">
        <v>334</v>
      </c>
      <c r="L1094">
        <v>1567</v>
      </c>
      <c r="M1094">
        <v>1027</v>
      </c>
      <c r="N1094">
        <v>73.027389526367102</v>
      </c>
      <c r="O1094">
        <v>56.718601226806598</v>
      </c>
      <c r="P1094">
        <v>39.880793319415403</v>
      </c>
      <c r="Q1094">
        <v>169.02499198974601</v>
      </c>
      <c r="R1094">
        <v>15.6399662885963</v>
      </c>
      <c r="S1094">
        <v>5.2570862602770498</v>
      </c>
      <c r="T1094">
        <v>0.383246470890515</v>
      </c>
      <c r="U1094">
        <v>0.972711487400441</v>
      </c>
      <c r="V1094">
        <v>7.2649109217660701</v>
      </c>
      <c r="W1094">
        <v>2.8908280254776999</v>
      </c>
    </row>
    <row r="1095" spans="1:23" x14ac:dyDescent="0.25">
      <c r="A1095">
        <v>1093</v>
      </c>
      <c r="B1095">
        <v>144.05317394088701</v>
      </c>
      <c r="C1095">
        <v>194.33606318771899</v>
      </c>
      <c r="D1095">
        <v>12.6046276606576</v>
      </c>
      <c r="E1095">
        <v>9.9634853082654509</v>
      </c>
      <c r="F1095">
        <v>4.2776947021484304</v>
      </c>
      <c r="G1095">
        <v>5.5674767494201598</v>
      </c>
      <c r="H1095">
        <v>7.8195295333862296</v>
      </c>
      <c r="I1095">
        <v>4.3799381256103498</v>
      </c>
      <c r="J1095">
        <v>950</v>
      </c>
      <c r="K1095">
        <v>402</v>
      </c>
      <c r="L1095">
        <v>1756</v>
      </c>
      <c r="M1095">
        <v>993</v>
      </c>
      <c r="N1095">
        <v>88.526832580566406</v>
      </c>
      <c r="O1095">
        <v>22.0227146148681</v>
      </c>
      <c r="P1095">
        <v>66.030515117581103</v>
      </c>
      <c r="Q1095">
        <v>192.26086507690701</v>
      </c>
      <c r="R1095">
        <v>20.307612484451202</v>
      </c>
      <c r="S1095">
        <v>9.0819241083326201</v>
      </c>
      <c r="T1095">
        <v>0.49707348747623098</v>
      </c>
      <c r="U1095">
        <v>0.96041201764821404</v>
      </c>
      <c r="V1095">
        <v>7.7762345679012297</v>
      </c>
      <c r="W1095">
        <v>4.7744927536231803</v>
      </c>
    </row>
    <row r="1096" spans="1:23" x14ac:dyDescent="0.25">
      <c r="A1096">
        <v>1094</v>
      </c>
      <c r="B1096">
        <v>147.65621300626799</v>
      </c>
      <c r="C1096">
        <v>193.630848648333</v>
      </c>
      <c r="D1096">
        <v>12.888861190714</v>
      </c>
      <c r="E1096">
        <v>6.5999099691596603</v>
      </c>
      <c r="F1096">
        <v>4.0407919883728001</v>
      </c>
      <c r="G1096">
        <v>2.4309270381927401</v>
      </c>
      <c r="H1096">
        <v>7.6660518646240199</v>
      </c>
      <c r="I1096">
        <v>1.68761694431304</v>
      </c>
      <c r="J1096">
        <v>941</v>
      </c>
      <c r="K1096">
        <v>131</v>
      </c>
      <c r="L1096">
        <v>1571</v>
      </c>
      <c r="M1096">
        <v>276</v>
      </c>
      <c r="N1096">
        <v>90.553848266601506</v>
      </c>
      <c r="O1096">
        <v>19.7989902496337</v>
      </c>
      <c r="P1096">
        <v>53.236250802482303</v>
      </c>
      <c r="Q1096">
        <v>152.44196299089199</v>
      </c>
      <c r="R1096">
        <v>18.283903568591501</v>
      </c>
      <c r="S1096">
        <v>6.6574801623594704</v>
      </c>
      <c r="T1096">
        <v>0.39853695548440299</v>
      </c>
      <c r="U1096">
        <v>0.94572380339004403</v>
      </c>
      <c r="V1096">
        <v>9.1544901065449</v>
      </c>
      <c r="W1096">
        <v>3.4109131403117998</v>
      </c>
    </row>
    <row r="1097" spans="1:23" x14ac:dyDescent="0.25">
      <c r="A1097">
        <v>1095</v>
      </c>
      <c r="B1097">
        <v>145.87209144365301</v>
      </c>
      <c r="C1097">
        <v>195.86791903588201</v>
      </c>
      <c r="D1097">
        <v>14.3794227901165</v>
      </c>
      <c r="E1097">
        <v>11.610632606183501</v>
      </c>
      <c r="F1097">
        <v>4.6081733703613201</v>
      </c>
      <c r="G1097">
        <v>5.5915250778198198</v>
      </c>
      <c r="H1097">
        <v>6.22342729568481</v>
      </c>
      <c r="I1097">
        <v>4.6617288589477504</v>
      </c>
      <c r="J1097">
        <v>707</v>
      </c>
      <c r="K1097">
        <v>427</v>
      </c>
      <c r="L1097">
        <v>1517</v>
      </c>
      <c r="M1097">
        <v>1176</v>
      </c>
      <c r="N1097">
        <v>70.213958740234304</v>
      </c>
      <c r="O1097">
        <v>50.249374389648402</v>
      </c>
      <c r="P1097">
        <v>49.136670982592399</v>
      </c>
      <c r="Q1097">
        <v>200.098211532531</v>
      </c>
      <c r="R1097">
        <v>16.4508491050685</v>
      </c>
      <c r="S1097">
        <v>6.1492357999252301</v>
      </c>
      <c r="T1097">
        <v>0.40622605250274701</v>
      </c>
      <c r="U1097">
        <v>0.96403872345186203</v>
      </c>
      <c r="V1097">
        <v>7.1583284284873399</v>
      </c>
      <c r="W1097">
        <v>3.5448488787780299</v>
      </c>
    </row>
    <row r="1098" spans="1:23" x14ac:dyDescent="0.25">
      <c r="A1098">
        <v>1096</v>
      </c>
      <c r="B1098">
        <v>146.95284208891999</v>
      </c>
      <c r="C1098">
        <v>216.01461313047</v>
      </c>
      <c r="D1098">
        <v>13.337767692084601</v>
      </c>
      <c r="E1098">
        <v>7.2929219332535604</v>
      </c>
      <c r="F1098">
        <v>4.4417185783386204</v>
      </c>
      <c r="G1098">
        <v>4.1817822456359801</v>
      </c>
      <c r="H1098">
        <v>6.3636054992675701</v>
      </c>
      <c r="I1098">
        <v>4.0268077850341797</v>
      </c>
      <c r="J1098">
        <v>779</v>
      </c>
      <c r="K1098">
        <v>404</v>
      </c>
      <c r="L1098">
        <v>1519</v>
      </c>
      <c r="M1098">
        <v>941</v>
      </c>
      <c r="N1098">
        <v>76.550636291503906</v>
      </c>
      <c r="O1098">
        <v>50.695167541503899</v>
      </c>
      <c r="P1098">
        <v>48.8029342285216</v>
      </c>
      <c r="Q1098">
        <v>154.93279450841399</v>
      </c>
      <c r="R1098">
        <v>17.091596531106202</v>
      </c>
      <c r="S1098">
        <v>17.506098539626599</v>
      </c>
      <c r="T1098">
        <v>0.436717096320693</v>
      </c>
      <c r="U1098">
        <v>0.78167697833432204</v>
      </c>
      <c r="V1098">
        <v>7.7724073205068001</v>
      </c>
      <c r="W1098">
        <v>3.3835411471321599</v>
      </c>
    </row>
    <row r="1099" spans="1:23" x14ac:dyDescent="0.25">
      <c r="A1099">
        <v>1097</v>
      </c>
      <c r="B1099">
        <v>126.29699780706</v>
      </c>
      <c r="C1099">
        <v>190.471288012575</v>
      </c>
      <c r="D1099">
        <v>13.2213738461083</v>
      </c>
      <c r="E1099">
        <v>6.1754883578395798</v>
      </c>
      <c r="F1099">
        <v>4.6164526939392001</v>
      </c>
      <c r="G1099">
        <v>3.2501564025878902</v>
      </c>
      <c r="H1099">
        <v>6.5431032180786097</v>
      </c>
      <c r="I1099">
        <v>2.3081285953521702</v>
      </c>
      <c r="J1099">
        <v>730</v>
      </c>
      <c r="K1099">
        <v>172</v>
      </c>
      <c r="L1099">
        <v>1519</v>
      </c>
      <c r="M1099">
        <v>390</v>
      </c>
      <c r="N1099">
        <v>72.615425109863196</v>
      </c>
      <c r="O1099">
        <v>64.031242370605398</v>
      </c>
      <c r="P1099">
        <v>55.578290821076102</v>
      </c>
      <c r="Q1099">
        <v>162.13793454990301</v>
      </c>
      <c r="R1099">
        <v>19.2085043920953</v>
      </c>
      <c r="S1099">
        <v>7.6646595003159499</v>
      </c>
      <c r="T1099">
        <v>0.45234533294171198</v>
      </c>
      <c r="U1099">
        <v>0.941266067737353</v>
      </c>
      <c r="V1099">
        <v>10.5543859649122</v>
      </c>
      <c r="W1099">
        <v>2.5976123595505598</v>
      </c>
    </row>
    <row r="1100" spans="1:23" x14ac:dyDescent="0.25">
      <c r="A1100">
        <v>1098</v>
      </c>
      <c r="B1100">
        <v>151.90320013972701</v>
      </c>
      <c r="C1100">
        <v>208.018572066215</v>
      </c>
      <c r="D1100">
        <v>11.747298132578701</v>
      </c>
      <c r="E1100">
        <v>8.5269176132553905</v>
      </c>
      <c r="F1100">
        <v>3.7512462139129599</v>
      </c>
      <c r="G1100">
        <v>3.0953063964843701</v>
      </c>
      <c r="H1100">
        <v>5.5237069129943803</v>
      </c>
      <c r="I1100">
        <v>4.0187530517578098</v>
      </c>
      <c r="J1100">
        <v>632</v>
      </c>
      <c r="K1100">
        <v>445</v>
      </c>
      <c r="L1100">
        <v>1280</v>
      </c>
      <c r="M1100">
        <v>974</v>
      </c>
      <c r="N1100">
        <v>70.682388305664006</v>
      </c>
      <c r="O1100">
        <v>40.816665649413999</v>
      </c>
      <c r="P1100">
        <v>82.018129377832693</v>
      </c>
      <c r="Q1100">
        <v>167.947246878833</v>
      </c>
      <c r="R1100">
        <v>21.6110617563759</v>
      </c>
      <c r="S1100">
        <v>11.688125825160601</v>
      </c>
      <c r="T1100">
        <v>0.44527942156200001</v>
      </c>
      <c r="U1100">
        <v>0.91635392535050397</v>
      </c>
      <c r="V1100">
        <v>14.3870541611624</v>
      </c>
      <c r="W1100">
        <v>4.4300118623962002</v>
      </c>
    </row>
    <row r="1101" spans="1:23" x14ac:dyDescent="0.25">
      <c r="A1101">
        <v>1099</v>
      </c>
      <c r="B1101">
        <v>126.063634070135</v>
      </c>
      <c r="C1101">
        <v>208.06194570047899</v>
      </c>
      <c r="D1101">
        <v>12.1299592220101</v>
      </c>
      <c r="E1101">
        <v>9.6033790044025693</v>
      </c>
      <c r="F1101">
        <v>3.8692502975463801</v>
      </c>
      <c r="G1101">
        <v>4.9593997001647896</v>
      </c>
      <c r="H1101">
        <v>4.9625358581542898</v>
      </c>
      <c r="I1101">
        <v>3.5914876461028999</v>
      </c>
      <c r="J1101">
        <v>553</v>
      </c>
      <c r="K1101">
        <v>246</v>
      </c>
      <c r="L1101">
        <v>1195</v>
      </c>
      <c r="M1101">
        <v>671</v>
      </c>
      <c r="N1101">
        <v>65.192024230957003</v>
      </c>
      <c r="O1101">
        <v>32.984844207763601</v>
      </c>
      <c r="P1101">
        <v>126.105905319668</v>
      </c>
      <c r="Q1101">
        <v>168.64684074467399</v>
      </c>
      <c r="R1101">
        <v>28.806933938224699</v>
      </c>
      <c r="S1101">
        <v>6.6649636559494798</v>
      </c>
      <c r="T1101">
        <v>0.61180810825044396</v>
      </c>
      <c r="U1101">
        <v>0.99326641191319498</v>
      </c>
      <c r="V1101">
        <v>9.8352365415986895</v>
      </c>
      <c r="W1101">
        <v>2.9508761567237598</v>
      </c>
    </row>
    <row r="1102" spans="1:23" x14ac:dyDescent="0.25">
      <c r="A1102">
        <v>1100</v>
      </c>
      <c r="B1102">
        <v>144.369442449882</v>
      </c>
      <c r="C1102">
        <v>181.17262124240699</v>
      </c>
      <c r="D1102">
        <v>13.439821780347501</v>
      </c>
      <c r="E1102">
        <v>7.3518323458313102</v>
      </c>
      <c r="F1102">
        <v>3.9619605541229199</v>
      </c>
      <c r="G1102">
        <v>3.5293438434600799</v>
      </c>
      <c r="H1102">
        <v>7.0015411376953098</v>
      </c>
      <c r="I1102">
        <v>2.34420466423034</v>
      </c>
      <c r="J1102">
        <v>863</v>
      </c>
      <c r="K1102">
        <v>182</v>
      </c>
      <c r="L1102">
        <v>1518</v>
      </c>
      <c r="M1102">
        <v>440</v>
      </c>
      <c r="N1102">
        <v>75.591003417968693</v>
      </c>
      <c r="O1102">
        <v>38.209945678710902</v>
      </c>
      <c r="P1102">
        <v>67.983446932814005</v>
      </c>
      <c r="Q1102">
        <v>161.230634624358</v>
      </c>
      <c r="R1102">
        <v>25.034842035442399</v>
      </c>
      <c r="S1102">
        <v>5.8723627303251202</v>
      </c>
      <c r="T1102">
        <v>0.42035503217964298</v>
      </c>
      <c r="U1102">
        <v>0.95816777672464903</v>
      </c>
      <c r="V1102">
        <v>15.131879543094399</v>
      </c>
      <c r="W1102">
        <v>3.0269355086963201</v>
      </c>
    </row>
    <row r="1103" spans="1:23" x14ac:dyDescent="0.25">
      <c r="A1103">
        <v>1101</v>
      </c>
      <c r="B1103">
        <v>139.79425178055001</v>
      </c>
      <c r="C1103">
        <v>166.70665062392001</v>
      </c>
      <c r="D1103">
        <v>12.8473744524066</v>
      </c>
      <c r="E1103">
        <v>11.925646118993001</v>
      </c>
      <c r="F1103">
        <v>3.70496654510498</v>
      </c>
      <c r="G1103">
        <v>6.6451659202575604</v>
      </c>
      <c r="H1103">
        <v>5.8209052085876403</v>
      </c>
      <c r="I1103">
        <v>4.8574457168579102</v>
      </c>
      <c r="J1103">
        <v>717</v>
      </c>
      <c r="K1103">
        <v>441</v>
      </c>
      <c r="L1103">
        <v>1296</v>
      </c>
      <c r="M1103">
        <v>1181</v>
      </c>
      <c r="N1103">
        <v>73.681747436523395</v>
      </c>
      <c r="O1103">
        <v>41.593269348144503</v>
      </c>
      <c r="P1103">
        <v>81.304479701353202</v>
      </c>
      <c r="Q1103">
        <v>175.962673302524</v>
      </c>
      <c r="R1103">
        <v>26.085145650529899</v>
      </c>
      <c r="S1103">
        <v>7.9082324241696602</v>
      </c>
      <c r="T1103">
        <v>0.52819757805842804</v>
      </c>
      <c r="U1103">
        <v>0.94537116653535702</v>
      </c>
      <c r="V1103">
        <v>12.4484159220146</v>
      </c>
      <c r="W1103">
        <v>3.9593339737431901</v>
      </c>
    </row>
    <row r="1104" spans="1:23" x14ac:dyDescent="0.25">
      <c r="A1104">
        <v>1102</v>
      </c>
      <c r="B1104">
        <v>142.4554134565</v>
      </c>
      <c r="C1104">
        <v>171.29837567195099</v>
      </c>
      <c r="D1104">
        <v>12.483351728451</v>
      </c>
      <c r="E1104">
        <v>5.9984011306187899</v>
      </c>
      <c r="F1104">
        <v>3.9991273880004798</v>
      </c>
      <c r="G1104">
        <v>3.5412130355834899</v>
      </c>
      <c r="H1104">
        <v>5.8854622840881303</v>
      </c>
      <c r="I1104">
        <v>2.1011998653411799</v>
      </c>
      <c r="J1104">
        <v>668</v>
      </c>
      <c r="K1104">
        <v>119</v>
      </c>
      <c r="L1104">
        <v>1314</v>
      </c>
      <c r="M1104">
        <v>322</v>
      </c>
      <c r="N1104">
        <v>60.415233612060497</v>
      </c>
      <c r="O1104">
        <v>43.278167724609297</v>
      </c>
      <c r="P1104">
        <v>62.928087986463602</v>
      </c>
      <c r="Q1104">
        <v>192.807612879001</v>
      </c>
      <c r="R1104">
        <v>21.184027430392302</v>
      </c>
      <c r="S1104">
        <v>8.2819472809612495</v>
      </c>
      <c r="T1104">
        <v>0.43644641955789298</v>
      </c>
      <c r="U1104">
        <v>0.96306507505294103</v>
      </c>
      <c r="V1104">
        <v>14.188205771643601</v>
      </c>
      <c r="W1104">
        <v>3.7375579598145201</v>
      </c>
    </row>
    <row r="1105" spans="1:23" x14ac:dyDescent="0.25">
      <c r="A1105">
        <v>1103</v>
      </c>
      <c r="B1105">
        <v>136.570960041918</v>
      </c>
      <c r="C1105">
        <v>161.97657629684201</v>
      </c>
      <c r="D1105">
        <v>8.21784977193456</v>
      </c>
      <c r="E1105">
        <v>5.6391291313582199</v>
      </c>
      <c r="F1105">
        <v>3.1995959281921298</v>
      </c>
      <c r="G1105">
        <v>3.4762215614318799</v>
      </c>
      <c r="H1105">
        <v>3.7117908000946001</v>
      </c>
      <c r="I1105">
        <v>2.3016288280486998</v>
      </c>
      <c r="J1105">
        <v>366</v>
      </c>
      <c r="K1105">
        <v>144</v>
      </c>
      <c r="L1105">
        <v>834</v>
      </c>
      <c r="M1105">
        <v>393</v>
      </c>
      <c r="N1105">
        <v>44.1474800109863</v>
      </c>
      <c r="O1105">
        <v>87.1148681640625</v>
      </c>
      <c r="P1105">
        <v>93.194664321313397</v>
      </c>
      <c r="Q1105">
        <v>136.557142857142</v>
      </c>
      <c r="R1105">
        <v>25.502103792193399</v>
      </c>
      <c r="S1105">
        <v>4.9491083509444103</v>
      </c>
      <c r="T1105">
        <v>0.47586934268666098</v>
      </c>
      <c r="U1105">
        <v>0.96193176335635899</v>
      </c>
      <c r="V1105">
        <v>11.9230769230769</v>
      </c>
      <c r="W1105">
        <v>3.6915887850467199</v>
      </c>
    </row>
    <row r="1106" spans="1:23" x14ac:dyDescent="0.25">
      <c r="A1106">
        <v>1104</v>
      </c>
      <c r="B1106">
        <v>137.879252459779</v>
      </c>
      <c r="C1106">
        <v>173.68734110889</v>
      </c>
      <c r="D1106">
        <v>9.0795427839068807</v>
      </c>
      <c r="E1106">
        <v>8.50091719826119</v>
      </c>
      <c r="F1106">
        <v>3.18880867958068</v>
      </c>
      <c r="G1106">
        <v>5.2249898910522399</v>
      </c>
      <c r="H1106">
        <v>3.7761974334716699</v>
      </c>
      <c r="I1106">
        <v>3.7236592769622798</v>
      </c>
      <c r="J1106">
        <v>355</v>
      </c>
      <c r="K1106">
        <v>346</v>
      </c>
      <c r="L1106">
        <v>814</v>
      </c>
      <c r="M1106">
        <v>834</v>
      </c>
      <c r="N1106">
        <v>40.112342834472599</v>
      </c>
      <c r="O1106">
        <v>30.413810729980401</v>
      </c>
      <c r="P1106">
        <v>77.923003802281301</v>
      </c>
      <c r="Q1106">
        <v>205.94488636363599</v>
      </c>
      <c r="R1106">
        <v>23.501100815060301</v>
      </c>
      <c r="S1106">
        <v>8.4055851573662697</v>
      </c>
      <c r="T1106">
        <v>0.41167720711266098</v>
      </c>
      <c r="U1106">
        <v>0.95339338438803101</v>
      </c>
      <c r="V1106">
        <v>12.6768558951965</v>
      </c>
      <c r="W1106">
        <v>4.3029669870455498</v>
      </c>
    </row>
    <row r="1107" spans="1:23" x14ac:dyDescent="0.25">
      <c r="A1107">
        <v>1105</v>
      </c>
      <c r="B1107">
        <v>139.95057152283101</v>
      </c>
      <c r="C1107">
        <v>189.680218905858</v>
      </c>
      <c r="D1107">
        <v>9.6176684283037694</v>
      </c>
      <c r="E1107">
        <v>9.6800918975172792</v>
      </c>
      <c r="F1107">
        <v>3.4187426567077601</v>
      </c>
      <c r="G1107">
        <v>4.8026466369628897</v>
      </c>
      <c r="H1107">
        <v>4.3633828163146902</v>
      </c>
      <c r="I1107">
        <v>4.5140070915222097</v>
      </c>
      <c r="J1107">
        <v>414</v>
      </c>
      <c r="K1107">
        <v>499</v>
      </c>
      <c r="L1107">
        <v>908</v>
      </c>
      <c r="M1107">
        <v>1096</v>
      </c>
      <c r="N1107">
        <v>50.9215087890625</v>
      </c>
      <c r="O1107">
        <v>55.217750549316399</v>
      </c>
      <c r="P1107">
        <v>50.727216748768399</v>
      </c>
      <c r="Q1107">
        <v>180.966070206316</v>
      </c>
      <c r="R1107">
        <v>18.0861147686817</v>
      </c>
      <c r="S1107">
        <v>6.3990779436992797</v>
      </c>
      <c r="T1107">
        <v>0.42308588473972603</v>
      </c>
      <c r="U1107">
        <v>0.96892807693208205</v>
      </c>
      <c r="V1107">
        <v>7.10563798219584</v>
      </c>
      <c r="W1107">
        <v>3.8905713393693402</v>
      </c>
    </row>
    <row r="1108" spans="1:23" x14ac:dyDescent="0.25">
      <c r="A1108">
        <v>1106</v>
      </c>
      <c r="B1108">
        <v>107.964563643773</v>
      </c>
      <c r="C1108">
        <v>190.155465854179</v>
      </c>
      <c r="D1108">
        <v>28.121574976546199</v>
      </c>
      <c r="E1108">
        <v>6.9631449857776602</v>
      </c>
      <c r="F1108">
        <v>5.2530484199523899</v>
      </c>
      <c r="G1108">
        <v>4.0931439399719203</v>
      </c>
      <c r="H1108">
        <v>5.7598495483398402</v>
      </c>
      <c r="I1108">
        <v>3.93031549453735</v>
      </c>
      <c r="J1108">
        <v>580</v>
      </c>
      <c r="K1108">
        <v>434</v>
      </c>
      <c r="L1108">
        <v>1195</v>
      </c>
      <c r="M1108">
        <v>880</v>
      </c>
      <c r="N1108">
        <v>60.876926422119098</v>
      </c>
      <c r="O1108">
        <v>24.166091918945298</v>
      </c>
      <c r="P1108">
        <v>38.041320553780601</v>
      </c>
      <c r="Q1108">
        <v>185.371155618872</v>
      </c>
      <c r="R1108">
        <v>15.7608997314069</v>
      </c>
      <c r="S1108">
        <v>5.13406253890206</v>
      </c>
      <c r="T1108">
        <v>0.35000134927742299</v>
      </c>
      <c r="U1108">
        <v>0.97324156384396299</v>
      </c>
      <c r="V1108">
        <v>7.0789473684210504</v>
      </c>
      <c r="W1108">
        <v>2.8118811881188099</v>
      </c>
    </row>
    <row r="1109" spans="1:23" x14ac:dyDescent="0.25">
      <c r="A1109">
        <v>1107</v>
      </c>
      <c r="B1109">
        <v>106.944186768615</v>
      </c>
      <c r="C1109">
        <v>160.951619476411</v>
      </c>
      <c r="D1109">
        <v>22.4336599895951</v>
      </c>
      <c r="E1109">
        <v>5.3319624658478197</v>
      </c>
      <c r="F1109">
        <v>4.9914526939392001</v>
      </c>
      <c r="G1109">
        <v>3.4852740764617902</v>
      </c>
      <c r="H1109">
        <v>5.9168024063110298</v>
      </c>
      <c r="I1109">
        <v>2.0010099411010698</v>
      </c>
      <c r="J1109">
        <v>722</v>
      </c>
      <c r="K1109">
        <v>105</v>
      </c>
      <c r="L1109">
        <v>1257</v>
      </c>
      <c r="M1109">
        <v>289</v>
      </c>
      <c r="N1109">
        <v>67.468513488769503</v>
      </c>
      <c r="O1109">
        <v>13.152946472167899</v>
      </c>
      <c r="P1109">
        <v>42.083950617283897</v>
      </c>
      <c r="Q1109">
        <v>179.85808786114001</v>
      </c>
      <c r="R1109">
        <v>15.949760898923</v>
      </c>
      <c r="S1109">
        <v>4.82438703559394</v>
      </c>
      <c r="T1109">
        <v>0.409213657922049</v>
      </c>
      <c r="U1109">
        <v>0.96906960017707799</v>
      </c>
      <c r="V1109">
        <v>6.5840220385674897</v>
      </c>
      <c r="W1109">
        <v>2.68506432966623</v>
      </c>
    </row>
    <row r="1110" spans="1:23" x14ac:dyDescent="0.25">
      <c r="A1110">
        <v>1108</v>
      </c>
      <c r="B1110">
        <v>105.35038521997301</v>
      </c>
      <c r="C1110">
        <v>198.52927477730901</v>
      </c>
      <c r="D1110">
        <v>22.899898265758001</v>
      </c>
      <c r="E1110">
        <v>7.5032412785558797</v>
      </c>
      <c r="F1110">
        <v>5.1016635894775302</v>
      </c>
      <c r="G1110">
        <v>3.1697075366973801</v>
      </c>
      <c r="H1110">
        <v>6.0583090782165501</v>
      </c>
      <c r="I1110">
        <v>2.5468604564666699</v>
      </c>
      <c r="J1110">
        <v>730</v>
      </c>
      <c r="K1110">
        <v>219</v>
      </c>
      <c r="L1110">
        <v>1324</v>
      </c>
      <c r="M1110">
        <v>571</v>
      </c>
      <c r="N1110">
        <v>65.368186950683594</v>
      </c>
      <c r="O1110">
        <v>27.513633728027301</v>
      </c>
      <c r="P1110">
        <v>40.887726787619997</v>
      </c>
      <c r="Q1110">
        <v>178.90503533568901</v>
      </c>
      <c r="R1110">
        <v>16.894341403559899</v>
      </c>
      <c r="S1110">
        <v>16.343088664128199</v>
      </c>
      <c r="T1110">
        <v>0.36553794197748402</v>
      </c>
      <c r="U1110">
        <v>0.86004501419144797</v>
      </c>
      <c r="V1110">
        <v>7.3626016260162599</v>
      </c>
      <c r="W1110">
        <v>6.5497142857142796</v>
      </c>
    </row>
    <row r="1111" spans="1:23" x14ac:dyDescent="0.25">
      <c r="A1111">
        <v>1109</v>
      </c>
      <c r="B1111">
        <v>108.59960410642501</v>
      </c>
      <c r="C1111">
        <v>136.238118341128</v>
      </c>
      <c r="D1111">
        <v>25.597705069799702</v>
      </c>
      <c r="E1111">
        <v>12.8503284614051</v>
      </c>
      <c r="F1111">
        <v>4.9832763671875</v>
      </c>
      <c r="G1111">
        <v>3.76557064056396</v>
      </c>
      <c r="H1111">
        <v>6.6143612861633301</v>
      </c>
      <c r="I1111">
        <v>2.94251132011413</v>
      </c>
      <c r="J1111">
        <v>851</v>
      </c>
      <c r="K1111">
        <v>298</v>
      </c>
      <c r="L1111">
        <v>1255</v>
      </c>
      <c r="M1111">
        <v>675</v>
      </c>
      <c r="N1111">
        <v>71.34423828125</v>
      </c>
      <c r="O1111">
        <v>16.643316268920898</v>
      </c>
      <c r="P1111">
        <v>51.7821885913853</v>
      </c>
      <c r="Q1111">
        <v>196.63517915309399</v>
      </c>
      <c r="R1111">
        <v>18.3234535320932</v>
      </c>
      <c r="S1111">
        <v>6.9677184979363496</v>
      </c>
      <c r="T1111">
        <v>0.48619881807342402</v>
      </c>
      <c r="U1111">
        <v>0.94509831405715605</v>
      </c>
      <c r="V1111">
        <v>6.3044705882352901</v>
      </c>
      <c r="W1111">
        <v>3.75</v>
      </c>
    </row>
    <row r="1112" spans="1:23" x14ac:dyDescent="0.25">
      <c r="A1112">
        <v>1110</v>
      </c>
      <c r="B1112">
        <v>137.64790700382301</v>
      </c>
      <c r="C1112">
        <v>184.485610044829</v>
      </c>
      <c r="D1112">
        <v>29.583078139899001</v>
      </c>
      <c r="E1112">
        <v>7.0148725986929996</v>
      </c>
      <c r="F1112">
        <v>5.8789024353027299</v>
      </c>
      <c r="G1112">
        <v>3.3615047931671098</v>
      </c>
      <c r="H1112">
        <v>7.83817434310913</v>
      </c>
      <c r="I1112">
        <v>2.8304166793823198</v>
      </c>
      <c r="J1112">
        <v>825</v>
      </c>
      <c r="K1112">
        <v>277</v>
      </c>
      <c r="L1112">
        <v>1879</v>
      </c>
      <c r="M1112">
        <v>603</v>
      </c>
      <c r="N1112">
        <v>73.756355285644503</v>
      </c>
      <c r="O1112">
        <v>55.865909576416001</v>
      </c>
      <c r="P1112">
        <v>50.700659408066201</v>
      </c>
      <c r="Q1112">
        <v>173.33117964767001</v>
      </c>
      <c r="R1112">
        <v>17.857826321274398</v>
      </c>
      <c r="S1112">
        <v>7.23489143300222</v>
      </c>
      <c r="T1112">
        <v>0.43920905994877302</v>
      </c>
      <c r="U1112">
        <v>0.95562352279767404</v>
      </c>
      <c r="V1112">
        <v>7.4575242718446599</v>
      </c>
      <c r="W1112">
        <v>3.3000881057268701</v>
      </c>
    </row>
    <row r="1113" spans="1:23" x14ac:dyDescent="0.25">
      <c r="A1113">
        <v>1111</v>
      </c>
      <c r="B1113">
        <v>132.95253158415599</v>
      </c>
      <c r="C1113">
        <v>188.19107686933501</v>
      </c>
      <c r="D1113">
        <v>31.136566959434401</v>
      </c>
      <c r="E1113">
        <v>8.5103002423257692</v>
      </c>
      <c r="F1113">
        <v>5.03517246246337</v>
      </c>
      <c r="G1113">
        <v>5.3762493133544904</v>
      </c>
      <c r="H1113">
        <v>6.5911431312561</v>
      </c>
      <c r="I1113">
        <v>3.6643033027648899</v>
      </c>
      <c r="J1113">
        <v>736</v>
      </c>
      <c r="K1113">
        <v>297</v>
      </c>
      <c r="L1113">
        <v>1409</v>
      </c>
      <c r="M1113">
        <v>775</v>
      </c>
      <c r="N1113">
        <v>65.513359069824205</v>
      </c>
      <c r="O1113">
        <v>43.931766510009702</v>
      </c>
      <c r="P1113">
        <v>68.0727340544572</v>
      </c>
      <c r="Q1113">
        <v>126.06150627615</v>
      </c>
      <c r="R1113">
        <v>18.685492708763601</v>
      </c>
      <c r="S1113">
        <v>4.8920654987543699</v>
      </c>
      <c r="T1113">
        <v>0.52334063498941696</v>
      </c>
      <c r="U1113">
        <v>0.96977439694676404</v>
      </c>
      <c r="V1113">
        <v>6.6438287153652302</v>
      </c>
      <c r="W1113">
        <v>3.1445728184858601</v>
      </c>
    </row>
    <row r="1114" spans="1:23" x14ac:dyDescent="0.25">
      <c r="A1114">
        <v>1112</v>
      </c>
      <c r="B1114">
        <v>118.90745017368801</v>
      </c>
      <c r="C1114">
        <v>201.19311455685099</v>
      </c>
      <c r="D1114">
        <v>24.963242837864001</v>
      </c>
      <c r="E1114">
        <v>8.7788341520919904</v>
      </c>
      <c r="F1114">
        <v>7.1202840805053702</v>
      </c>
      <c r="G1114">
        <v>4.4874272346496502</v>
      </c>
      <c r="H1114">
        <v>9.3339080810546804</v>
      </c>
      <c r="I1114">
        <v>4.7066488265991202</v>
      </c>
      <c r="J1114">
        <v>1037</v>
      </c>
      <c r="K1114">
        <v>523</v>
      </c>
      <c r="L1114">
        <v>2364</v>
      </c>
      <c r="M1114">
        <v>1155</v>
      </c>
      <c r="N1114">
        <v>79.378837585449205</v>
      </c>
      <c r="O1114">
        <v>17.464248657226499</v>
      </c>
      <c r="P1114">
        <v>67.058144900784498</v>
      </c>
      <c r="Q1114">
        <v>150.16265201122499</v>
      </c>
      <c r="R1114">
        <v>19.523862480491101</v>
      </c>
      <c r="S1114">
        <v>8.7142544687572894</v>
      </c>
      <c r="T1114">
        <v>0.48914673196559399</v>
      </c>
      <c r="U1114">
        <v>0.93868200436147198</v>
      </c>
      <c r="V1114">
        <v>7.2041166380788999</v>
      </c>
      <c r="W1114">
        <v>5.0275616083008998</v>
      </c>
    </row>
    <row r="1115" spans="1:23" x14ac:dyDescent="0.25">
      <c r="A1115">
        <v>1113</v>
      </c>
      <c r="B1115">
        <v>137.94657377399099</v>
      </c>
      <c r="C1115">
        <v>179.514622833744</v>
      </c>
      <c r="D1115">
        <v>16.557290797291</v>
      </c>
      <c r="E1115">
        <v>13.1485608328993</v>
      </c>
      <c r="F1115">
        <v>4.96608543395996</v>
      </c>
      <c r="G1115">
        <v>6.1713051795959402</v>
      </c>
      <c r="H1115">
        <v>7.4527230262756303</v>
      </c>
      <c r="I1115">
        <v>4.6616396903991699</v>
      </c>
      <c r="J1115">
        <v>868</v>
      </c>
      <c r="K1115">
        <v>399</v>
      </c>
      <c r="L1115">
        <v>1836</v>
      </c>
      <c r="M1115">
        <v>1094</v>
      </c>
      <c r="N1115">
        <v>69.778221130371094</v>
      </c>
      <c r="O1115">
        <v>45.793014526367102</v>
      </c>
      <c r="P1115">
        <v>61.190457256461201</v>
      </c>
      <c r="Q1115">
        <v>162.97907080302801</v>
      </c>
      <c r="R1115">
        <v>21.604606781530499</v>
      </c>
      <c r="S1115">
        <v>5.7017824787729499</v>
      </c>
      <c r="T1115">
        <v>0.552616459048341</v>
      </c>
      <c r="U1115">
        <v>0.97081778211355096</v>
      </c>
      <c r="V1115">
        <v>6.2858054226475204</v>
      </c>
      <c r="W1115">
        <v>3.0026988636363598</v>
      </c>
    </row>
    <row r="1116" spans="1:23" x14ac:dyDescent="0.25">
      <c r="A1116">
        <v>1114</v>
      </c>
      <c r="B1116">
        <v>111.532379824952</v>
      </c>
      <c r="C1116">
        <v>187.43610394146901</v>
      </c>
      <c r="D1116">
        <v>26.528207225072201</v>
      </c>
      <c r="E1116">
        <v>6.6578465155103199</v>
      </c>
      <c r="F1116">
        <v>6.3547739982604901</v>
      </c>
      <c r="G1116">
        <v>2.9437327384948699</v>
      </c>
      <c r="H1116">
        <v>7.4847769737243599</v>
      </c>
      <c r="I1116">
        <v>2.30709671974182</v>
      </c>
      <c r="J1116">
        <v>879</v>
      </c>
      <c r="K1116">
        <v>238</v>
      </c>
      <c r="L1116">
        <v>1761</v>
      </c>
      <c r="M1116">
        <v>462</v>
      </c>
      <c r="N1116">
        <v>77.103820800781193</v>
      </c>
      <c r="O1116">
        <v>23.021728515625</v>
      </c>
      <c r="P1116">
        <v>55.101613867304202</v>
      </c>
      <c r="Q1116">
        <v>171.66260839847899</v>
      </c>
      <c r="R1116">
        <v>20.979601744693401</v>
      </c>
      <c r="S1116">
        <v>5.4539939363942196</v>
      </c>
      <c r="T1116">
        <v>0.49758789331731301</v>
      </c>
      <c r="U1116">
        <v>0.96691163534285696</v>
      </c>
      <c r="V1116">
        <v>6.5660231660231601</v>
      </c>
      <c r="W1116">
        <v>3.1645905115292798</v>
      </c>
    </row>
    <row r="1117" spans="1:23" x14ac:dyDescent="0.25">
      <c r="A1117">
        <v>1115</v>
      </c>
      <c r="B1117">
        <v>121.682314813017</v>
      </c>
      <c r="C1117">
        <v>176.16949678821601</v>
      </c>
      <c r="D1117">
        <v>26.202494116537199</v>
      </c>
      <c r="E1117">
        <v>7.9397555209695403</v>
      </c>
      <c r="F1117">
        <v>5.7655477523803702</v>
      </c>
      <c r="G1117">
        <v>4.7688779830932599</v>
      </c>
      <c r="H1117">
        <v>7.8613834381103498</v>
      </c>
      <c r="I1117">
        <v>3.3347129821777299</v>
      </c>
      <c r="J1117">
        <v>890</v>
      </c>
      <c r="K1117">
        <v>269</v>
      </c>
      <c r="L1117">
        <v>1847</v>
      </c>
      <c r="M1117">
        <v>646</v>
      </c>
      <c r="N1117">
        <v>63.3876953125</v>
      </c>
      <c r="O1117">
        <v>29.206163406371999</v>
      </c>
      <c r="P1117">
        <v>48.072539722152897</v>
      </c>
      <c r="Q1117">
        <v>143.960654500548</v>
      </c>
      <c r="R1117">
        <v>15.5581692264306</v>
      </c>
      <c r="S1117">
        <v>6.5207593821270704</v>
      </c>
      <c r="T1117">
        <v>0.45151456314981597</v>
      </c>
      <c r="U1117">
        <v>0.95853564397545998</v>
      </c>
      <c r="V1117">
        <v>6.6651229070181603</v>
      </c>
      <c r="W1117">
        <v>3.66718900675024</v>
      </c>
    </row>
    <row r="1118" spans="1:23" x14ac:dyDescent="0.25">
      <c r="A1118">
        <v>1116</v>
      </c>
      <c r="B1118">
        <v>130.79945273535199</v>
      </c>
      <c r="C1118">
        <v>203.58514622833701</v>
      </c>
      <c r="D1118">
        <v>15.7416887131661</v>
      </c>
      <c r="E1118">
        <v>6.13328935173472</v>
      </c>
      <c r="F1118">
        <v>4.0684576034545898</v>
      </c>
      <c r="G1118">
        <v>3.56323194503784</v>
      </c>
      <c r="H1118">
        <v>4.7734813690185502</v>
      </c>
      <c r="I1118">
        <v>3.0155684947967498</v>
      </c>
      <c r="J1118">
        <v>578</v>
      </c>
      <c r="K1118">
        <v>300</v>
      </c>
      <c r="L1118">
        <v>1047</v>
      </c>
      <c r="M1118">
        <v>606</v>
      </c>
      <c r="N1118">
        <v>64.0078125</v>
      </c>
      <c r="O1118">
        <v>53.851650238037102</v>
      </c>
      <c r="P1118">
        <v>61.426578652385103</v>
      </c>
      <c r="Q1118">
        <v>163.41053504005799</v>
      </c>
      <c r="R1118">
        <v>17.692478198222101</v>
      </c>
      <c r="S1118">
        <v>9.8966472103075098</v>
      </c>
      <c r="T1118">
        <v>0.49061407338522001</v>
      </c>
      <c r="U1118">
        <v>0.93862511028113504</v>
      </c>
      <c r="V1118">
        <v>6.9542253521126698</v>
      </c>
      <c r="W1118">
        <v>5.9112020055416199</v>
      </c>
    </row>
    <row r="1119" spans="1:23" x14ac:dyDescent="0.25">
      <c r="A1119">
        <v>1117</v>
      </c>
      <c r="B1119">
        <v>202.921131789865</v>
      </c>
      <c r="C1119">
        <v>147.94866968114999</v>
      </c>
      <c r="D1119">
        <v>23.503883973728499</v>
      </c>
      <c r="E1119">
        <v>5.0541849093440199</v>
      </c>
      <c r="F1119">
        <v>5.3717799186706499</v>
      </c>
      <c r="G1119">
        <v>3.07835698127746</v>
      </c>
      <c r="H1119">
        <v>7.9638948440551696</v>
      </c>
      <c r="I1119">
        <v>1.71695864200592</v>
      </c>
      <c r="J1119">
        <v>880</v>
      </c>
      <c r="K1119">
        <v>66</v>
      </c>
      <c r="L1119">
        <v>1911</v>
      </c>
      <c r="M1119">
        <v>214</v>
      </c>
      <c r="N1119">
        <v>82.492424011230398</v>
      </c>
      <c r="O1119">
        <v>24.331048965454102</v>
      </c>
      <c r="P1119">
        <v>69.006519102486294</v>
      </c>
      <c r="Q1119">
        <v>184.65253572673399</v>
      </c>
      <c r="R1119">
        <v>17.8519478941122</v>
      </c>
      <c r="S1119">
        <v>5.8089124128542204</v>
      </c>
      <c r="T1119">
        <v>0.55162292126773205</v>
      </c>
      <c r="U1119">
        <v>0.96921692279764304</v>
      </c>
      <c r="V1119">
        <v>7.3048220436280102</v>
      </c>
      <c r="W1119">
        <v>3.4929704630465599</v>
      </c>
    </row>
    <row r="1120" spans="1:23" x14ac:dyDescent="0.25">
      <c r="A1120">
        <v>1118</v>
      </c>
      <c r="B1120">
        <v>171.82770866890399</v>
      </c>
      <c r="C1120">
        <v>165.615692134526</v>
      </c>
      <c r="D1120">
        <v>26.334955923679701</v>
      </c>
      <c r="E1120">
        <v>5.9485404630116197</v>
      </c>
      <c r="F1120">
        <v>7.0458512306213299</v>
      </c>
      <c r="G1120">
        <v>2.5726153850555402</v>
      </c>
      <c r="H1120">
        <v>9.7815799713134695</v>
      </c>
      <c r="I1120">
        <v>1.5888925790786701</v>
      </c>
      <c r="J1120">
        <v>1247</v>
      </c>
      <c r="K1120">
        <v>80</v>
      </c>
      <c r="L1120">
        <v>2242</v>
      </c>
      <c r="M1120">
        <v>200</v>
      </c>
      <c r="N1120">
        <v>100.17984008789</v>
      </c>
      <c r="O1120">
        <v>38.948684692382798</v>
      </c>
      <c r="P1120">
        <v>45.799680766161202</v>
      </c>
      <c r="Q1120">
        <v>173.59330517753699</v>
      </c>
      <c r="R1120">
        <v>13.897662675106501</v>
      </c>
      <c r="S1120">
        <v>13.4493598268878</v>
      </c>
      <c r="T1120">
        <v>0.42684064620449602</v>
      </c>
      <c r="U1120">
        <v>0.93097766482468003</v>
      </c>
      <c r="V1120">
        <v>7.15419648666232</v>
      </c>
      <c r="W1120">
        <v>6.7566453739954602</v>
      </c>
    </row>
    <row r="1121" spans="1:23" x14ac:dyDescent="0.25">
      <c r="A1121">
        <v>1119</v>
      </c>
      <c r="B1121">
        <v>206.12394962060199</v>
      </c>
      <c r="C1121">
        <v>189.91822080770001</v>
      </c>
      <c r="D1121">
        <v>26.9771921055546</v>
      </c>
      <c r="E1121">
        <v>6.6639758007418104</v>
      </c>
      <c r="F1121">
        <v>5.3208980560302699</v>
      </c>
      <c r="G1121">
        <v>3.03291416168212</v>
      </c>
      <c r="H1121">
        <v>8.4794654846191406</v>
      </c>
      <c r="I1121">
        <v>2.7610850334167401</v>
      </c>
      <c r="J1121">
        <v>997</v>
      </c>
      <c r="K1121">
        <v>295</v>
      </c>
      <c r="L1121">
        <v>1809</v>
      </c>
      <c r="M1121">
        <v>579</v>
      </c>
      <c r="N1121">
        <v>85.492691040039006</v>
      </c>
      <c r="O1121">
        <v>51.195701599121001</v>
      </c>
      <c r="P1121">
        <v>50.8648736933797</v>
      </c>
      <c r="Q1121">
        <v>168.97006023384901</v>
      </c>
      <c r="R1121">
        <v>14.8545551247565</v>
      </c>
      <c r="S1121">
        <v>5.2498112837822797</v>
      </c>
      <c r="T1121">
        <v>0.49109174713223902</v>
      </c>
      <c r="U1121">
        <v>0.96723148489058097</v>
      </c>
      <c r="V1121">
        <v>6.8653500897665998</v>
      </c>
      <c r="W1121">
        <v>2.5949855351976798</v>
      </c>
    </row>
    <row r="1122" spans="1:23" x14ac:dyDescent="0.25">
      <c r="A1122">
        <v>1120</v>
      </c>
      <c r="B1122">
        <v>161.734382580682</v>
      </c>
      <c r="C1122">
        <v>193.52325874750099</v>
      </c>
      <c r="D1122">
        <v>25.227988157774401</v>
      </c>
      <c r="E1122">
        <v>7.5930888088707302</v>
      </c>
      <c r="F1122">
        <v>7.4885392189025799</v>
      </c>
      <c r="G1122">
        <v>3.1924183368682799</v>
      </c>
      <c r="H1122">
        <v>10.2216806411743</v>
      </c>
      <c r="I1122">
        <v>2.2262587547302202</v>
      </c>
      <c r="J1122">
        <v>1266</v>
      </c>
      <c r="K1122">
        <v>173</v>
      </c>
      <c r="L1122">
        <v>2213</v>
      </c>
      <c r="M1122">
        <v>422</v>
      </c>
      <c r="N1122">
        <v>89.693923950195298</v>
      </c>
      <c r="O1122">
        <v>20.124610900878899</v>
      </c>
      <c r="P1122">
        <v>42.627584586466099</v>
      </c>
      <c r="Q1122">
        <v>167.807070485021</v>
      </c>
      <c r="R1122">
        <v>15.7508556991676</v>
      </c>
      <c r="S1122">
        <v>11.331980692528701</v>
      </c>
      <c r="T1122">
        <v>0.38214426119167699</v>
      </c>
      <c r="U1122">
        <v>0.98768231749149304</v>
      </c>
      <c r="V1122">
        <v>9.4562171628721501</v>
      </c>
      <c r="W1122">
        <v>4.3583087512291003</v>
      </c>
    </row>
    <row r="1123" spans="1:23" x14ac:dyDescent="0.25">
      <c r="A1123">
        <v>1121</v>
      </c>
      <c r="B1123">
        <v>155.73902074559899</v>
      </c>
      <c r="C1123">
        <v>196.415649440121</v>
      </c>
      <c r="D1123">
        <v>20.277364288143499</v>
      </c>
      <c r="E1123">
        <v>5.0407826967294298</v>
      </c>
      <c r="F1123">
        <v>6.61157178878784</v>
      </c>
      <c r="G1123">
        <v>2.3194885253906201</v>
      </c>
      <c r="H1123">
        <v>7.3889126777648899</v>
      </c>
      <c r="I1123">
        <v>1.46934390068054</v>
      </c>
      <c r="J1123">
        <v>875</v>
      </c>
      <c r="K1123">
        <v>83</v>
      </c>
      <c r="L1123">
        <v>1829</v>
      </c>
      <c r="M1123">
        <v>209</v>
      </c>
      <c r="N1123">
        <v>92.097770690917898</v>
      </c>
      <c r="O1123">
        <v>55.317264556884702</v>
      </c>
      <c r="P1123">
        <v>58.0448211797491</v>
      </c>
      <c r="Q1123">
        <v>188.92838029935601</v>
      </c>
      <c r="R1123">
        <v>15.7738778628297</v>
      </c>
      <c r="S1123">
        <v>3.5979497944205199</v>
      </c>
      <c r="T1123">
        <v>0.44648802675342503</v>
      </c>
      <c r="U1123">
        <v>0.98231576715013302</v>
      </c>
      <c r="V1123">
        <v>8.3573357335733505</v>
      </c>
      <c r="W1123">
        <v>2.5487700228832901</v>
      </c>
    </row>
    <row r="1124" spans="1:23" x14ac:dyDescent="0.25">
      <c r="A1124">
        <v>1122</v>
      </c>
      <c r="B1124">
        <v>155.027479671641</v>
      </c>
      <c r="C1124">
        <v>206.89993983970101</v>
      </c>
      <c r="D1124">
        <v>15.1018748637876</v>
      </c>
      <c r="E1124">
        <v>8.4989358150778003</v>
      </c>
      <c r="F1124">
        <v>6.3723006248474103</v>
      </c>
      <c r="G1124">
        <v>3.0243239402770898</v>
      </c>
      <c r="H1124">
        <v>6.9840302467346103</v>
      </c>
      <c r="I1124">
        <v>3.8550112247467001</v>
      </c>
      <c r="J1124">
        <v>850</v>
      </c>
      <c r="K1124">
        <v>414</v>
      </c>
      <c r="L1124">
        <v>1617</v>
      </c>
      <c r="M1124">
        <v>674</v>
      </c>
      <c r="N1124">
        <v>71.840103149414006</v>
      </c>
      <c r="O1124">
        <v>45.793014526367102</v>
      </c>
      <c r="P1124">
        <v>53.055024324777698</v>
      </c>
      <c r="Q1124">
        <v>174.68240196358201</v>
      </c>
      <c r="R1124">
        <v>14.3383278324079</v>
      </c>
      <c r="S1124">
        <v>6.7441094182798897</v>
      </c>
      <c r="T1124">
        <v>0.45068121295804697</v>
      </c>
      <c r="U1124">
        <v>0.95465048957777698</v>
      </c>
      <c r="V1124">
        <v>8.0169721656483297</v>
      </c>
      <c r="W1124">
        <v>3.6111908177905301</v>
      </c>
    </row>
    <row r="1125" spans="1:23" x14ac:dyDescent="0.25">
      <c r="A1125">
        <v>1123</v>
      </c>
      <c r="B1125">
        <v>147.030798191309</v>
      </c>
      <c r="C1125">
        <v>202.86529915193299</v>
      </c>
      <c r="D1125">
        <v>19.229989796760201</v>
      </c>
      <c r="E1125">
        <v>12.661505718315301</v>
      </c>
      <c r="F1125">
        <v>7.2172894477844203</v>
      </c>
      <c r="G1125">
        <v>4.4423551559448198</v>
      </c>
      <c r="H1125">
        <v>8.8212976455688406</v>
      </c>
      <c r="I1125">
        <v>3.37517118453979</v>
      </c>
      <c r="J1125">
        <v>1114</v>
      </c>
      <c r="K1125">
        <v>237</v>
      </c>
      <c r="L1125">
        <v>2025</v>
      </c>
      <c r="M1125">
        <v>642</v>
      </c>
      <c r="N1125">
        <v>112.361030578613</v>
      </c>
      <c r="O1125">
        <v>22.472204208373999</v>
      </c>
      <c r="P1125">
        <v>72.782406209573097</v>
      </c>
      <c r="Q1125">
        <v>162.482290343074</v>
      </c>
      <c r="R1125">
        <v>14.5739493939423</v>
      </c>
      <c r="S1125">
        <v>13.6096249376088</v>
      </c>
      <c r="T1125">
        <v>0.59672916471593196</v>
      </c>
      <c r="U1125">
        <v>0.92412454984319004</v>
      </c>
      <c r="V1125">
        <v>8.8604651162790695</v>
      </c>
      <c r="W1125">
        <v>5.6752466752466697</v>
      </c>
    </row>
    <row r="1126" spans="1:23" x14ac:dyDescent="0.25">
      <c r="A1126">
        <v>1124</v>
      </c>
      <c r="B1126">
        <v>143.13126588911001</v>
      </c>
      <c r="C1126">
        <v>183.64621863416701</v>
      </c>
      <c r="D1126">
        <v>19.266600338337199</v>
      </c>
      <c r="E1126">
        <v>6.86362919220407</v>
      </c>
      <c r="F1126">
        <v>6.6563878059387198</v>
      </c>
      <c r="G1126">
        <v>3.3181912899017298</v>
      </c>
      <c r="H1126">
        <v>8.2010278701782209</v>
      </c>
      <c r="I1126">
        <v>2.33618712425231</v>
      </c>
      <c r="J1126">
        <v>1035</v>
      </c>
      <c r="K1126">
        <v>173</v>
      </c>
      <c r="L1126">
        <v>1689</v>
      </c>
      <c r="M1126">
        <v>456</v>
      </c>
      <c r="N1126">
        <v>84.053558349609304</v>
      </c>
      <c r="O1126">
        <v>30.232433319091701</v>
      </c>
      <c r="P1126">
        <v>48.046774987690704</v>
      </c>
      <c r="Q1126">
        <v>167.438554216867</v>
      </c>
      <c r="R1126">
        <v>13.7746164120797</v>
      </c>
      <c r="S1126">
        <v>6.5573976852643403</v>
      </c>
      <c r="T1126">
        <v>0.41278589178889202</v>
      </c>
      <c r="U1126">
        <v>0.94924197212203898</v>
      </c>
      <c r="V1126">
        <v>5.7973958333333302</v>
      </c>
      <c r="W1126">
        <v>3.1768852809228698</v>
      </c>
    </row>
    <row r="1127" spans="1:23" x14ac:dyDescent="0.25">
      <c r="A1127">
        <v>1125</v>
      </c>
      <c r="B1127">
        <v>207.91381552135601</v>
      </c>
      <c r="C1127">
        <v>176.68776805294101</v>
      </c>
      <c r="D1127">
        <v>21.5007572954758</v>
      </c>
      <c r="E1127">
        <v>9.1212637240807997</v>
      </c>
      <c r="F1127">
        <v>4.6356453895568803</v>
      </c>
      <c r="G1127">
        <v>5.6946763992309499</v>
      </c>
      <c r="H1127">
        <v>6.9566540718078604</v>
      </c>
      <c r="I1127">
        <v>4.0422091484069798</v>
      </c>
      <c r="J1127">
        <v>763</v>
      </c>
      <c r="K1127">
        <v>332</v>
      </c>
      <c r="L1127">
        <v>1665</v>
      </c>
      <c r="M1127">
        <v>894</v>
      </c>
      <c r="N1127">
        <v>67.683090209960895</v>
      </c>
      <c r="O1127">
        <v>60.000003814697202</v>
      </c>
      <c r="P1127">
        <v>58.611958511287298</v>
      </c>
      <c r="Q1127">
        <v>187.82976858345</v>
      </c>
      <c r="R1127">
        <v>17.202691328976002</v>
      </c>
      <c r="S1127">
        <v>5.0201855044451298</v>
      </c>
      <c r="T1127">
        <v>0.58998081138998204</v>
      </c>
      <c r="U1127">
        <v>0.96775904486520803</v>
      </c>
      <c r="V1127">
        <v>4.3419837255333098</v>
      </c>
      <c r="W1127">
        <v>2.56508972267536</v>
      </c>
    </row>
    <row r="1128" spans="1:23" x14ac:dyDescent="0.25">
      <c r="A1128">
        <v>1126</v>
      </c>
      <c r="B1128">
        <v>110.962875274117</v>
      </c>
      <c r="C1128">
        <v>210.20697083195799</v>
      </c>
      <c r="D1128">
        <v>24.500848221914701</v>
      </c>
      <c r="E1128">
        <v>6.0948623645539897</v>
      </c>
      <c r="F1128">
        <v>4.9270491600036603</v>
      </c>
      <c r="G1128">
        <v>2.7342109680175701</v>
      </c>
      <c r="H1128">
        <v>6.5947747230529696</v>
      </c>
      <c r="I1128">
        <v>1.9714673757553101</v>
      </c>
      <c r="J1128">
        <v>756</v>
      </c>
      <c r="K1128">
        <v>120</v>
      </c>
      <c r="L1128">
        <v>1373</v>
      </c>
      <c r="M1128">
        <v>318</v>
      </c>
      <c r="N1128">
        <v>69.202598571777301</v>
      </c>
      <c r="O1128">
        <v>41.725292205810497</v>
      </c>
      <c r="P1128">
        <v>59.1195221990357</v>
      </c>
      <c r="Q1128">
        <v>164.33294917598201</v>
      </c>
      <c r="R1128">
        <v>18.826897622548</v>
      </c>
      <c r="S1128">
        <v>7.0486363874079601</v>
      </c>
      <c r="T1128">
        <v>0.54842876222524695</v>
      </c>
      <c r="U1128">
        <v>0.96711694619153799</v>
      </c>
      <c r="V1128">
        <v>4.9279483037156702</v>
      </c>
      <c r="W1128">
        <v>3.6528461959496399</v>
      </c>
    </row>
    <row r="1129" spans="1:23" x14ac:dyDescent="0.25">
      <c r="A1129">
        <v>1127</v>
      </c>
      <c r="B1129">
        <v>106.706611810824</v>
      </c>
      <c r="C1129">
        <v>185.231461895243</v>
      </c>
      <c r="D1129">
        <v>26.5280259234057</v>
      </c>
      <c r="E1129">
        <v>5.5304968236891501</v>
      </c>
      <c r="F1129">
        <v>5.6798987388610804</v>
      </c>
      <c r="G1129">
        <v>3.2913455963134699</v>
      </c>
      <c r="H1129">
        <v>7.5852098464965803</v>
      </c>
      <c r="I1129">
        <v>2.2263727188110298</v>
      </c>
      <c r="J1129">
        <v>873</v>
      </c>
      <c r="K1129">
        <v>156</v>
      </c>
      <c r="L1129">
        <v>1755</v>
      </c>
      <c r="M1129">
        <v>384</v>
      </c>
      <c r="N1129">
        <v>79.649230957031193</v>
      </c>
      <c r="O1129">
        <v>66.760765075683594</v>
      </c>
      <c r="P1129">
        <v>65.435522664199794</v>
      </c>
      <c r="Q1129">
        <v>124.849548912082</v>
      </c>
      <c r="R1129">
        <v>18.267286642166098</v>
      </c>
      <c r="S1129">
        <v>4.8773392578624399</v>
      </c>
      <c r="T1129">
        <v>0.54586241090646803</v>
      </c>
      <c r="U1129">
        <v>0.96190295433351203</v>
      </c>
      <c r="V1129">
        <v>8.1300715990453405</v>
      </c>
      <c r="W1129">
        <v>2.9240594925634298</v>
      </c>
    </row>
    <row r="1130" spans="1:23" x14ac:dyDescent="0.25">
      <c r="A1130">
        <v>1128</v>
      </c>
      <c r="B1130">
        <v>106.61450833511201</v>
      </c>
      <c r="C1130">
        <v>146.65991965689199</v>
      </c>
      <c r="D1130">
        <v>23.7066695847668</v>
      </c>
      <c r="E1130">
        <v>10.9428877244374</v>
      </c>
      <c r="F1130">
        <v>5.0231962203979403</v>
      </c>
      <c r="G1130">
        <v>5.7105331420898402</v>
      </c>
      <c r="H1130">
        <v>5.9023971557617099</v>
      </c>
      <c r="I1130">
        <v>4.8323278427123997</v>
      </c>
      <c r="J1130">
        <v>662</v>
      </c>
      <c r="K1130">
        <v>488</v>
      </c>
      <c r="L1130">
        <v>1344</v>
      </c>
      <c r="M1130">
        <v>1132</v>
      </c>
      <c r="N1130">
        <v>58.796260833740199</v>
      </c>
      <c r="O1130">
        <v>16.763055801391602</v>
      </c>
      <c r="P1130">
        <v>48.474372955288899</v>
      </c>
      <c r="Q1130">
        <v>178.21844424022899</v>
      </c>
      <c r="R1130">
        <v>16.366946362161201</v>
      </c>
      <c r="S1130">
        <v>5.5058032317480698</v>
      </c>
      <c r="T1130">
        <v>0.399422089430224</v>
      </c>
      <c r="U1130">
        <v>0.95805812071992102</v>
      </c>
      <c r="V1130">
        <v>10.097744360902199</v>
      </c>
      <c r="W1130">
        <v>2.8305211848518899</v>
      </c>
    </row>
    <row r="1131" spans="1:23" x14ac:dyDescent="0.25">
      <c r="A1131">
        <v>1129</v>
      </c>
      <c r="B1131">
        <v>111.85951600069799</v>
      </c>
      <c r="C1131">
        <v>200.287488598653</v>
      </c>
      <c r="D1131">
        <v>24.506053218390399</v>
      </c>
      <c r="E1131">
        <v>8.8212304964507098</v>
      </c>
      <c r="F1131">
        <v>5.2042179107665998</v>
      </c>
      <c r="G1131">
        <v>5.7128629684448198</v>
      </c>
      <c r="H1131">
        <v>6.4486584663391104</v>
      </c>
      <c r="I1131">
        <v>4.7914361953735298</v>
      </c>
      <c r="J1131">
        <v>715</v>
      </c>
      <c r="K1131">
        <v>473</v>
      </c>
      <c r="L1131">
        <v>1521</v>
      </c>
      <c r="M1131">
        <v>1129</v>
      </c>
      <c r="N1131">
        <v>68.622154235839801</v>
      </c>
      <c r="O1131">
        <v>54.037025451660099</v>
      </c>
      <c r="P1131">
        <v>44.971435487775302</v>
      </c>
      <c r="Q1131">
        <v>179.478714443076</v>
      </c>
      <c r="R1131">
        <v>18.410595955175602</v>
      </c>
      <c r="S1131">
        <v>5.2880560159740604</v>
      </c>
      <c r="T1131">
        <v>0.38766105181223898</v>
      </c>
      <c r="U1131">
        <v>0.95755901049901704</v>
      </c>
      <c r="V1131">
        <v>11.1430842607313</v>
      </c>
      <c r="W1131">
        <v>2.8937329700272398</v>
      </c>
    </row>
    <row r="1132" spans="1:23" x14ac:dyDescent="0.25">
      <c r="A1132">
        <v>1130</v>
      </c>
      <c r="B1132">
        <v>115.366958411768</v>
      </c>
      <c r="C1132">
        <v>215.790797415047</v>
      </c>
      <c r="D1132">
        <v>25.990595895333001</v>
      </c>
      <c r="E1132">
        <v>6.8161821251564598</v>
      </c>
      <c r="F1132">
        <v>5.9341192245483398</v>
      </c>
      <c r="G1132">
        <v>2.1995255947113002</v>
      </c>
      <c r="H1132">
        <v>6.07474517822265</v>
      </c>
      <c r="I1132">
        <v>3.0227141380310001</v>
      </c>
      <c r="J1132">
        <v>688</v>
      </c>
      <c r="K1132">
        <v>341</v>
      </c>
      <c r="L1132">
        <v>1337</v>
      </c>
      <c r="M1132">
        <v>703</v>
      </c>
      <c r="N1132">
        <v>74.793052673339801</v>
      </c>
      <c r="O1132">
        <v>37.589893341064403</v>
      </c>
      <c r="P1132">
        <v>43.314454126089103</v>
      </c>
      <c r="Q1132">
        <v>125.534403195812</v>
      </c>
      <c r="R1132">
        <v>14.890056372521</v>
      </c>
      <c r="S1132">
        <v>5.1219682974293397</v>
      </c>
      <c r="T1132">
        <v>0.370281728375283</v>
      </c>
      <c r="U1132">
        <v>0.961718978784733</v>
      </c>
      <c r="V1132">
        <v>11.186784140969101</v>
      </c>
      <c r="W1132">
        <v>3.2667591950034698</v>
      </c>
    </row>
    <row r="1133" spans="1:23" x14ac:dyDescent="0.25">
      <c r="A1133">
        <v>1131</v>
      </c>
      <c r="B1133">
        <v>116.606823342195</v>
      </c>
      <c r="C1133">
        <v>205.434221506336</v>
      </c>
      <c r="D1133">
        <v>25.755011556025</v>
      </c>
      <c r="E1133">
        <v>5.6880713595911603</v>
      </c>
      <c r="F1133">
        <v>7.9821891784667898</v>
      </c>
      <c r="G1133">
        <v>2.9938724040985099</v>
      </c>
      <c r="H1133">
        <v>7.25935935974121</v>
      </c>
      <c r="I1133">
        <v>2.9116263389587398</v>
      </c>
      <c r="J1133">
        <v>755</v>
      </c>
      <c r="K1133">
        <v>308</v>
      </c>
      <c r="L1133">
        <v>1792</v>
      </c>
      <c r="M1133">
        <v>653</v>
      </c>
      <c r="N1133">
        <v>71.0633544921875</v>
      </c>
      <c r="O1133">
        <v>74.276512145996094</v>
      </c>
      <c r="P1133">
        <v>55.682938856015703</v>
      </c>
      <c r="Q1133">
        <v>141.96619264824199</v>
      </c>
      <c r="R1133">
        <v>17.2648491055464</v>
      </c>
      <c r="S1133">
        <v>16.9598378179852</v>
      </c>
      <c r="T1133">
        <v>0.44264270622742402</v>
      </c>
      <c r="U1133">
        <v>0.80170858069818196</v>
      </c>
      <c r="V1133">
        <v>9.2067767158992098</v>
      </c>
      <c r="W1133">
        <v>5.2739463601532499</v>
      </c>
    </row>
    <row r="1134" spans="1:23" x14ac:dyDescent="0.25">
      <c r="A1134">
        <v>1132</v>
      </c>
      <c r="B1134">
        <v>115.649905878243</v>
      </c>
      <c r="C1134">
        <v>178.10681363892101</v>
      </c>
      <c r="D1134">
        <v>37.638894466271502</v>
      </c>
      <c r="E1134">
        <v>13.581817221678699</v>
      </c>
      <c r="F1134">
        <v>8.3876914978027308</v>
      </c>
      <c r="G1134">
        <v>9.7464275360107404</v>
      </c>
      <c r="H1134">
        <v>7.8123931884765598</v>
      </c>
      <c r="I1134">
        <v>6.7480869293212802</v>
      </c>
      <c r="J1134">
        <v>803</v>
      </c>
      <c r="K1134">
        <v>548</v>
      </c>
      <c r="L1134">
        <v>2148</v>
      </c>
      <c r="M1134">
        <v>1352</v>
      </c>
      <c r="N1134">
        <v>64.350601196289006</v>
      </c>
      <c r="O1134">
        <v>42.720016479492102</v>
      </c>
      <c r="P1134">
        <v>40.911854103343401</v>
      </c>
      <c r="Q1134">
        <v>186.10838206627599</v>
      </c>
      <c r="R1134">
        <v>14.870509336605799</v>
      </c>
      <c r="S1134">
        <v>5.5776852740019898</v>
      </c>
      <c r="T1134">
        <v>0.39753839996499801</v>
      </c>
      <c r="U1134">
        <v>0.96169485901192997</v>
      </c>
      <c r="V1134">
        <v>7.08456843940714</v>
      </c>
      <c r="W1134">
        <v>2.8189745378444302</v>
      </c>
    </row>
    <row r="1135" spans="1:23" x14ac:dyDescent="0.25">
      <c r="A1135">
        <v>1133</v>
      </c>
      <c r="B1135">
        <v>133.175338159094</v>
      </c>
      <c r="C1135">
        <v>162.375380853499</v>
      </c>
      <c r="D1135">
        <v>29.893672253813499</v>
      </c>
      <c r="E1135">
        <v>2.6721030742880099</v>
      </c>
      <c r="F1135">
        <v>6.6136994361877397</v>
      </c>
      <c r="G1135">
        <v>1.57921242713928</v>
      </c>
      <c r="H1135">
        <v>5.8856029510498002</v>
      </c>
      <c r="I1135">
        <v>1.0802137851714999</v>
      </c>
      <c r="J1135">
        <v>573</v>
      </c>
      <c r="K1135">
        <v>69</v>
      </c>
      <c r="L1135">
        <v>1541</v>
      </c>
      <c r="M1135">
        <v>141</v>
      </c>
      <c r="N1135">
        <v>60.901561737060497</v>
      </c>
      <c r="O1135">
        <v>43.289722442626903</v>
      </c>
      <c r="P1135">
        <v>61.531083481349903</v>
      </c>
      <c r="Q1135">
        <v>179.68588460534301</v>
      </c>
      <c r="R1135">
        <v>18.6333482904246</v>
      </c>
      <c r="S1135">
        <v>4.6079685314526699</v>
      </c>
      <c r="T1135">
        <v>0.50665635458048297</v>
      </c>
      <c r="U1135">
        <v>0.97230224110998598</v>
      </c>
      <c r="V1135">
        <v>8.3689516129032206</v>
      </c>
      <c r="W1135">
        <v>2.5384383479047301</v>
      </c>
    </row>
    <row r="1136" spans="1:23" x14ac:dyDescent="0.25">
      <c r="A1136">
        <v>1134</v>
      </c>
      <c r="B1136">
        <v>113.00093151429201</v>
      </c>
      <c r="C1136">
        <v>160.002930388713</v>
      </c>
      <c r="D1136">
        <v>32.296332839093701</v>
      </c>
      <c r="E1136">
        <v>10.917866148137801</v>
      </c>
      <c r="F1136">
        <v>8.0784807205200195</v>
      </c>
      <c r="G1136">
        <v>6.09250783920288</v>
      </c>
      <c r="H1136">
        <v>8.3630762100219709</v>
      </c>
      <c r="I1136">
        <v>4.193115234375</v>
      </c>
      <c r="J1136">
        <v>905</v>
      </c>
      <c r="K1136">
        <v>364</v>
      </c>
      <c r="L1136">
        <v>2289</v>
      </c>
      <c r="M1136">
        <v>976</v>
      </c>
      <c r="N1136">
        <v>71.217971801757798</v>
      </c>
      <c r="O1136">
        <v>40</v>
      </c>
      <c r="P1136">
        <v>54.4381443298969</v>
      </c>
      <c r="Q1136">
        <v>192.44934181918799</v>
      </c>
      <c r="R1136">
        <v>19.014893927082699</v>
      </c>
      <c r="S1136">
        <v>3.8014698897372998</v>
      </c>
      <c r="T1136">
        <v>0.44893021454652599</v>
      </c>
      <c r="U1136">
        <v>0.979814595210318</v>
      </c>
      <c r="V1136">
        <v>8.0056497175141192</v>
      </c>
      <c r="W1136">
        <v>2.4569205929839999</v>
      </c>
    </row>
    <row r="1137" spans="1:23" x14ac:dyDescent="0.25">
      <c r="A1137">
        <v>1135</v>
      </c>
      <c r="B1137">
        <v>116.19559859496501</v>
      </c>
      <c r="C1137">
        <v>223.02998311630299</v>
      </c>
      <c r="D1137">
        <v>35.419830218643398</v>
      </c>
      <c r="E1137">
        <v>5.2294342703630603</v>
      </c>
      <c r="F1137">
        <v>6.8921051025390598</v>
      </c>
      <c r="G1137">
        <v>2.8431332111358598</v>
      </c>
      <c r="H1137">
        <v>7.2839870452880797</v>
      </c>
      <c r="I1137">
        <v>3.02300930023193</v>
      </c>
      <c r="J1137">
        <v>796</v>
      </c>
      <c r="K1137">
        <v>353</v>
      </c>
      <c r="L1137">
        <v>1889</v>
      </c>
      <c r="M1137">
        <v>691</v>
      </c>
      <c r="N1137">
        <v>66.400299072265597</v>
      </c>
      <c r="O1137">
        <v>48.383880615234297</v>
      </c>
      <c r="P1137">
        <v>42.0166047629451</v>
      </c>
      <c r="Q1137">
        <v>205.229723632261</v>
      </c>
      <c r="R1137">
        <v>16.594593740461701</v>
      </c>
      <c r="S1137">
        <v>7.1037486654079904</v>
      </c>
      <c r="T1137">
        <v>0.353092401519077</v>
      </c>
      <c r="U1137">
        <v>0.95957240499958896</v>
      </c>
      <c r="V1137">
        <v>8.4126853377265203</v>
      </c>
      <c r="W1137">
        <v>3.7904007756948901</v>
      </c>
    </row>
    <row r="1138" spans="1:23" x14ac:dyDescent="0.25">
      <c r="A1138">
        <v>1136</v>
      </c>
      <c r="B1138">
        <v>114.87620563178</v>
      </c>
      <c r="C1138">
        <v>218.66395621882799</v>
      </c>
      <c r="D1138">
        <v>31.653971383072601</v>
      </c>
      <c r="E1138">
        <v>2.6603664866876202</v>
      </c>
      <c r="F1138">
        <v>5.9755821228027299</v>
      </c>
      <c r="G1138">
        <v>1.2433381080627399</v>
      </c>
      <c r="H1138">
        <v>6.8610882759094203</v>
      </c>
      <c r="I1138">
        <v>0.95256954431533802</v>
      </c>
      <c r="J1138">
        <v>752</v>
      </c>
      <c r="K1138">
        <v>54</v>
      </c>
      <c r="L1138">
        <v>1745</v>
      </c>
      <c r="M1138">
        <v>109</v>
      </c>
      <c r="N1138">
        <v>63.411354064941399</v>
      </c>
      <c r="O1138">
        <v>52.345012664794901</v>
      </c>
      <c r="P1138">
        <v>43.372893258426899</v>
      </c>
      <c r="Q1138">
        <v>142.114367698298</v>
      </c>
      <c r="R1138">
        <v>17.7330983322293</v>
      </c>
      <c r="S1138">
        <v>8.0271033862272407</v>
      </c>
      <c r="T1138">
        <v>0.35899736934978799</v>
      </c>
      <c r="U1138">
        <v>0.94381788674894096</v>
      </c>
      <c r="V1138">
        <v>8.2641673931996493</v>
      </c>
      <c r="W1138">
        <v>4.5156445556946103</v>
      </c>
    </row>
    <row r="1139" spans="1:23" x14ac:dyDescent="0.25">
      <c r="A1139">
        <v>1137</v>
      </c>
      <c r="B1139">
        <v>116.761124803508</v>
      </c>
      <c r="C1139">
        <v>206.54076345358899</v>
      </c>
      <c r="D1139">
        <v>30.131400757275301</v>
      </c>
      <c r="E1139">
        <v>14.4574253633652</v>
      </c>
      <c r="F1139">
        <v>5.81400442123413</v>
      </c>
      <c r="G1139">
        <v>7.6672720909118599</v>
      </c>
      <c r="H1139">
        <v>6.25221490859985</v>
      </c>
      <c r="I1139">
        <v>5.36205577850341</v>
      </c>
      <c r="J1139">
        <v>680</v>
      </c>
      <c r="K1139">
        <v>450</v>
      </c>
      <c r="L1139">
        <v>1405</v>
      </c>
      <c r="M1139">
        <v>1203</v>
      </c>
      <c r="N1139">
        <v>58.180755615234297</v>
      </c>
      <c r="O1139">
        <v>20.248456954956001</v>
      </c>
      <c r="P1139">
        <v>55.226836347398901</v>
      </c>
      <c r="Q1139">
        <v>186.34471146486999</v>
      </c>
      <c r="R1139">
        <v>16.871058844649799</v>
      </c>
      <c r="S1139">
        <v>5.8786351658354503</v>
      </c>
      <c r="T1139">
        <v>0.49758595640373599</v>
      </c>
      <c r="U1139">
        <v>0.96943078189075105</v>
      </c>
      <c r="V1139">
        <v>7.9387923904052897</v>
      </c>
      <c r="W1139">
        <v>2.9076037564374402</v>
      </c>
    </row>
    <row r="1140" spans="1:23" x14ac:dyDescent="0.25">
      <c r="A1140">
        <v>1138</v>
      </c>
      <c r="B1140">
        <v>115.902986667701</v>
      </c>
      <c r="C1140">
        <v>158.31149449824301</v>
      </c>
      <c r="D1140">
        <v>27.330768561712901</v>
      </c>
      <c r="E1140">
        <v>2.47830620110537</v>
      </c>
      <c r="F1140">
        <v>7.7863197326660103</v>
      </c>
      <c r="G1140">
        <v>1.5073037147521899</v>
      </c>
      <c r="H1140">
        <v>7.7489137649536097</v>
      </c>
      <c r="I1140">
        <v>1.0920486450195299</v>
      </c>
      <c r="J1140">
        <v>822</v>
      </c>
      <c r="K1140">
        <v>80</v>
      </c>
      <c r="L1140">
        <v>1953</v>
      </c>
      <c r="M1140">
        <v>148</v>
      </c>
      <c r="N1140">
        <v>69.1158447265625</v>
      </c>
      <c r="O1140">
        <v>27.513633728027301</v>
      </c>
      <c r="P1140">
        <v>65.789690721649393</v>
      </c>
      <c r="Q1140">
        <v>197.314791970393</v>
      </c>
      <c r="R1140">
        <v>17.625093314287302</v>
      </c>
      <c r="S1140">
        <v>9.2419497137512394</v>
      </c>
      <c r="T1140">
        <v>0.47411893474689398</v>
      </c>
      <c r="U1140">
        <v>0.93895422633662096</v>
      </c>
      <c r="V1140">
        <v>11.6048053024026</v>
      </c>
      <c r="W1140">
        <v>2.9509524852200499</v>
      </c>
    </row>
    <row r="1141" spans="1:23" x14ac:dyDescent="0.25">
      <c r="A1141">
        <v>1139</v>
      </c>
      <c r="B1141">
        <v>104.83830464398601</v>
      </c>
      <c r="C1141">
        <v>186.35587727299099</v>
      </c>
      <c r="D1141">
        <v>26.194753038224299</v>
      </c>
      <c r="E1141">
        <v>8.6674855971184392</v>
      </c>
      <c r="F1141">
        <v>6.0776224136352504</v>
      </c>
      <c r="G1141">
        <v>3.0256593227386399</v>
      </c>
      <c r="H1141">
        <v>8.0381851196288991</v>
      </c>
      <c r="I1141">
        <v>1.9702955484390201</v>
      </c>
      <c r="J1141">
        <v>975</v>
      </c>
      <c r="K1141">
        <v>131</v>
      </c>
      <c r="L1141">
        <v>1778</v>
      </c>
      <c r="M1141">
        <v>321</v>
      </c>
      <c r="N1141">
        <v>77.077880859375</v>
      </c>
      <c r="O1141">
        <v>55.946403503417898</v>
      </c>
      <c r="P1141">
        <v>69.894585404132798</v>
      </c>
      <c r="Q1141">
        <v>110.121926743602</v>
      </c>
      <c r="R1141">
        <v>21.236745295599299</v>
      </c>
      <c r="S1141">
        <v>11.0601913779673</v>
      </c>
      <c r="T1141">
        <v>0.52952234038082802</v>
      </c>
      <c r="U1141">
        <v>0.78810052946819797</v>
      </c>
      <c r="V1141">
        <v>13.3019662921348</v>
      </c>
      <c r="W1141">
        <v>4.9193548387096699</v>
      </c>
    </row>
    <row r="1142" spans="1:23" x14ac:dyDescent="0.25">
      <c r="A1142">
        <v>1140</v>
      </c>
      <c r="B1142">
        <v>103.530264511246</v>
      </c>
      <c r="C1142">
        <v>173.53074967494001</v>
      </c>
      <c r="D1142">
        <v>28.797230826247802</v>
      </c>
      <c r="E1142">
        <v>6.4066700829486001</v>
      </c>
      <c r="F1142">
        <v>6.3740682601928702</v>
      </c>
      <c r="G1142">
        <v>3.1581125259399401</v>
      </c>
      <c r="H1142">
        <v>8.3834600448608398</v>
      </c>
      <c r="I1142">
        <v>2.2192175388336102</v>
      </c>
      <c r="J1142">
        <v>1007</v>
      </c>
      <c r="K1142">
        <v>207</v>
      </c>
      <c r="L1142">
        <v>1913</v>
      </c>
      <c r="M1142">
        <v>423</v>
      </c>
      <c r="N1142">
        <v>91.093360900878906</v>
      </c>
      <c r="O1142">
        <v>50.9215087890625</v>
      </c>
      <c r="P1142">
        <v>62.705774278215202</v>
      </c>
      <c r="Q1142">
        <v>165.94325332090401</v>
      </c>
      <c r="R1142">
        <v>18.806077457430501</v>
      </c>
      <c r="S1142">
        <v>10.823074323847999</v>
      </c>
      <c r="T1142">
        <v>0.50402125340924597</v>
      </c>
      <c r="U1142">
        <v>0.92758535070715498</v>
      </c>
      <c r="V1142">
        <v>8.5013698630136894</v>
      </c>
      <c r="W1142">
        <v>4.9005505849965498</v>
      </c>
    </row>
    <row r="1143" spans="1:23" x14ac:dyDescent="0.25">
      <c r="A1143">
        <v>1141</v>
      </c>
      <c r="B1143">
        <v>110.004715791107</v>
      </c>
      <c r="C1143">
        <v>190.51373013254599</v>
      </c>
      <c r="D1143">
        <v>21.750873630242001</v>
      </c>
      <c r="E1143">
        <v>5.05621052938353</v>
      </c>
      <c r="F1143">
        <v>6.3995990753173801</v>
      </c>
      <c r="G1143">
        <v>2.4457416534423801</v>
      </c>
      <c r="H1143">
        <v>8.5559902191162092</v>
      </c>
      <c r="I1143">
        <v>1.5754759311676001</v>
      </c>
      <c r="J1143">
        <v>1002</v>
      </c>
      <c r="K1143">
        <v>108</v>
      </c>
      <c r="L1143">
        <v>1979</v>
      </c>
      <c r="M1143">
        <v>259</v>
      </c>
      <c r="N1143">
        <v>81.271156311035099</v>
      </c>
      <c r="O1143">
        <v>30.5941162109375</v>
      </c>
      <c r="P1143">
        <v>106.843117977528</v>
      </c>
      <c r="Q1143">
        <v>141.35573460729401</v>
      </c>
      <c r="R1143">
        <v>28.329912732776901</v>
      </c>
      <c r="S1143">
        <v>4.8388132713822003</v>
      </c>
      <c r="T1143">
        <v>0.69054983233500999</v>
      </c>
      <c r="U1143">
        <v>0.96356236913805204</v>
      </c>
      <c r="V1143">
        <v>7.9135737009543998</v>
      </c>
      <c r="W1143">
        <v>2.8135425501837701</v>
      </c>
    </row>
    <row r="1144" spans="1:23" x14ac:dyDescent="0.25">
      <c r="A1144">
        <v>1142</v>
      </c>
      <c r="B1144">
        <v>103.577305983038</v>
      </c>
      <c r="C1144">
        <v>227.15146810533801</v>
      </c>
      <c r="D1144">
        <v>26.593233499412701</v>
      </c>
      <c r="E1144">
        <v>4.7020623839229696</v>
      </c>
      <c r="F1144">
        <v>5.9028449058532697</v>
      </c>
      <c r="G1144">
        <v>1.8073301315307599</v>
      </c>
      <c r="H1144">
        <v>7.1152415275573704</v>
      </c>
      <c r="I1144">
        <v>1.87848401069641</v>
      </c>
      <c r="J1144">
        <v>864</v>
      </c>
      <c r="K1144">
        <v>189</v>
      </c>
      <c r="L1144">
        <v>1657</v>
      </c>
      <c r="M1144">
        <v>413</v>
      </c>
      <c r="N1144">
        <v>75</v>
      </c>
      <c r="O1144">
        <v>21.2132034301757</v>
      </c>
      <c r="P1144">
        <v>120.555513666352</v>
      </c>
      <c r="Q1144">
        <v>201.788660216464</v>
      </c>
      <c r="R1144">
        <v>18.745040048482</v>
      </c>
      <c r="S1144">
        <v>4.9619309331582402</v>
      </c>
      <c r="T1144">
        <v>0.91517562452291501</v>
      </c>
      <c r="U1144">
        <v>0.97325705178713096</v>
      </c>
      <c r="V1144">
        <v>4.0888133030990099</v>
      </c>
      <c r="W1144">
        <v>2.9024062173068299</v>
      </c>
    </row>
    <row r="1145" spans="1:23" x14ac:dyDescent="0.25">
      <c r="A1145">
        <v>1143</v>
      </c>
      <c r="B1145">
        <v>103.36538648139801</v>
      </c>
      <c r="C1145">
        <v>191.163907702458</v>
      </c>
      <c r="D1145">
        <v>23.051395874010399</v>
      </c>
      <c r="E1145">
        <v>5.9625768492529199</v>
      </c>
      <c r="F1145">
        <v>6.5690183639526296</v>
      </c>
      <c r="G1145">
        <v>2.4045488834381099</v>
      </c>
      <c r="H1145">
        <v>6.7937479019165004</v>
      </c>
      <c r="I1145">
        <v>2.0058901309967001</v>
      </c>
      <c r="J1145">
        <v>799</v>
      </c>
      <c r="K1145">
        <v>179</v>
      </c>
      <c r="L1145">
        <v>1615</v>
      </c>
      <c r="M1145">
        <v>368</v>
      </c>
      <c r="N1145">
        <v>85.906929016113196</v>
      </c>
      <c r="O1145">
        <v>64.280632019042898</v>
      </c>
      <c r="P1145">
        <v>69.351281024819798</v>
      </c>
      <c r="Q1145">
        <v>155.130852655198</v>
      </c>
      <c r="R1145">
        <v>23.687223729569901</v>
      </c>
      <c r="S1145">
        <v>6.6181600825354101</v>
      </c>
      <c r="T1145">
        <v>0.41580342478279703</v>
      </c>
      <c r="U1145">
        <v>0.924058990799416</v>
      </c>
      <c r="V1145">
        <v>11.048908954100799</v>
      </c>
      <c r="W1145">
        <v>2.9236733287388001</v>
      </c>
    </row>
    <row r="1146" spans="1:23" x14ac:dyDescent="0.25">
      <c r="A1146">
        <v>1144</v>
      </c>
      <c r="B1146">
        <v>127.688156183896</v>
      </c>
      <c r="C1146">
        <v>171.717537697219</v>
      </c>
      <c r="D1146">
        <v>23.854302161287201</v>
      </c>
      <c r="E1146">
        <v>9.9351501638975108</v>
      </c>
      <c r="F1146">
        <v>5.4146871566772399</v>
      </c>
      <c r="G1146">
        <v>4.2277879714965803</v>
      </c>
      <c r="H1146">
        <v>6.4252395629882804</v>
      </c>
      <c r="I1146">
        <v>3.4951295852661102</v>
      </c>
      <c r="J1146">
        <v>757</v>
      </c>
      <c r="K1146">
        <v>286</v>
      </c>
      <c r="L1146">
        <v>1415</v>
      </c>
      <c r="M1146">
        <v>756</v>
      </c>
      <c r="N1146">
        <v>68.600288391113196</v>
      </c>
      <c r="O1146">
        <v>23.769729614257798</v>
      </c>
      <c r="P1146">
        <v>54.204515272244301</v>
      </c>
      <c r="Q1146">
        <v>137.94173544112499</v>
      </c>
      <c r="R1146">
        <v>16.871261019965701</v>
      </c>
      <c r="S1146">
        <v>6.56939763914046</v>
      </c>
      <c r="T1146">
        <v>0.46739313780477998</v>
      </c>
      <c r="U1146">
        <v>0.96146259264401801</v>
      </c>
      <c r="V1146">
        <v>9.2854511970533995</v>
      </c>
      <c r="W1146">
        <v>3.0102502979737702</v>
      </c>
    </row>
    <row r="1147" spans="1:23" x14ac:dyDescent="0.25">
      <c r="A1147">
        <v>1145</v>
      </c>
      <c r="B1147">
        <v>121.96817326165799</v>
      </c>
      <c r="C1147">
        <v>158.51951328378101</v>
      </c>
      <c r="D1147">
        <v>16.2950081776183</v>
      </c>
      <c r="E1147">
        <v>2.2989881874857798</v>
      </c>
      <c r="F1147">
        <v>5.5244479179382298</v>
      </c>
      <c r="G1147">
        <v>1.4645622968673699</v>
      </c>
      <c r="H1147">
        <v>6.0999460220336896</v>
      </c>
      <c r="I1147">
        <v>0.93372577428817705</v>
      </c>
      <c r="J1147">
        <v>681</v>
      </c>
      <c r="K1147">
        <v>40</v>
      </c>
      <c r="L1147">
        <v>1542</v>
      </c>
      <c r="M1147">
        <v>82</v>
      </c>
      <c r="N1147">
        <v>56.859477996826101</v>
      </c>
      <c r="O1147">
        <v>47.413078308105398</v>
      </c>
      <c r="P1147">
        <v>51.451934583167102</v>
      </c>
      <c r="Q1147">
        <v>194.70886635711801</v>
      </c>
      <c r="R1147">
        <v>16.453933688701198</v>
      </c>
      <c r="S1147">
        <v>5.6647542993030804</v>
      </c>
      <c r="T1147">
        <v>0.43484960525270699</v>
      </c>
      <c r="U1147">
        <v>0.97843260225707296</v>
      </c>
      <c r="V1147">
        <v>8.9801734820322103</v>
      </c>
      <c r="W1147">
        <v>3.0004839685420399</v>
      </c>
    </row>
    <row r="1148" spans="1:23" x14ac:dyDescent="0.25">
      <c r="A1148">
        <v>1146</v>
      </c>
      <c r="B1148">
        <v>116.396669836402</v>
      </c>
      <c r="C1148">
        <v>196.335461584738</v>
      </c>
      <c r="D1148">
        <v>32.155887300724203</v>
      </c>
      <c r="E1148">
        <v>5.0243390823304201</v>
      </c>
      <c r="F1148">
        <v>5.5886564254760698</v>
      </c>
      <c r="G1148">
        <v>2.9648363590240399</v>
      </c>
      <c r="H1148">
        <v>6.2444858551025302</v>
      </c>
      <c r="I1148">
        <v>2.0290727615356401</v>
      </c>
      <c r="J1148">
        <v>686</v>
      </c>
      <c r="K1148">
        <v>173</v>
      </c>
      <c r="L1148">
        <v>1463</v>
      </c>
      <c r="M1148">
        <v>379</v>
      </c>
      <c r="N1148">
        <v>69.426216125488196</v>
      </c>
      <c r="O1148">
        <v>26.832817077636701</v>
      </c>
      <c r="P1148">
        <v>91.865445859872594</v>
      </c>
      <c r="Q1148">
        <v>158.76119739761501</v>
      </c>
      <c r="R1148">
        <v>24.651669824165602</v>
      </c>
      <c r="S1148">
        <v>11.315688767598999</v>
      </c>
      <c r="T1148">
        <v>0.52667531524557698</v>
      </c>
      <c r="U1148">
        <v>0.917027265837702</v>
      </c>
      <c r="V1148">
        <v>9.5049645390070907</v>
      </c>
      <c r="W1148">
        <v>7.5249529190207101</v>
      </c>
    </row>
    <row r="1149" spans="1:23" x14ac:dyDescent="0.25">
      <c r="A1149">
        <v>1147</v>
      </c>
      <c r="B1149">
        <v>99.345902307438493</v>
      </c>
      <c r="C1149">
        <v>114.289351627239</v>
      </c>
      <c r="D1149">
        <v>36.619358849551098</v>
      </c>
      <c r="E1149">
        <v>6.7271127982023096</v>
      </c>
      <c r="F1149">
        <v>5.2251715660095197</v>
      </c>
      <c r="G1149">
        <v>4.0954313278198198</v>
      </c>
      <c r="H1149">
        <v>5.4774308204650799</v>
      </c>
      <c r="I1149">
        <v>2.9160101413726802</v>
      </c>
      <c r="J1149">
        <v>619</v>
      </c>
      <c r="K1149">
        <v>296</v>
      </c>
      <c r="L1149">
        <v>1129</v>
      </c>
      <c r="M1149">
        <v>617</v>
      </c>
      <c r="N1149">
        <v>54.451816558837798</v>
      </c>
      <c r="O1149">
        <v>41.773197174072202</v>
      </c>
      <c r="P1149">
        <v>93.698510242085604</v>
      </c>
      <c r="Q1149">
        <v>151.29742219252799</v>
      </c>
      <c r="R1149">
        <v>25.413030895735801</v>
      </c>
      <c r="S1149">
        <v>7.8546422630386896</v>
      </c>
      <c r="T1149">
        <v>0.54009366410166904</v>
      </c>
      <c r="U1149">
        <v>0.92988463676277699</v>
      </c>
      <c r="V1149">
        <v>9.3013245033112497</v>
      </c>
      <c r="W1149">
        <v>4.2353265869365204</v>
      </c>
    </row>
    <row r="1150" spans="1:23" x14ac:dyDescent="0.25">
      <c r="A1150">
        <v>1148</v>
      </c>
      <c r="B1150">
        <v>114.90614993498799</v>
      </c>
      <c r="C1150">
        <v>210.50404626520901</v>
      </c>
      <c r="D1150">
        <v>25.215321117274001</v>
      </c>
      <c r="E1150">
        <v>6.7090173919709599</v>
      </c>
      <c r="F1150">
        <v>5.5724763870239196</v>
      </c>
      <c r="G1150">
        <v>3.66725254058837</v>
      </c>
      <c r="H1150">
        <v>6.7192912101745597</v>
      </c>
      <c r="I1150">
        <v>3.25725245475769</v>
      </c>
      <c r="J1150">
        <v>751</v>
      </c>
      <c r="K1150">
        <v>299</v>
      </c>
      <c r="L1150">
        <v>1402</v>
      </c>
      <c r="M1150">
        <v>739</v>
      </c>
      <c r="N1150">
        <v>59.211483001708899</v>
      </c>
      <c r="O1150">
        <v>29.154758453369102</v>
      </c>
      <c r="P1150">
        <v>60.136418836864102</v>
      </c>
      <c r="Q1150">
        <v>159.241230523371</v>
      </c>
      <c r="R1150">
        <v>21.304346889890599</v>
      </c>
      <c r="S1150">
        <v>5.5998239588357803</v>
      </c>
      <c r="T1150">
        <v>0.426923963340054</v>
      </c>
      <c r="U1150">
        <v>0.96979032018565203</v>
      </c>
      <c r="V1150">
        <v>9.3123011664899202</v>
      </c>
      <c r="W1150">
        <v>3.2615485564304398</v>
      </c>
    </row>
    <row r="1151" spans="1:23" x14ac:dyDescent="0.25">
      <c r="A1151">
        <v>1149</v>
      </c>
      <c r="B1151">
        <v>117.01304120010001</v>
      </c>
      <c r="C1151">
        <v>170.56911641988</v>
      </c>
      <c r="D1151">
        <v>23.579149059669302</v>
      </c>
      <c r="E1151">
        <v>8.4768745696679293</v>
      </c>
      <c r="F1151">
        <v>6.2045316696166903</v>
      </c>
      <c r="G1151">
        <v>3.4215216636657702</v>
      </c>
      <c r="H1151">
        <v>6.5513396263122496</v>
      </c>
      <c r="I1151">
        <v>3.47381520271301</v>
      </c>
      <c r="J1151">
        <v>675</v>
      </c>
      <c r="K1151">
        <v>381</v>
      </c>
      <c r="L1151">
        <v>1547</v>
      </c>
      <c r="M1151">
        <v>838</v>
      </c>
      <c r="N1151">
        <v>56.603885650634702</v>
      </c>
      <c r="O1151">
        <v>36.891731262207003</v>
      </c>
      <c r="P1151">
        <v>76.7932994923857</v>
      </c>
      <c r="Q1151">
        <v>195.30515920560501</v>
      </c>
      <c r="R1151">
        <v>26.255710827213999</v>
      </c>
      <c r="S1151">
        <v>9.3095833285951102</v>
      </c>
      <c r="T1151">
        <v>0.432828471620258</v>
      </c>
      <c r="U1151">
        <v>0.94563577371537599</v>
      </c>
      <c r="V1151">
        <v>12.0938416422287</v>
      </c>
      <c r="W1151">
        <v>4.7089054037032296</v>
      </c>
    </row>
    <row r="1152" spans="1:23" x14ac:dyDescent="0.25">
      <c r="A1152">
        <v>1150</v>
      </c>
      <c r="B1152">
        <v>116.137475984397</v>
      </c>
      <c r="C1152">
        <v>159.81922800752901</v>
      </c>
      <c r="D1152">
        <v>24.585583842471699</v>
      </c>
      <c r="E1152">
        <v>7.9737935433049598</v>
      </c>
      <c r="F1152">
        <v>6.17541027069091</v>
      </c>
      <c r="G1152">
        <v>4.4993724822998002</v>
      </c>
      <c r="H1152">
        <v>7.2775750160217196</v>
      </c>
      <c r="I1152">
        <v>4.21720218658447</v>
      </c>
      <c r="J1152">
        <v>870</v>
      </c>
      <c r="K1152">
        <v>466</v>
      </c>
      <c r="L1152">
        <v>1654</v>
      </c>
      <c r="M1152">
        <v>996</v>
      </c>
      <c r="N1152">
        <v>82.036575317382798</v>
      </c>
      <c r="O1152">
        <v>41.109607696533203</v>
      </c>
      <c r="P1152">
        <v>83.1855041263006</v>
      </c>
      <c r="Q1152">
        <v>151.51944706479901</v>
      </c>
      <c r="R1152">
        <v>25.7182513307765</v>
      </c>
      <c r="S1152">
        <v>7.6799177219264596</v>
      </c>
      <c r="T1152">
        <v>0.46594101563930101</v>
      </c>
      <c r="U1152">
        <v>0.95438539555399104</v>
      </c>
      <c r="V1152">
        <v>13.192307692307599</v>
      </c>
      <c r="W1152">
        <v>4.8522028688524497</v>
      </c>
    </row>
    <row r="1153" spans="1:23" x14ac:dyDescent="0.25">
      <c r="A1153">
        <v>1151</v>
      </c>
      <c r="B1153">
        <v>118.170932872751</v>
      </c>
      <c r="C1153">
        <v>188.29038017427001</v>
      </c>
      <c r="D1153">
        <v>22.860759871231998</v>
      </c>
      <c r="E1153">
        <v>4.3998954712380902</v>
      </c>
      <c r="F1153">
        <v>5.5790696144104004</v>
      </c>
      <c r="G1153">
        <v>2.8548095226287802</v>
      </c>
      <c r="H1153">
        <v>7.9769773483276296</v>
      </c>
      <c r="I1153">
        <v>1.7477487325668299</v>
      </c>
      <c r="J1153">
        <v>987</v>
      </c>
      <c r="K1153">
        <v>99</v>
      </c>
      <c r="L1153">
        <v>1816</v>
      </c>
      <c r="M1153">
        <v>258</v>
      </c>
      <c r="N1153">
        <v>85.586219787597599</v>
      </c>
      <c r="O1153">
        <v>64.637451171875</v>
      </c>
      <c r="P1153">
        <v>58.1298745337402</v>
      </c>
      <c r="Q1153">
        <v>155.37764767793701</v>
      </c>
      <c r="R1153">
        <v>19.7262569857335</v>
      </c>
      <c r="S1153">
        <v>2.5015049368628</v>
      </c>
      <c r="T1153">
        <v>0.36730790631705301</v>
      </c>
      <c r="U1153">
        <v>0.98147799139133796</v>
      </c>
      <c r="V1153">
        <v>11.4570871261378</v>
      </c>
      <c r="W1153">
        <v>2.2584269662921299</v>
      </c>
    </row>
    <row r="1154" spans="1:23" x14ac:dyDescent="0.25">
      <c r="A1154">
        <v>1152</v>
      </c>
      <c r="B1154">
        <v>116.007374488152</v>
      </c>
      <c r="C1154">
        <v>186.88596712530801</v>
      </c>
      <c r="D1154">
        <v>23.051663883112099</v>
      </c>
      <c r="E1154">
        <v>5.8053082443566497</v>
      </c>
      <c r="F1154">
        <v>6.62495517730712</v>
      </c>
      <c r="G1154">
        <v>2.8058829307556099</v>
      </c>
      <c r="H1154">
        <v>8.80861091613769</v>
      </c>
      <c r="I1154">
        <v>2.25333404541015</v>
      </c>
      <c r="J1154">
        <v>1094</v>
      </c>
      <c r="K1154">
        <v>249</v>
      </c>
      <c r="L1154">
        <v>2048</v>
      </c>
      <c r="M1154">
        <v>410</v>
      </c>
      <c r="N1154">
        <v>86.284408569335895</v>
      </c>
      <c r="O1154">
        <v>28.1602573394775</v>
      </c>
      <c r="P1154">
        <v>51.375999999999998</v>
      </c>
      <c r="Q1154">
        <v>221.353556177293</v>
      </c>
      <c r="R1154">
        <v>21.032172285782099</v>
      </c>
      <c r="S1154">
        <v>4.7865668745108003</v>
      </c>
      <c r="T1154">
        <v>0.34773523587076</v>
      </c>
      <c r="U1154">
        <v>0.97448580951943498</v>
      </c>
      <c r="V1154">
        <v>11.866979655712001</v>
      </c>
      <c r="W1154">
        <v>2.4866882309032099</v>
      </c>
    </row>
    <row r="1155" spans="1:23" x14ac:dyDescent="0.25">
      <c r="A1155">
        <v>1153</v>
      </c>
      <c r="B1155">
        <v>115.149469230918</v>
      </c>
      <c r="C1155">
        <v>216.673193735566</v>
      </c>
      <c r="D1155">
        <v>21.707796086953</v>
      </c>
      <c r="E1155">
        <v>3.4802837838360898</v>
      </c>
      <c r="F1155">
        <v>6.2992267608642498</v>
      </c>
      <c r="G1155">
        <v>1.8424446582794101</v>
      </c>
      <c r="H1155">
        <v>7.4967832565307599</v>
      </c>
      <c r="I1155">
        <v>1.5178149938583301</v>
      </c>
      <c r="J1155">
        <v>919</v>
      </c>
      <c r="K1155">
        <v>143</v>
      </c>
      <c r="L1155">
        <v>1805</v>
      </c>
      <c r="M1155">
        <v>282</v>
      </c>
      <c r="N1155">
        <v>79.322128295898395</v>
      </c>
      <c r="O1155">
        <v>30.413810729980401</v>
      </c>
      <c r="P1155">
        <v>76.366753097090097</v>
      </c>
      <c r="Q1155">
        <v>184.416902766893</v>
      </c>
      <c r="R1155">
        <v>29.378053784552801</v>
      </c>
      <c r="S1155">
        <v>4.6208509580070203</v>
      </c>
      <c r="T1155">
        <v>0.477653663658756</v>
      </c>
      <c r="U1155">
        <v>0.96471309797139004</v>
      </c>
      <c r="V1155">
        <v>12.5087890625</v>
      </c>
      <c r="W1155">
        <v>2.5748624974536498</v>
      </c>
    </row>
    <row r="1156" spans="1:23" x14ac:dyDescent="0.25">
      <c r="A1156">
        <v>1154</v>
      </c>
      <c r="B1156">
        <v>117.10557161986399</v>
      </c>
      <c r="C1156">
        <v>211.15395214345301</v>
      </c>
      <c r="D1156">
        <v>21.149907595217101</v>
      </c>
      <c r="E1156">
        <v>4.5393257674187604</v>
      </c>
      <c r="F1156">
        <v>6.1042127609252903</v>
      </c>
      <c r="G1156">
        <v>2.2249557971954301</v>
      </c>
      <c r="H1156">
        <v>7.5602250099182102</v>
      </c>
      <c r="I1156">
        <v>1.5738431215286199</v>
      </c>
      <c r="J1156">
        <v>936</v>
      </c>
      <c r="K1156">
        <v>132</v>
      </c>
      <c r="L1156">
        <v>1750</v>
      </c>
      <c r="M1156">
        <v>286</v>
      </c>
      <c r="N1156">
        <v>83.725738525390597</v>
      </c>
      <c r="O1156">
        <v>18.439088821411101</v>
      </c>
      <c r="P1156">
        <v>67.489898989898904</v>
      </c>
      <c r="Q1156">
        <v>207.970853942688</v>
      </c>
      <c r="R1156">
        <v>27.542341460783099</v>
      </c>
      <c r="S1156">
        <v>3.3219525085652699</v>
      </c>
      <c r="T1156">
        <v>0.42315468000342399</v>
      </c>
      <c r="U1156">
        <v>0.98396373918692503</v>
      </c>
      <c r="V1156">
        <v>12.5626185958254</v>
      </c>
      <c r="W1156">
        <v>2.5599131496810901</v>
      </c>
    </row>
    <row r="1157" spans="1:23" x14ac:dyDescent="0.25">
      <c r="A1157">
        <v>1155</v>
      </c>
      <c r="B1157">
        <v>115.239612645306</v>
      </c>
      <c r="C1157">
        <v>108.07762619107601</v>
      </c>
      <c r="D1157">
        <v>20.375460626250501</v>
      </c>
      <c r="E1157">
        <v>6.4431367698529103</v>
      </c>
      <c r="F1157">
        <v>5.38738584518432</v>
      </c>
      <c r="G1157">
        <v>4.1797947883605904</v>
      </c>
      <c r="H1157">
        <v>6.9393067359924299</v>
      </c>
      <c r="I1157">
        <v>3.43141293525695</v>
      </c>
      <c r="J1157">
        <v>799</v>
      </c>
      <c r="K1157">
        <v>339</v>
      </c>
      <c r="L1157">
        <v>1578</v>
      </c>
      <c r="M1157">
        <v>784</v>
      </c>
      <c r="N1157">
        <v>72.013885498046804</v>
      </c>
      <c r="O1157">
        <v>46.04345703125</v>
      </c>
      <c r="P1157">
        <v>63.017256507750801</v>
      </c>
      <c r="Q1157">
        <v>166.080206112295</v>
      </c>
      <c r="R1157">
        <v>21.769673501719399</v>
      </c>
      <c r="S1157">
        <v>5.80433132027275</v>
      </c>
      <c r="T1157">
        <v>0.392521175704314</v>
      </c>
      <c r="U1157">
        <v>0.96733379436947697</v>
      </c>
      <c r="V1157">
        <v>12.4625779625779</v>
      </c>
      <c r="W1157">
        <v>3.14673913043478</v>
      </c>
    </row>
    <row r="1158" spans="1:23" x14ac:dyDescent="0.25">
      <c r="A1158">
        <v>1156</v>
      </c>
      <c r="B1158">
        <v>133.11480913660199</v>
      </c>
      <c r="C1158">
        <v>194.66663432242001</v>
      </c>
      <c r="D1158">
        <v>19.495899581947398</v>
      </c>
      <c r="E1158">
        <v>7.8604819836127797</v>
      </c>
      <c r="F1158">
        <v>5.0623350143432599</v>
      </c>
      <c r="G1158">
        <v>4.4146671295165998</v>
      </c>
      <c r="H1158">
        <v>5.4470973014831499</v>
      </c>
      <c r="I1158">
        <v>3.4225802421569802</v>
      </c>
      <c r="J1158">
        <v>517</v>
      </c>
      <c r="K1158">
        <v>325</v>
      </c>
      <c r="L1158">
        <v>1193</v>
      </c>
      <c r="M1158">
        <v>749</v>
      </c>
      <c r="N1158">
        <v>52.630786895751903</v>
      </c>
      <c r="O1158">
        <v>54.4058837890625</v>
      </c>
      <c r="P1158">
        <v>67.555806451612895</v>
      </c>
      <c r="Q1158">
        <v>171.69266034628501</v>
      </c>
      <c r="R1158">
        <v>23.453656056447802</v>
      </c>
      <c r="S1158">
        <v>8.0913378137430492</v>
      </c>
      <c r="T1158">
        <v>0.42343369773530498</v>
      </c>
      <c r="U1158">
        <v>0.94960718093241803</v>
      </c>
      <c r="V1158">
        <v>16.116650049850399</v>
      </c>
      <c r="W1158">
        <v>4.5421938176600998</v>
      </c>
    </row>
    <row r="1159" spans="1:23" x14ac:dyDescent="0.25">
      <c r="A1159">
        <v>1157</v>
      </c>
      <c r="B1159">
        <v>102.916338372566</v>
      </c>
      <c r="C1159">
        <v>111.28178307360901</v>
      </c>
      <c r="D1159">
        <v>20.1747004872181</v>
      </c>
      <c r="E1159">
        <v>5.2652193755716201</v>
      </c>
      <c r="F1159">
        <v>5.3912754058837802</v>
      </c>
      <c r="G1159">
        <v>3.7112965583801198</v>
      </c>
      <c r="H1159">
        <v>5.8138079643249503</v>
      </c>
      <c r="I1159">
        <v>2.7967946529388401</v>
      </c>
      <c r="J1159">
        <v>654</v>
      </c>
      <c r="K1159">
        <v>215</v>
      </c>
      <c r="L1159">
        <v>1270</v>
      </c>
      <c r="M1159">
        <v>551</v>
      </c>
      <c r="N1159">
        <v>75.026664733886705</v>
      </c>
      <c r="O1159">
        <v>22.135944366455</v>
      </c>
      <c r="P1159">
        <v>56.506713780918702</v>
      </c>
      <c r="Q1159">
        <v>192.92771341854399</v>
      </c>
      <c r="R1159">
        <v>22.745568996812299</v>
      </c>
      <c r="S1159">
        <v>3.3385394236546899</v>
      </c>
      <c r="T1159">
        <v>0.33383846917628102</v>
      </c>
      <c r="U1159">
        <v>0.98107498589718301</v>
      </c>
      <c r="V1159">
        <v>18.136904761904699</v>
      </c>
      <c r="W1159">
        <v>2.68172969966629</v>
      </c>
    </row>
    <row r="1160" spans="1:23" x14ac:dyDescent="0.25">
      <c r="A1160">
        <v>1158</v>
      </c>
      <c r="B1160">
        <v>103.776688854819</v>
      </c>
      <c r="C1160">
        <v>165.18515787226599</v>
      </c>
      <c r="D1160">
        <v>19.0375250111097</v>
      </c>
      <c r="E1160">
        <v>4.6063802635206903</v>
      </c>
      <c r="F1160">
        <v>6.3353385925292898</v>
      </c>
      <c r="G1160">
        <v>2.8933258056640598</v>
      </c>
      <c r="H1160">
        <v>5.8604602813720703</v>
      </c>
      <c r="I1160">
        <v>1.84021055698394</v>
      </c>
      <c r="J1160">
        <v>645</v>
      </c>
      <c r="K1160">
        <v>111</v>
      </c>
      <c r="L1160">
        <v>1379</v>
      </c>
      <c r="M1160">
        <v>294</v>
      </c>
      <c r="N1160">
        <v>58</v>
      </c>
      <c r="O1160">
        <v>32.0624389648437</v>
      </c>
      <c r="P1160">
        <v>86.905994933858693</v>
      </c>
      <c r="Q1160">
        <v>182.18468726163201</v>
      </c>
      <c r="R1160">
        <v>32.651192421373302</v>
      </c>
      <c r="S1160">
        <v>3.9887004393788299</v>
      </c>
      <c r="T1160">
        <v>0.48965109576613097</v>
      </c>
      <c r="U1160">
        <v>0.97555872168925495</v>
      </c>
      <c r="V1160">
        <v>15.5074775672981</v>
      </c>
      <c r="W1160">
        <v>2.8218961300532199</v>
      </c>
    </row>
    <row r="1161" spans="1:23" x14ac:dyDescent="0.25">
      <c r="A1161">
        <v>1159</v>
      </c>
      <c r="B1161">
        <v>124.280211143239</v>
      </c>
      <c r="C1161">
        <v>152.00095092084001</v>
      </c>
      <c r="D1161">
        <v>17.387765665320199</v>
      </c>
      <c r="E1161">
        <v>7.4222198055352004</v>
      </c>
      <c r="F1161">
        <v>5.89796638488769</v>
      </c>
      <c r="G1161">
        <v>4.3670868873596103</v>
      </c>
      <c r="H1161">
        <v>7.9163522720336896</v>
      </c>
      <c r="I1161">
        <v>2.6664516925811701</v>
      </c>
      <c r="J1161">
        <v>924</v>
      </c>
      <c r="K1161">
        <v>172</v>
      </c>
      <c r="L1161">
        <v>1799</v>
      </c>
      <c r="M1161">
        <v>510</v>
      </c>
      <c r="N1161">
        <v>102.391403198242</v>
      </c>
      <c r="O1161">
        <v>66.483078002929602</v>
      </c>
      <c r="P1161">
        <v>93.633363608840398</v>
      </c>
      <c r="Q1161">
        <v>174.19249650768299</v>
      </c>
      <c r="R1161">
        <v>26.938717882287499</v>
      </c>
      <c r="S1161">
        <v>4.9429739017672301</v>
      </c>
      <c r="T1161">
        <v>0.51159663560327895</v>
      </c>
      <c r="U1161">
        <v>0.97135331518290802</v>
      </c>
      <c r="V1161">
        <v>11.9079627714581</v>
      </c>
      <c r="W1161">
        <v>3.1359380851329401</v>
      </c>
    </row>
    <row r="1162" spans="1:23" x14ac:dyDescent="0.25">
      <c r="A1162">
        <v>1160</v>
      </c>
      <c r="B1162">
        <v>117.54458654349899</v>
      </c>
      <c r="C1162">
        <v>148.93702575248801</v>
      </c>
      <c r="D1162">
        <v>22.6712889640289</v>
      </c>
      <c r="E1162">
        <v>3.0945393167906898</v>
      </c>
      <c r="F1162">
        <v>4.99613285064697</v>
      </c>
      <c r="G1162">
        <v>2.13209652900695</v>
      </c>
      <c r="H1162">
        <v>6.7898039817809996</v>
      </c>
      <c r="I1162">
        <v>1.5977203845977701</v>
      </c>
      <c r="J1162">
        <v>807</v>
      </c>
      <c r="K1162">
        <v>146</v>
      </c>
      <c r="L1162">
        <v>1439</v>
      </c>
      <c r="M1162">
        <v>287</v>
      </c>
      <c r="N1162">
        <v>79.208580017089801</v>
      </c>
      <c r="O1162">
        <v>66.007575988769503</v>
      </c>
      <c r="P1162">
        <v>101.109043805935</v>
      </c>
      <c r="Q1162">
        <v>200.45729704364101</v>
      </c>
      <c r="R1162">
        <v>25.283333270953801</v>
      </c>
      <c r="S1162">
        <v>7.27986378446092</v>
      </c>
      <c r="T1162">
        <v>0.52806277324220297</v>
      </c>
      <c r="U1162">
        <v>0.96382756029418604</v>
      </c>
      <c r="V1162">
        <v>8.6244579358195992</v>
      </c>
      <c r="W1162">
        <v>3.3277645186953002</v>
      </c>
    </row>
    <row r="1163" spans="1:23" x14ac:dyDescent="0.25">
      <c r="A1163">
        <v>1161</v>
      </c>
      <c r="B1163">
        <v>118.999941780356</v>
      </c>
      <c r="C1163">
        <v>196.994663199363</v>
      </c>
      <c r="D1163">
        <v>25.4492942161347</v>
      </c>
      <c r="E1163">
        <v>13.099153967473701</v>
      </c>
      <c r="F1163">
        <v>4.9560160636901802</v>
      </c>
      <c r="G1163">
        <v>9.1621809005737305</v>
      </c>
      <c r="H1163">
        <v>6.9986920356750399</v>
      </c>
      <c r="I1163">
        <v>6.3114957809448198</v>
      </c>
      <c r="J1163">
        <v>822</v>
      </c>
      <c r="K1163">
        <v>570</v>
      </c>
      <c r="L1163">
        <v>1640</v>
      </c>
      <c r="M1163">
        <v>1718</v>
      </c>
      <c r="N1163">
        <v>71.847061157226506</v>
      </c>
      <c r="O1163">
        <v>43</v>
      </c>
      <c r="P1163">
        <v>120.60344370860901</v>
      </c>
      <c r="Q1163">
        <v>170.15714039026</v>
      </c>
      <c r="R1163">
        <v>20.859513402741399</v>
      </c>
      <c r="S1163">
        <v>6.08339417804011</v>
      </c>
      <c r="T1163">
        <v>0.62761501600814795</v>
      </c>
      <c r="U1163">
        <v>0.96943441695630805</v>
      </c>
      <c r="V1163">
        <v>7.4443422263109396</v>
      </c>
      <c r="W1163">
        <v>3.4116055728391701</v>
      </c>
    </row>
    <row r="1164" spans="1:23" x14ac:dyDescent="0.25">
      <c r="A1164">
        <v>1162</v>
      </c>
      <c r="B1164">
        <v>119.17366919598599</v>
      </c>
      <c r="C1164">
        <v>172.99889382677699</v>
      </c>
      <c r="D1164">
        <v>26.170794672445201</v>
      </c>
      <c r="E1164">
        <v>6.7741286276694597</v>
      </c>
      <c r="F1164">
        <v>5.3858113288879297</v>
      </c>
      <c r="G1164">
        <v>3.6199977397918701</v>
      </c>
      <c r="H1164">
        <v>6.71885013580322</v>
      </c>
      <c r="I1164">
        <v>2.5170471668243399</v>
      </c>
      <c r="J1164">
        <v>774</v>
      </c>
      <c r="K1164">
        <v>190</v>
      </c>
      <c r="L1164">
        <v>1533</v>
      </c>
      <c r="M1164">
        <v>384</v>
      </c>
      <c r="N1164">
        <v>73.375747680664006</v>
      </c>
      <c r="O1164">
        <v>66.068145751953097</v>
      </c>
      <c r="P1164">
        <v>105.392741412832</v>
      </c>
      <c r="Q1164">
        <v>170.72293475217</v>
      </c>
      <c r="R1164">
        <v>24.496061538873501</v>
      </c>
      <c r="S1164">
        <v>4.9625782938168204</v>
      </c>
      <c r="T1164">
        <v>0.54545962485638</v>
      </c>
      <c r="U1164">
        <v>0.96077841261161001</v>
      </c>
      <c r="V1164">
        <v>12.078389830508399</v>
      </c>
      <c r="W1164">
        <v>3.16246266179887</v>
      </c>
    </row>
    <row r="1165" spans="1:23" x14ac:dyDescent="0.25">
      <c r="A1165">
        <v>1163</v>
      </c>
      <c r="B1165">
        <v>132.000446350598</v>
      </c>
      <c r="C1165">
        <v>196.511925323604</v>
      </c>
      <c r="D1165">
        <v>19.195211660882599</v>
      </c>
      <c r="E1165">
        <v>4.8432971470203299</v>
      </c>
      <c r="F1165">
        <v>6.9022502899169904</v>
      </c>
      <c r="G1165">
        <v>2.6282145977020201</v>
      </c>
      <c r="H1165">
        <v>9.4305038452148402</v>
      </c>
      <c r="I1165">
        <v>1.8341652154922401</v>
      </c>
      <c r="J1165">
        <v>1055</v>
      </c>
      <c r="K1165">
        <v>152</v>
      </c>
      <c r="L1165">
        <v>2310</v>
      </c>
      <c r="M1165">
        <v>323</v>
      </c>
      <c r="N1165">
        <v>74.732856750488196</v>
      </c>
      <c r="O1165">
        <v>37.161808013916001</v>
      </c>
      <c r="P1165">
        <v>80.160008111944805</v>
      </c>
      <c r="Q1165">
        <v>188.60495605288401</v>
      </c>
      <c r="R1165">
        <v>25.171078619404799</v>
      </c>
      <c r="S1165">
        <v>5.3423017657515404</v>
      </c>
      <c r="T1165">
        <v>0.49829006841086199</v>
      </c>
      <c r="U1165">
        <v>0.97236441255466799</v>
      </c>
      <c r="V1165">
        <v>8.9278571428571407</v>
      </c>
      <c r="W1165">
        <v>3.6462699077954701</v>
      </c>
    </row>
    <row r="1166" spans="1:23" x14ac:dyDescent="0.25">
      <c r="A1166">
        <v>1164</v>
      </c>
      <c r="B1166">
        <v>132.07865473810801</v>
      </c>
      <c r="C1166">
        <v>158.316967144714</v>
      </c>
      <c r="D1166">
        <v>21.3398501034197</v>
      </c>
      <c r="E1166">
        <v>6.93612296418185</v>
      </c>
      <c r="F1166">
        <v>5.3544101715087802</v>
      </c>
      <c r="G1166">
        <v>4.93890333175659</v>
      </c>
      <c r="H1166">
        <v>7.6759333610534597</v>
      </c>
      <c r="I1166">
        <v>4.3168754577636701</v>
      </c>
      <c r="J1166">
        <v>909</v>
      </c>
      <c r="K1166">
        <v>444</v>
      </c>
      <c r="L1166">
        <v>1825</v>
      </c>
      <c r="M1166">
        <v>939</v>
      </c>
      <c r="N1166">
        <v>81.320358276367102</v>
      </c>
      <c r="O1166">
        <v>50.537117004394503</v>
      </c>
      <c r="P1166">
        <v>76.743497218463304</v>
      </c>
      <c r="Q1166">
        <v>156.73812296941</v>
      </c>
      <c r="R1166">
        <v>26.2069657307425</v>
      </c>
      <c r="S1166">
        <v>7.5058540316880897</v>
      </c>
      <c r="T1166">
        <v>0.476044065792676</v>
      </c>
      <c r="U1166">
        <v>0.93947611643658502</v>
      </c>
      <c r="V1166">
        <v>9.4286469344608808</v>
      </c>
      <c r="W1166">
        <v>3.87674374163959</v>
      </c>
    </row>
    <row r="1167" spans="1:23" x14ac:dyDescent="0.25">
      <c r="A1167">
        <v>1165</v>
      </c>
      <c r="B1167">
        <v>165.242057870325</v>
      </c>
      <c r="C1167">
        <v>202.576277436006</v>
      </c>
      <c r="D1167">
        <v>33.6659642867277</v>
      </c>
      <c r="E1167">
        <v>6.5101256027318204</v>
      </c>
      <c r="F1167">
        <v>6.1816859245300204</v>
      </c>
      <c r="G1167">
        <v>3.6053841114044101</v>
      </c>
      <c r="H1167">
        <v>10.034903526306101</v>
      </c>
      <c r="I1167">
        <v>3.3771917819976802</v>
      </c>
      <c r="J1167">
        <v>1242</v>
      </c>
      <c r="K1167">
        <v>364</v>
      </c>
      <c r="L1167">
        <v>2356</v>
      </c>
      <c r="M1167">
        <v>659</v>
      </c>
      <c r="N1167">
        <v>101.414993286132</v>
      </c>
      <c r="O1167">
        <v>6.7082042694091797</v>
      </c>
      <c r="P1167">
        <v>57.223177384691603</v>
      </c>
      <c r="Q1167">
        <v>166.82978140204199</v>
      </c>
      <c r="R1167">
        <v>20.287301264149299</v>
      </c>
      <c r="S1167">
        <v>7.8891326584634802</v>
      </c>
      <c r="T1167">
        <v>0.35905885890550898</v>
      </c>
      <c r="U1167">
        <v>0.92874042241976995</v>
      </c>
      <c r="V1167">
        <v>9.0006561679790007</v>
      </c>
      <c r="W1167">
        <v>3.4936393115490101</v>
      </c>
    </row>
    <row r="1168" spans="1:23" x14ac:dyDescent="0.25">
      <c r="A1168">
        <v>1166</v>
      </c>
      <c r="B1168">
        <v>173.48757010615299</v>
      </c>
      <c r="C1168">
        <v>198.92544004346999</v>
      </c>
      <c r="D1168">
        <v>30.258262123966301</v>
      </c>
      <c r="E1168">
        <v>10.882185766666399</v>
      </c>
      <c r="F1168">
        <v>6.6418471336364702</v>
      </c>
      <c r="G1168">
        <v>5.96394920349121</v>
      </c>
      <c r="H1168">
        <v>8.3021030426025302</v>
      </c>
      <c r="I1168">
        <v>4.5882573127746502</v>
      </c>
      <c r="J1168">
        <v>974</v>
      </c>
      <c r="K1168">
        <v>372</v>
      </c>
      <c r="L1168">
        <v>2103</v>
      </c>
      <c r="M1168">
        <v>840</v>
      </c>
      <c r="N1168">
        <v>88.8875732421875</v>
      </c>
      <c r="O1168">
        <v>10.4403066635131</v>
      </c>
      <c r="P1168">
        <v>66.598670056718106</v>
      </c>
      <c r="Q1168">
        <v>170.874859896884</v>
      </c>
      <c r="R1168">
        <v>24.910740207696801</v>
      </c>
      <c r="S1168">
        <v>6.6725017705787097</v>
      </c>
      <c r="T1168">
        <v>0.42033221637344198</v>
      </c>
      <c r="U1168">
        <v>0.953154608378044</v>
      </c>
      <c r="V1168">
        <v>10.4906054279749</v>
      </c>
      <c r="W1168">
        <v>2.7992810065907698</v>
      </c>
    </row>
    <row r="1169" spans="1:23" x14ac:dyDescent="0.25">
      <c r="A1169">
        <v>1167</v>
      </c>
      <c r="B1169">
        <v>170.95784897824501</v>
      </c>
      <c r="C1169">
        <v>208.91511576005701</v>
      </c>
      <c r="D1169">
        <v>22.3470595389607</v>
      </c>
      <c r="E1169">
        <v>11.336071841619299</v>
      </c>
      <c r="F1169">
        <v>8.2713098526000906</v>
      </c>
      <c r="G1169">
        <v>4.4813137054443297</v>
      </c>
      <c r="H1169">
        <v>9.0277681350708008</v>
      </c>
      <c r="I1169">
        <v>4.1076803207397399</v>
      </c>
      <c r="J1169">
        <v>1108</v>
      </c>
      <c r="K1169">
        <v>438</v>
      </c>
      <c r="L1169">
        <v>2248</v>
      </c>
      <c r="M1169">
        <v>934</v>
      </c>
      <c r="N1169">
        <v>107.786827087402</v>
      </c>
      <c r="O1169">
        <v>51.088157653808501</v>
      </c>
      <c r="P1169">
        <v>63.360334498252598</v>
      </c>
      <c r="Q1169">
        <v>127.49998274017</v>
      </c>
      <c r="R1169">
        <v>18.650839353098299</v>
      </c>
      <c r="S1169">
        <v>7.2262047296985896</v>
      </c>
      <c r="T1169">
        <v>0.45709895851723997</v>
      </c>
      <c r="U1169">
        <v>0.936236985112606</v>
      </c>
      <c r="V1169">
        <v>9.0643564356435604</v>
      </c>
      <c r="W1169">
        <v>3.4520568215448302</v>
      </c>
    </row>
    <row r="1170" spans="1:23" x14ac:dyDescent="0.25">
      <c r="A1170">
        <v>1168</v>
      </c>
      <c r="B1170">
        <v>147.59832327427199</v>
      </c>
      <c r="C1170">
        <v>217.37219817966499</v>
      </c>
      <c r="D1170">
        <v>36.690470857859601</v>
      </c>
      <c r="E1170">
        <v>3.6011501154457801</v>
      </c>
      <c r="F1170">
        <v>9.3519248962402308</v>
      </c>
      <c r="G1170">
        <v>1.59462106227874</v>
      </c>
      <c r="H1170">
        <v>9.5310459136962802</v>
      </c>
      <c r="I1170">
        <v>1.60480177402496</v>
      </c>
      <c r="J1170">
        <v>1117</v>
      </c>
      <c r="K1170">
        <v>158</v>
      </c>
      <c r="L1170">
        <v>2375</v>
      </c>
      <c r="M1170">
        <v>309</v>
      </c>
      <c r="N1170">
        <v>110.367561340332</v>
      </c>
      <c r="O1170">
        <v>12.0415954589843</v>
      </c>
      <c r="P1170">
        <v>58.836560805577001</v>
      </c>
      <c r="Q1170">
        <v>167.853527332342</v>
      </c>
      <c r="R1170">
        <v>18.5020298325365</v>
      </c>
      <c r="S1170">
        <v>7.4394742882474203</v>
      </c>
      <c r="T1170">
        <v>0.40902424497272299</v>
      </c>
      <c r="U1170">
        <v>0.95073661020956401</v>
      </c>
      <c r="V1170">
        <v>9.6368680641183708</v>
      </c>
      <c r="W1170">
        <v>4.5124673818498096</v>
      </c>
    </row>
    <row r="1171" spans="1:23" x14ac:dyDescent="0.25">
      <c r="A1171">
        <v>1169</v>
      </c>
      <c r="B1171">
        <v>141.44508917308701</v>
      </c>
      <c r="C1171">
        <v>192.79262163053801</v>
      </c>
      <c r="D1171">
        <v>37.337893879936203</v>
      </c>
      <c r="E1171">
        <v>9.7400412381731094</v>
      </c>
      <c r="F1171">
        <v>9.98113918304443</v>
      </c>
      <c r="G1171">
        <v>3.5627670288085902</v>
      </c>
      <c r="H1171">
        <v>9.7894172668456996</v>
      </c>
      <c r="I1171">
        <v>2.4947049617767298</v>
      </c>
      <c r="J1171">
        <v>1185</v>
      </c>
      <c r="K1171">
        <v>209</v>
      </c>
      <c r="L1171">
        <v>2536</v>
      </c>
      <c r="M1171">
        <v>461</v>
      </c>
      <c r="N1171">
        <v>100.568389892578</v>
      </c>
      <c r="O1171">
        <v>41.773197174072202</v>
      </c>
      <c r="P1171">
        <v>84.778951817413301</v>
      </c>
      <c r="Q1171">
        <v>197.264390075958</v>
      </c>
      <c r="R1171">
        <v>20.234397700353501</v>
      </c>
      <c r="S1171">
        <v>3.3899367655507202</v>
      </c>
      <c r="T1171">
        <v>0.63026807803324103</v>
      </c>
      <c r="U1171">
        <v>0.99275921234538</v>
      </c>
      <c r="V1171">
        <v>8.5246826516219993</v>
      </c>
      <c r="W1171">
        <v>2.0496722654649702</v>
      </c>
    </row>
    <row r="1172" spans="1:23" x14ac:dyDescent="0.25">
      <c r="A1172">
        <v>1170</v>
      </c>
      <c r="B1172">
        <v>161.724795746084</v>
      </c>
      <c r="C1172">
        <v>199.320848454268</v>
      </c>
      <c r="D1172">
        <v>36.379319884528101</v>
      </c>
      <c r="E1172">
        <v>9.2161858548630402</v>
      </c>
      <c r="F1172">
        <v>8.7248191833496094</v>
      </c>
      <c r="G1172">
        <v>4.5385684967040998</v>
      </c>
      <c r="H1172">
        <v>11.4844150543212</v>
      </c>
      <c r="I1172">
        <v>4.9538922309875399</v>
      </c>
      <c r="J1172">
        <v>1437</v>
      </c>
      <c r="K1172">
        <v>567</v>
      </c>
      <c r="L1172">
        <v>2753</v>
      </c>
      <c r="M1172">
        <v>1106</v>
      </c>
      <c r="N1172">
        <v>106.83163452148401</v>
      </c>
      <c r="O1172">
        <v>28.1602573394775</v>
      </c>
      <c r="P1172">
        <v>79.773731343283501</v>
      </c>
      <c r="Q1172">
        <v>180.448344412002</v>
      </c>
      <c r="R1172">
        <v>21.244165637634801</v>
      </c>
      <c r="S1172">
        <v>9.4784974833436397</v>
      </c>
      <c r="T1172">
        <v>0.58303388774416598</v>
      </c>
      <c r="U1172">
        <v>0.95093514129569801</v>
      </c>
      <c r="V1172">
        <v>9.7221852098600898</v>
      </c>
      <c r="W1172">
        <v>5.6280141299339501</v>
      </c>
    </row>
    <row r="1173" spans="1:23" x14ac:dyDescent="0.25">
      <c r="A1173">
        <v>1171</v>
      </c>
      <c r="B1173">
        <v>164.00457994527301</v>
      </c>
      <c r="C1173">
        <v>196.822915251605</v>
      </c>
      <c r="D1173">
        <v>30.716460718233201</v>
      </c>
      <c r="E1173">
        <v>6.1156118558505597</v>
      </c>
      <c r="F1173">
        <v>8.8298425674438406</v>
      </c>
      <c r="G1173">
        <v>2.87326908111572</v>
      </c>
      <c r="H1173">
        <v>11.6009044647216</v>
      </c>
      <c r="I1173">
        <v>1.91861379146575</v>
      </c>
      <c r="J1173">
        <v>1435</v>
      </c>
      <c r="K1173">
        <v>150</v>
      </c>
      <c r="L1173">
        <v>2820</v>
      </c>
      <c r="M1173">
        <v>324</v>
      </c>
      <c r="N1173">
        <v>107.415077209472</v>
      </c>
      <c r="O1173">
        <v>32.526912689208899</v>
      </c>
      <c r="P1173">
        <v>81.819154355578107</v>
      </c>
      <c r="Q1173">
        <v>190.218024804078</v>
      </c>
      <c r="R1173">
        <v>24.082473126065398</v>
      </c>
      <c r="S1173">
        <v>7.86389756265282</v>
      </c>
      <c r="T1173">
        <v>0.58909425302871898</v>
      </c>
      <c r="U1173">
        <v>0.95622298664348804</v>
      </c>
      <c r="V1173">
        <v>8.0691443388072592</v>
      </c>
      <c r="W1173">
        <v>4.2043052837573303</v>
      </c>
    </row>
    <row r="1174" spans="1:23" x14ac:dyDescent="0.25">
      <c r="A1174">
        <v>1172</v>
      </c>
      <c r="B1174">
        <v>177.72306856333299</v>
      </c>
      <c r="C1174">
        <v>196.97294727240899</v>
      </c>
      <c r="D1174">
        <v>31.4954295614749</v>
      </c>
      <c r="E1174">
        <v>13.3519805464054</v>
      </c>
      <c r="F1174">
        <v>7.267578125</v>
      </c>
      <c r="G1174">
        <v>4.2782421112060502</v>
      </c>
      <c r="H1174">
        <v>10.1434316635131</v>
      </c>
      <c r="I1174">
        <v>3.5041983127593901</v>
      </c>
      <c r="J1174">
        <v>1220</v>
      </c>
      <c r="K1174">
        <v>303</v>
      </c>
      <c r="L1174">
        <v>2416</v>
      </c>
      <c r="M1174">
        <v>832</v>
      </c>
      <c r="N1174">
        <v>108.503456115722</v>
      </c>
      <c r="O1174">
        <v>72.422370910644503</v>
      </c>
      <c r="P1174">
        <v>68.980395183698604</v>
      </c>
      <c r="Q1174">
        <v>195.562429032111</v>
      </c>
      <c r="R1174">
        <v>19.616493295934401</v>
      </c>
      <c r="S1174">
        <v>3.8334213549891998</v>
      </c>
      <c r="T1174">
        <v>0.51041478376145999</v>
      </c>
      <c r="U1174">
        <v>0.97843466802323897</v>
      </c>
      <c r="V1174">
        <v>8.9816116819902607</v>
      </c>
      <c r="W1174">
        <v>2.6012759170653901</v>
      </c>
    </row>
    <row r="1175" spans="1:23" x14ac:dyDescent="0.25">
      <c r="A1175">
        <v>1173</v>
      </c>
      <c r="B1175">
        <v>167.08564109530499</v>
      </c>
      <c r="C1175">
        <v>187.66263657357899</v>
      </c>
      <c r="D1175">
        <v>37.259726751431998</v>
      </c>
      <c r="E1175">
        <v>10.898693793588</v>
      </c>
      <c r="F1175">
        <v>9.5160236358642507</v>
      </c>
      <c r="G1175">
        <v>7.0424523353576598</v>
      </c>
      <c r="H1175">
        <v>12.860404014587401</v>
      </c>
      <c r="I1175">
        <v>5.1880617141723597</v>
      </c>
      <c r="J1175">
        <v>1574</v>
      </c>
      <c r="K1175">
        <v>471</v>
      </c>
      <c r="L1175">
        <v>3239</v>
      </c>
      <c r="M1175">
        <v>1282</v>
      </c>
      <c r="N1175">
        <v>111.825759887695</v>
      </c>
      <c r="O1175">
        <v>19.235383987426701</v>
      </c>
      <c r="P1175">
        <v>85.500167785234893</v>
      </c>
      <c r="Q1175">
        <v>196.528600497399</v>
      </c>
      <c r="R1175">
        <v>20.289721998188899</v>
      </c>
      <c r="S1175">
        <v>9.8902424759287495</v>
      </c>
      <c r="T1175">
        <v>0.63145557236843097</v>
      </c>
      <c r="U1175">
        <v>0.94070837408084895</v>
      </c>
      <c r="V1175">
        <v>7.6051310652537598</v>
      </c>
      <c r="W1175">
        <v>4.2406108130416804</v>
      </c>
    </row>
    <row r="1176" spans="1:23" x14ac:dyDescent="0.25">
      <c r="A1176">
        <v>1174</v>
      </c>
      <c r="B1176">
        <v>181.40369500669499</v>
      </c>
      <c r="C1176">
        <v>192.36142754565299</v>
      </c>
      <c r="D1176">
        <v>16.3684935560197</v>
      </c>
      <c r="E1176">
        <v>6.9109757750213703</v>
      </c>
      <c r="F1176">
        <v>6.0742149353027299</v>
      </c>
      <c r="G1176">
        <v>3.6469564437866202</v>
      </c>
      <c r="H1176">
        <v>8.2906675338745099</v>
      </c>
      <c r="I1176">
        <v>2.7256493568420401</v>
      </c>
      <c r="J1176">
        <v>1042</v>
      </c>
      <c r="K1176">
        <v>242</v>
      </c>
      <c r="L1176">
        <v>1990</v>
      </c>
      <c r="M1176">
        <v>528</v>
      </c>
      <c r="N1176">
        <v>92.027168273925696</v>
      </c>
      <c r="O1176">
        <v>44.0454292297363</v>
      </c>
      <c r="P1176">
        <v>113.32238942088399</v>
      </c>
      <c r="Q1176">
        <v>222.220249037494</v>
      </c>
      <c r="R1176">
        <v>23.986915709461599</v>
      </c>
      <c r="S1176">
        <v>2.56683691540107</v>
      </c>
      <c r="T1176">
        <v>0.56047757341476301</v>
      </c>
      <c r="U1176">
        <v>0.98835147856305505</v>
      </c>
      <c r="V1176">
        <v>10.670759785111199</v>
      </c>
      <c r="W1176">
        <v>2.0767944250871002</v>
      </c>
    </row>
    <row r="1177" spans="1:23" x14ac:dyDescent="0.25">
      <c r="A1177">
        <v>1175</v>
      </c>
      <c r="B1177">
        <v>167.78650856799001</v>
      </c>
      <c r="C1177">
        <v>169.91142851598099</v>
      </c>
      <c r="D1177">
        <v>32.466646057557497</v>
      </c>
      <c r="E1177">
        <v>7.2052222406294604</v>
      </c>
      <c r="F1177">
        <v>8.5694503784179599</v>
      </c>
      <c r="G1177">
        <v>4.1365213394165004</v>
      </c>
      <c r="H1177">
        <v>11.1611366271972</v>
      </c>
      <c r="I1177">
        <v>3.0405325889587398</v>
      </c>
      <c r="J1177">
        <v>1317</v>
      </c>
      <c r="K1177">
        <v>269</v>
      </c>
      <c r="L1177">
        <v>2771</v>
      </c>
      <c r="M1177">
        <v>633</v>
      </c>
      <c r="N1177">
        <v>88.232643127441406</v>
      </c>
      <c r="O1177">
        <v>48.414871215820298</v>
      </c>
      <c r="P1177">
        <v>80.179970326409403</v>
      </c>
      <c r="Q1177">
        <v>213.530211213743</v>
      </c>
      <c r="R1177">
        <v>17.925110845185099</v>
      </c>
      <c r="S1177">
        <v>3.7238447683679201</v>
      </c>
      <c r="T1177">
        <v>0.52725860595673901</v>
      </c>
      <c r="U1177">
        <v>0.98232890227008696</v>
      </c>
      <c r="V1177">
        <v>8.9001122334455598</v>
      </c>
      <c r="W1177">
        <v>2.2173178061607799</v>
      </c>
    </row>
    <row r="1178" spans="1:23" x14ac:dyDescent="0.25">
      <c r="A1178">
        <v>1176</v>
      </c>
      <c r="B1178">
        <v>149.38881018455601</v>
      </c>
      <c r="C1178">
        <v>171.34759067709399</v>
      </c>
      <c r="D1178">
        <v>40.017673323045599</v>
      </c>
      <c r="E1178">
        <v>11.448061368267901</v>
      </c>
      <c r="F1178">
        <v>8.0224590301513601</v>
      </c>
      <c r="G1178">
        <v>9.28478908538818</v>
      </c>
      <c r="H1178">
        <v>9.4871788024902308</v>
      </c>
      <c r="I1178">
        <v>6.7828626632690403</v>
      </c>
      <c r="J1178">
        <v>1155</v>
      </c>
      <c r="K1178">
        <v>666</v>
      </c>
      <c r="L1178">
        <v>2171</v>
      </c>
      <c r="M1178">
        <v>1856</v>
      </c>
      <c r="N1178">
        <v>105.41822052001901</v>
      </c>
      <c r="O1178">
        <v>35.468296051025298</v>
      </c>
      <c r="P1178">
        <v>83.333896872358395</v>
      </c>
      <c r="Q1178">
        <v>174.61343808523199</v>
      </c>
      <c r="R1178">
        <v>26.187585069641798</v>
      </c>
      <c r="S1178">
        <v>7.3397822412386304</v>
      </c>
      <c r="T1178">
        <v>0.53338670852691505</v>
      </c>
      <c r="U1178">
        <v>0.97979227468750096</v>
      </c>
      <c r="V1178">
        <v>13.2750885478158</v>
      </c>
      <c r="W1178">
        <v>3.0174893925282</v>
      </c>
    </row>
    <row r="1179" spans="1:23" x14ac:dyDescent="0.25">
      <c r="A1179">
        <v>1177</v>
      </c>
      <c r="B1179">
        <v>145.53703739641699</v>
      </c>
      <c r="C1179">
        <v>175.770381726794</v>
      </c>
      <c r="D1179">
        <v>35.322332443469797</v>
      </c>
      <c r="E1179">
        <v>10.893806542708299</v>
      </c>
      <c r="F1179">
        <v>8.7387828826904297</v>
      </c>
      <c r="G1179">
        <v>4.65374755859375</v>
      </c>
      <c r="H1179">
        <v>9.9073867797851491</v>
      </c>
      <c r="I1179">
        <v>3.5853362083435001</v>
      </c>
      <c r="J1179">
        <v>1177</v>
      </c>
      <c r="K1179">
        <v>303</v>
      </c>
      <c r="L1179">
        <v>2400</v>
      </c>
      <c r="M1179">
        <v>782</v>
      </c>
      <c r="N1179">
        <v>101.592323303222</v>
      </c>
      <c r="O1179">
        <v>20.6155281066894</v>
      </c>
      <c r="P1179">
        <v>67.13928304705</v>
      </c>
      <c r="Q1179">
        <v>159.72172781462501</v>
      </c>
      <c r="R1179">
        <v>24.053781595527699</v>
      </c>
      <c r="S1179">
        <v>5.4364785512311498</v>
      </c>
      <c r="T1179">
        <v>0.44165742822105603</v>
      </c>
      <c r="U1179">
        <v>0.96396370575794599</v>
      </c>
      <c r="V1179">
        <v>10.578947368421</v>
      </c>
      <c r="W1179">
        <v>3.1775871766029198</v>
      </c>
    </row>
    <row r="1180" spans="1:23" x14ac:dyDescent="0.25">
      <c r="A1180">
        <v>1178</v>
      </c>
      <c r="B1180">
        <v>149.790040559684</v>
      </c>
      <c r="C1180">
        <v>190.27330241223299</v>
      </c>
      <c r="D1180">
        <v>30.416169145238801</v>
      </c>
      <c r="E1180">
        <v>12.7416753129667</v>
      </c>
      <c r="F1180">
        <v>7.5296282768249503</v>
      </c>
      <c r="G1180">
        <v>8.3425617218017507</v>
      </c>
      <c r="H1180">
        <v>9.3822584152221609</v>
      </c>
      <c r="I1180">
        <v>5.7598886489868102</v>
      </c>
      <c r="J1180">
        <v>1134</v>
      </c>
      <c r="K1180">
        <v>477</v>
      </c>
      <c r="L1180">
        <v>2150</v>
      </c>
      <c r="M1180">
        <v>1187</v>
      </c>
      <c r="N1180">
        <v>103.237586975097</v>
      </c>
      <c r="O1180">
        <v>27.2029418945312</v>
      </c>
      <c r="P1180">
        <v>87.441489361702097</v>
      </c>
      <c r="Q1180">
        <v>169.570535796342</v>
      </c>
      <c r="R1180">
        <v>25.152750234119502</v>
      </c>
      <c r="S1180">
        <v>14.5047143928221</v>
      </c>
      <c r="T1180">
        <v>0.57774817438760795</v>
      </c>
      <c r="U1180">
        <v>0.93437787638679803</v>
      </c>
      <c r="V1180">
        <v>12.2973436161096</v>
      </c>
      <c r="W1180">
        <v>5.7692307692307603</v>
      </c>
    </row>
    <row r="1181" spans="1:23" x14ac:dyDescent="0.25">
      <c r="A1181">
        <v>1179</v>
      </c>
      <c r="B1181">
        <v>147.19181431814999</v>
      </c>
      <c r="C1181">
        <v>179.68817559044399</v>
      </c>
      <c r="D1181">
        <v>29.596005478505202</v>
      </c>
      <c r="E1181">
        <v>7.6098304196761699</v>
      </c>
      <c r="F1181">
        <v>8.5450515747070295</v>
      </c>
      <c r="G1181">
        <v>4.9368691444396902</v>
      </c>
      <c r="H1181">
        <v>9.7352867126464808</v>
      </c>
      <c r="I1181">
        <v>3.98667120933532</v>
      </c>
      <c r="J1181">
        <v>1163</v>
      </c>
      <c r="K1181">
        <v>398</v>
      </c>
      <c r="L1181">
        <v>2456</v>
      </c>
      <c r="M1181">
        <v>930</v>
      </c>
      <c r="N1181">
        <v>90.686271667480398</v>
      </c>
      <c r="O1181">
        <v>49.477268218994098</v>
      </c>
      <c r="P1181">
        <v>80.188109468386202</v>
      </c>
      <c r="Q1181">
        <v>181.369146544139</v>
      </c>
      <c r="R1181">
        <v>19.518306798069698</v>
      </c>
      <c r="S1181">
        <v>4.7694946535356904</v>
      </c>
      <c r="T1181">
        <v>0.56324667506215198</v>
      </c>
      <c r="U1181">
        <v>0.96922894859755404</v>
      </c>
      <c r="V1181">
        <v>5.9426538300544101</v>
      </c>
      <c r="W1181">
        <v>3.1016034766971301</v>
      </c>
    </row>
    <row r="1182" spans="1:23" x14ac:dyDescent="0.25">
      <c r="A1182">
        <v>1180</v>
      </c>
      <c r="B1182">
        <v>142.30064623804</v>
      </c>
      <c r="C1182">
        <v>187.03355392109299</v>
      </c>
      <c r="D1182">
        <v>32.729201228006602</v>
      </c>
      <c r="E1182">
        <v>6.5590896793274798</v>
      </c>
      <c r="F1182">
        <v>8.3457775115966797</v>
      </c>
      <c r="G1182">
        <v>3.1873598098754798</v>
      </c>
      <c r="H1182">
        <v>9.6992063522338796</v>
      </c>
      <c r="I1182">
        <v>2.3467171192169101</v>
      </c>
      <c r="J1182">
        <v>1179</v>
      </c>
      <c r="K1182">
        <v>160</v>
      </c>
      <c r="L1182">
        <v>2300</v>
      </c>
      <c r="M1182">
        <v>427</v>
      </c>
      <c r="N1182">
        <v>104.235305786132</v>
      </c>
      <c r="O1182">
        <v>27.459060668945298</v>
      </c>
      <c r="P1182">
        <v>82.477988179954096</v>
      </c>
      <c r="Q1182">
        <v>195.275090689238</v>
      </c>
      <c r="R1182">
        <v>17.9514708280403</v>
      </c>
      <c r="S1182">
        <v>3.9817272377052202</v>
      </c>
      <c r="T1182">
        <v>0.58029027468496897</v>
      </c>
      <c r="U1182">
        <v>0.97434994613516202</v>
      </c>
      <c r="V1182">
        <v>6.0360576923076898</v>
      </c>
      <c r="W1182">
        <v>2.5237007424328901</v>
      </c>
    </row>
    <row r="1183" spans="1:23" x14ac:dyDescent="0.25">
      <c r="A1183">
        <v>1181</v>
      </c>
      <c r="B1183">
        <v>164.174658929922</v>
      </c>
      <c r="C1183">
        <v>108.86586194181901</v>
      </c>
      <c r="D1183">
        <v>21.092720819745001</v>
      </c>
      <c r="E1183">
        <v>7.2144830380058096</v>
      </c>
      <c r="F1183">
        <v>7.1184067726135201</v>
      </c>
      <c r="G1183">
        <v>4.5977096557617099</v>
      </c>
      <c r="H1183">
        <v>9.2920045852661097</v>
      </c>
      <c r="I1183">
        <v>2.8498144149780198</v>
      </c>
      <c r="J1183">
        <v>1175</v>
      </c>
      <c r="K1183">
        <v>221</v>
      </c>
      <c r="L1183">
        <v>2158</v>
      </c>
      <c r="M1183">
        <v>578</v>
      </c>
      <c r="N1183">
        <v>94.005317687988196</v>
      </c>
      <c r="O1183">
        <v>25.0798740386962</v>
      </c>
      <c r="P1183">
        <v>83.095612009237797</v>
      </c>
      <c r="Q1183">
        <v>162.54964084859901</v>
      </c>
      <c r="R1183">
        <v>23.752439605481499</v>
      </c>
      <c r="S1183">
        <v>7.9988218659738299</v>
      </c>
      <c r="T1183">
        <v>0.49713939754212</v>
      </c>
      <c r="U1183">
        <v>0.93712384720258501</v>
      </c>
      <c r="V1183">
        <v>9.3042801556420205</v>
      </c>
      <c r="W1183">
        <v>4.2230936092107401</v>
      </c>
    </row>
    <row r="1184" spans="1:23" x14ac:dyDescent="0.25">
      <c r="A1184">
        <v>1182</v>
      </c>
      <c r="B1184">
        <v>167.46142948630799</v>
      </c>
      <c r="C1184">
        <v>194.21731452191901</v>
      </c>
      <c r="D1184">
        <v>27.090958585622801</v>
      </c>
      <c r="E1184">
        <v>9.9012164825194997</v>
      </c>
      <c r="F1184">
        <v>7.2711896896362296</v>
      </c>
      <c r="G1184">
        <v>3.7084469795227002</v>
      </c>
      <c r="H1184">
        <v>11.4407196044921</v>
      </c>
      <c r="I1184">
        <v>2.4291086196899401</v>
      </c>
      <c r="J1184">
        <v>1425</v>
      </c>
      <c r="K1184">
        <v>150</v>
      </c>
      <c r="L1184">
        <v>2043</v>
      </c>
      <c r="M1184">
        <v>429</v>
      </c>
      <c r="N1184">
        <v>120.933860778808</v>
      </c>
      <c r="O1184">
        <v>14.035668373107899</v>
      </c>
      <c r="P1184">
        <v>84.791474654377794</v>
      </c>
      <c r="Q1184">
        <v>191.17979966611</v>
      </c>
      <c r="R1184">
        <v>24.7010619585615</v>
      </c>
      <c r="S1184">
        <v>2.9474725057993001</v>
      </c>
      <c r="T1184">
        <v>0.50912022736514995</v>
      </c>
      <c r="U1184">
        <v>0.97799853101180101</v>
      </c>
      <c r="V1184">
        <v>9.1714507370054292</v>
      </c>
      <c r="W1184">
        <v>2.4373505059797602</v>
      </c>
    </row>
    <row r="1185" spans="1:23" x14ac:dyDescent="0.25">
      <c r="A1185">
        <v>1183</v>
      </c>
      <c r="B1185">
        <v>184.31525936851</v>
      </c>
      <c r="C1185">
        <v>200.37753498030199</v>
      </c>
      <c r="D1185">
        <v>28.366776705836902</v>
      </c>
      <c r="E1185">
        <v>4.7762597940071201</v>
      </c>
      <c r="F1185">
        <v>5.1795191764831499</v>
      </c>
      <c r="G1185">
        <v>2.40325903892517</v>
      </c>
      <c r="H1185">
        <v>7.4587960243225098</v>
      </c>
      <c r="I1185">
        <v>1.8578579425811701</v>
      </c>
      <c r="J1185">
        <v>832</v>
      </c>
      <c r="K1185">
        <v>164</v>
      </c>
      <c r="L1185">
        <v>1469</v>
      </c>
      <c r="M1185">
        <v>370</v>
      </c>
      <c r="N1185">
        <v>69.856994628906193</v>
      </c>
      <c r="O1185">
        <v>23.769729614257798</v>
      </c>
      <c r="P1185">
        <v>75.402592223330004</v>
      </c>
      <c r="Q1185">
        <v>161.546146358729</v>
      </c>
      <c r="R1185">
        <v>20.206284948154099</v>
      </c>
      <c r="S1185">
        <v>6.3452854913627599</v>
      </c>
      <c r="T1185">
        <v>0.47544342384494997</v>
      </c>
      <c r="U1185">
        <v>0.94475076045607398</v>
      </c>
      <c r="V1185">
        <v>10.822188449847999</v>
      </c>
      <c r="W1185">
        <v>3.0989317995069801</v>
      </c>
    </row>
    <row r="1186" spans="1:23" x14ac:dyDescent="0.25">
      <c r="A1186">
        <v>1184</v>
      </c>
      <c r="B1186">
        <v>174.70245880960201</v>
      </c>
      <c r="C1186">
        <v>152.79184536862701</v>
      </c>
      <c r="D1186">
        <v>29.243029410944999</v>
      </c>
      <c r="E1186">
        <v>10.4525473429738</v>
      </c>
      <c r="F1186">
        <v>7.5258011817932102</v>
      </c>
      <c r="G1186">
        <v>4.3072977066040004</v>
      </c>
      <c r="H1186">
        <v>9.6009807586669904</v>
      </c>
      <c r="I1186">
        <v>3.1133253574371298</v>
      </c>
      <c r="J1186">
        <v>1176</v>
      </c>
      <c r="K1186">
        <v>234</v>
      </c>
      <c r="L1186">
        <v>2099</v>
      </c>
      <c r="M1186">
        <v>651</v>
      </c>
      <c r="N1186">
        <v>97.329338073730398</v>
      </c>
      <c r="O1186">
        <v>31.780498504638601</v>
      </c>
      <c r="P1186">
        <v>91.431019522776495</v>
      </c>
      <c r="Q1186">
        <v>102.456650535932</v>
      </c>
      <c r="R1186">
        <v>24.836762358856902</v>
      </c>
      <c r="S1186">
        <v>6.0296487528691403</v>
      </c>
      <c r="T1186">
        <v>0.56652979309776497</v>
      </c>
      <c r="U1186">
        <v>0.94114959104446105</v>
      </c>
      <c r="V1186">
        <v>10.6380126182965</v>
      </c>
      <c r="W1186">
        <v>4.3260942760942704</v>
      </c>
    </row>
    <row r="1187" spans="1:23" x14ac:dyDescent="0.25">
      <c r="A1187">
        <v>1185</v>
      </c>
      <c r="B1187">
        <v>187.27553416522699</v>
      </c>
      <c r="C1187">
        <v>196.80791399018</v>
      </c>
      <c r="D1187">
        <v>28.4164237567648</v>
      </c>
      <c r="E1187">
        <v>11.856799127479301</v>
      </c>
      <c r="F1187">
        <v>7.0234460830688397</v>
      </c>
      <c r="G1187">
        <v>8.9812536239624006</v>
      </c>
      <c r="H1187">
        <v>9.5890693664550692</v>
      </c>
      <c r="I1187">
        <v>7.0215287208557102</v>
      </c>
      <c r="J1187">
        <v>1220</v>
      </c>
      <c r="K1187">
        <v>744</v>
      </c>
      <c r="L1187">
        <v>2223</v>
      </c>
      <c r="M1187">
        <v>1905</v>
      </c>
      <c r="N1187">
        <v>100.18482971191401</v>
      </c>
      <c r="O1187">
        <v>24.020824432373001</v>
      </c>
      <c r="P1187">
        <v>88.620569506187607</v>
      </c>
      <c r="Q1187">
        <v>174.12583247603999</v>
      </c>
      <c r="R1187">
        <v>24.4721513131873</v>
      </c>
      <c r="S1187">
        <v>7.6879611484481796</v>
      </c>
      <c r="T1187">
        <v>0.55055578180942799</v>
      </c>
      <c r="U1187">
        <v>0.95266262304361404</v>
      </c>
      <c r="V1187">
        <v>12.182839173405201</v>
      </c>
      <c r="W1187">
        <v>3.6118839086381498</v>
      </c>
    </row>
    <row r="1188" spans="1:23" x14ac:dyDescent="0.25">
      <c r="A1188">
        <v>1186</v>
      </c>
      <c r="B1188">
        <v>183.021812959692</v>
      </c>
      <c r="C1188">
        <v>182.46577655300899</v>
      </c>
      <c r="D1188">
        <v>26.436660140852201</v>
      </c>
      <c r="E1188">
        <v>6.5204962996281504</v>
      </c>
      <c r="F1188">
        <v>6.20289850234985</v>
      </c>
      <c r="G1188">
        <v>2.9265861511230402</v>
      </c>
      <c r="H1188">
        <v>8.5547504425048793</v>
      </c>
      <c r="I1188">
        <v>2.2893247604370099</v>
      </c>
      <c r="J1188">
        <v>1057</v>
      </c>
      <c r="K1188">
        <v>196</v>
      </c>
      <c r="L1188">
        <v>1923</v>
      </c>
      <c r="M1188">
        <v>453</v>
      </c>
      <c r="N1188">
        <v>86.284408569335895</v>
      </c>
      <c r="O1188">
        <v>21.023796081542901</v>
      </c>
      <c r="P1188">
        <v>74.934823677581804</v>
      </c>
      <c r="Q1188">
        <v>187.19870076304301</v>
      </c>
      <c r="R1188">
        <v>25.8134749222836</v>
      </c>
      <c r="S1188">
        <v>6.2830354968720599</v>
      </c>
      <c r="T1188">
        <v>0.44179069822289202</v>
      </c>
      <c r="U1188">
        <v>0.96388372991552596</v>
      </c>
      <c r="V1188">
        <v>9.7001839362354296</v>
      </c>
      <c r="W1188">
        <v>2.8752235520704299</v>
      </c>
    </row>
    <row r="1189" spans="1:23" x14ac:dyDescent="0.25">
      <c r="A1189">
        <v>1187</v>
      </c>
      <c r="B1189">
        <v>188.68961167497901</v>
      </c>
      <c r="C1189">
        <v>180.824021424828</v>
      </c>
      <c r="D1189">
        <v>31.9111084541208</v>
      </c>
      <c r="E1189">
        <v>6.2275017271499404</v>
      </c>
      <c r="F1189">
        <v>5.1892418861389098</v>
      </c>
      <c r="G1189">
        <v>3.2856252193450901</v>
      </c>
      <c r="H1189">
        <v>7.1269598007202104</v>
      </c>
      <c r="I1189">
        <v>2.4638326168060298</v>
      </c>
      <c r="J1189">
        <v>831</v>
      </c>
      <c r="K1189">
        <v>215</v>
      </c>
      <c r="L1189">
        <v>1637</v>
      </c>
      <c r="M1189">
        <v>520</v>
      </c>
      <c r="N1189">
        <v>68.876701354980398</v>
      </c>
      <c r="O1189">
        <v>37.643058776855398</v>
      </c>
      <c r="P1189">
        <v>72.831469911213404</v>
      </c>
      <c r="Q1189">
        <v>170.94390745109899</v>
      </c>
      <c r="R1189">
        <v>25.3843595819854</v>
      </c>
      <c r="S1189">
        <v>5.4188283251964302</v>
      </c>
      <c r="T1189">
        <v>0.462611930924123</v>
      </c>
      <c r="U1189">
        <v>0.964534998003024</v>
      </c>
      <c r="V1189">
        <v>8.2713936430317805</v>
      </c>
      <c r="W1189">
        <v>3.33838973162193</v>
      </c>
    </row>
    <row r="1190" spans="1:23" x14ac:dyDescent="0.25">
      <c r="A1190">
        <v>1188</v>
      </c>
      <c r="B1190">
        <v>186.89299229560001</v>
      </c>
      <c r="C1190">
        <v>172.253837644821</v>
      </c>
      <c r="D1190">
        <v>27.190185293935301</v>
      </c>
      <c r="E1190">
        <v>5.90616298738796</v>
      </c>
      <c r="F1190">
        <v>5.22289943695068</v>
      </c>
      <c r="G1190">
        <v>3.55936074256896</v>
      </c>
      <c r="H1190">
        <v>8.1506977081298793</v>
      </c>
      <c r="I1190">
        <v>2.4214119911193799</v>
      </c>
      <c r="J1190">
        <v>978</v>
      </c>
      <c r="K1190">
        <v>160</v>
      </c>
      <c r="L1190">
        <v>1858</v>
      </c>
      <c r="M1190">
        <v>475</v>
      </c>
      <c r="N1190">
        <v>79.812278747558594</v>
      </c>
      <c r="O1190">
        <v>32.695568084716797</v>
      </c>
      <c r="P1190">
        <v>76.006170458927798</v>
      </c>
      <c r="Q1190">
        <v>173.93093325948399</v>
      </c>
      <c r="R1190">
        <v>24.3299556456065</v>
      </c>
      <c r="S1190">
        <v>8.1533993867886903</v>
      </c>
      <c r="T1190">
        <v>0.468126681144239</v>
      </c>
      <c r="U1190">
        <v>0.93816085453707199</v>
      </c>
      <c r="V1190">
        <v>8.6383737517831598</v>
      </c>
      <c r="W1190">
        <v>4.66453508468717</v>
      </c>
    </row>
    <row r="1191" spans="1:23" x14ac:dyDescent="0.25">
      <c r="A1191">
        <v>1189</v>
      </c>
      <c r="B1191">
        <v>177.28675114983699</v>
      </c>
      <c r="C1191">
        <v>201.56139261386701</v>
      </c>
      <c r="D1191">
        <v>22.510976561868301</v>
      </c>
      <c r="E1191">
        <v>3.09321387919237</v>
      </c>
      <c r="F1191">
        <v>6.8724246025085396</v>
      </c>
      <c r="G1191">
        <v>1.5526665449142401</v>
      </c>
      <c r="H1191">
        <v>9.0069799423217702</v>
      </c>
      <c r="I1191">
        <v>1.2526769638061499</v>
      </c>
      <c r="J1191">
        <v>1062</v>
      </c>
      <c r="K1191">
        <v>125</v>
      </c>
      <c r="L1191">
        <v>2170</v>
      </c>
      <c r="M1191">
        <v>218</v>
      </c>
      <c r="N1191">
        <v>98.412399291992102</v>
      </c>
      <c r="O1191">
        <v>41.012191772460902</v>
      </c>
      <c r="P1191">
        <v>68.230992876871596</v>
      </c>
      <c r="Q1191">
        <v>193.849091365882</v>
      </c>
      <c r="R1191">
        <v>19.589796645798302</v>
      </c>
      <c r="S1191">
        <v>5.1879833731312299</v>
      </c>
      <c r="T1191">
        <v>0.46736607005613701</v>
      </c>
      <c r="U1191">
        <v>0.96742921544490601</v>
      </c>
      <c r="V1191">
        <v>7.0906398104265396</v>
      </c>
      <c r="W1191">
        <v>2.6767271869842002</v>
      </c>
    </row>
    <row r="1192" spans="1:23" x14ac:dyDescent="0.25">
      <c r="A1192">
        <v>1190</v>
      </c>
      <c r="B1192">
        <v>183.55151468105299</v>
      </c>
      <c r="C1192">
        <v>165.19800500688899</v>
      </c>
      <c r="D1192">
        <v>29.4286335086639</v>
      </c>
      <c r="E1192">
        <v>7.30476812684699</v>
      </c>
      <c r="F1192">
        <v>5.1298956871032697</v>
      </c>
      <c r="G1192">
        <v>3.6337535381317099</v>
      </c>
      <c r="H1192">
        <v>6.6488747596740696</v>
      </c>
      <c r="I1192">
        <v>2.7469687461853001</v>
      </c>
      <c r="J1192">
        <v>685</v>
      </c>
      <c r="K1192">
        <v>239</v>
      </c>
      <c r="L1192">
        <v>1723</v>
      </c>
      <c r="M1192">
        <v>530</v>
      </c>
      <c r="N1192">
        <v>57.245090484619098</v>
      </c>
      <c r="O1192">
        <v>31.400634765625</v>
      </c>
      <c r="P1192">
        <v>93.807310192567101</v>
      </c>
      <c r="Q1192">
        <v>156.575083030207</v>
      </c>
      <c r="R1192">
        <v>22.2436533830199</v>
      </c>
      <c r="S1192">
        <v>7.9733375117112404</v>
      </c>
      <c r="T1192">
        <v>0.54531166106867202</v>
      </c>
      <c r="U1192">
        <v>0.95394011712419602</v>
      </c>
      <c r="V1192">
        <v>6.9964139344262204</v>
      </c>
      <c r="W1192">
        <v>5.0499794604956803</v>
      </c>
    </row>
    <row r="1193" spans="1:23" x14ac:dyDescent="0.25">
      <c r="A1193">
        <v>1191</v>
      </c>
      <c r="B1193">
        <v>129.987909720739</v>
      </c>
      <c r="C1193">
        <v>196.98781268799999</v>
      </c>
      <c r="D1193">
        <v>37.6720913567125</v>
      </c>
      <c r="E1193">
        <v>9.2336129500492401</v>
      </c>
      <c r="F1193">
        <v>8.3336544036865199</v>
      </c>
      <c r="G1193">
        <v>5.8228220939636204</v>
      </c>
      <c r="H1193">
        <v>9.9613227844238192</v>
      </c>
      <c r="I1193">
        <v>4.6175069808959899</v>
      </c>
      <c r="J1193">
        <v>1195</v>
      </c>
      <c r="K1193">
        <v>415</v>
      </c>
      <c r="L1193">
        <v>2366</v>
      </c>
      <c r="M1193">
        <v>1144</v>
      </c>
      <c r="N1193">
        <v>101.414993286132</v>
      </c>
      <c r="O1193">
        <v>38.470767974853501</v>
      </c>
      <c r="P1193">
        <v>73.011312567797901</v>
      </c>
      <c r="Q1193">
        <v>206.287192821454</v>
      </c>
      <c r="R1193">
        <v>24.5453251212212</v>
      </c>
      <c r="S1193">
        <v>5.0755445405223201</v>
      </c>
      <c r="T1193">
        <v>0.45039753974212499</v>
      </c>
      <c r="U1193">
        <v>0.97670959615150699</v>
      </c>
      <c r="V1193">
        <v>9.7085927770859204</v>
      </c>
      <c r="W1193">
        <v>2.5532163742690002</v>
      </c>
    </row>
    <row r="1194" spans="1:23" x14ac:dyDescent="0.25">
      <c r="A1194">
        <v>1192</v>
      </c>
      <c r="B1194">
        <v>159.28032758252601</v>
      </c>
      <c r="C1194">
        <v>197.39399173281001</v>
      </c>
      <c r="D1194">
        <v>34.101046337786698</v>
      </c>
      <c r="E1194">
        <v>6.5155796101410903</v>
      </c>
      <c r="F1194">
        <v>8.0056877136230398</v>
      </c>
      <c r="G1194">
        <v>2.5365240573882999</v>
      </c>
      <c r="H1194">
        <v>8.1507749557495099</v>
      </c>
      <c r="I1194">
        <v>1.7845584154128999</v>
      </c>
      <c r="J1194">
        <v>977</v>
      </c>
      <c r="K1194">
        <v>119</v>
      </c>
      <c r="L1194">
        <v>2119</v>
      </c>
      <c r="M1194">
        <v>296</v>
      </c>
      <c r="N1194">
        <v>96.254875183105398</v>
      </c>
      <c r="O1194">
        <v>45.343135833740199</v>
      </c>
      <c r="P1194">
        <v>73.955302234888194</v>
      </c>
      <c r="Q1194">
        <v>141.87459978655201</v>
      </c>
      <c r="R1194">
        <v>24.0163082686901</v>
      </c>
      <c r="S1194">
        <v>8.7613380610079794</v>
      </c>
      <c r="T1194">
        <v>0.46182757825022902</v>
      </c>
      <c r="U1194">
        <v>0.92858280149765005</v>
      </c>
      <c r="V1194">
        <v>10.5122807017543</v>
      </c>
      <c r="W1194">
        <v>3.4959303426083599</v>
      </c>
    </row>
    <row r="1195" spans="1:23" x14ac:dyDescent="0.25">
      <c r="A1195">
        <v>1193</v>
      </c>
      <c r="B1195">
        <v>154.95127015855101</v>
      </c>
      <c r="C1195">
        <v>192.74674455161099</v>
      </c>
      <c r="D1195">
        <v>39.367994814158799</v>
      </c>
      <c r="E1195">
        <v>8.1934524761415002</v>
      </c>
      <c r="F1195">
        <v>7.6944823265075604</v>
      </c>
      <c r="G1195">
        <v>4.2485895156860298</v>
      </c>
      <c r="H1195">
        <v>8.5257196426391602</v>
      </c>
      <c r="I1195">
        <v>3.3298523426055899</v>
      </c>
      <c r="J1195">
        <v>1055</v>
      </c>
      <c r="K1195">
        <v>309</v>
      </c>
      <c r="L1195">
        <v>2016</v>
      </c>
      <c r="M1195">
        <v>744</v>
      </c>
      <c r="N1195">
        <v>104.847511291503</v>
      </c>
      <c r="O1195">
        <v>12.206556320190399</v>
      </c>
      <c r="P1195">
        <v>66.343878052778194</v>
      </c>
      <c r="Q1195">
        <v>219.737160120845</v>
      </c>
      <c r="R1195">
        <v>23.180359177664101</v>
      </c>
      <c r="S1195">
        <v>5.2522719329449297</v>
      </c>
      <c r="T1195">
        <v>0.42306854112856301</v>
      </c>
      <c r="U1195">
        <v>0.97733066906533705</v>
      </c>
      <c r="V1195">
        <v>10.883239171374701</v>
      </c>
      <c r="W1195">
        <v>2.3815913370998101</v>
      </c>
    </row>
    <row r="1196" spans="1:23" x14ac:dyDescent="0.25">
      <c r="A1196">
        <v>1194</v>
      </c>
      <c r="B1196">
        <v>157.08207029051599</v>
      </c>
      <c r="C1196">
        <v>188.480952473364</v>
      </c>
      <c r="D1196">
        <v>35.200534713795399</v>
      </c>
      <c r="E1196">
        <v>4.1149561495223903</v>
      </c>
      <c r="F1196">
        <v>8.1352729797363192</v>
      </c>
      <c r="G1196">
        <v>2.16433453559875</v>
      </c>
      <c r="H1196">
        <v>9.9580659866333008</v>
      </c>
      <c r="I1196">
        <v>1.36547863483428</v>
      </c>
      <c r="J1196">
        <v>1203</v>
      </c>
      <c r="K1196">
        <v>63</v>
      </c>
      <c r="L1196">
        <v>2458</v>
      </c>
      <c r="M1196">
        <v>174</v>
      </c>
      <c r="N1196">
        <v>88.549415588378906</v>
      </c>
      <c r="O1196">
        <v>29</v>
      </c>
      <c r="P1196">
        <v>70.977933261571494</v>
      </c>
      <c r="Q1196">
        <v>161.984761090935</v>
      </c>
      <c r="R1196">
        <v>23.459824064484302</v>
      </c>
      <c r="S1196">
        <v>8.4163143525805904</v>
      </c>
      <c r="T1196">
        <v>0.46736405683926602</v>
      </c>
      <c r="U1196">
        <v>0.93413854383600703</v>
      </c>
      <c r="V1196">
        <v>10.0500526870389</v>
      </c>
      <c r="W1196">
        <v>4.0312299465240597</v>
      </c>
    </row>
    <row r="1197" spans="1:23" x14ac:dyDescent="0.25">
      <c r="A1197">
        <v>1195</v>
      </c>
      <c r="B1197">
        <v>138.61625492441101</v>
      </c>
      <c r="C1197">
        <v>159.793378485901</v>
      </c>
      <c r="D1197">
        <v>35.1940098315957</v>
      </c>
      <c r="E1197">
        <v>6.46984220310497</v>
      </c>
      <c r="F1197">
        <v>8.2676639556884695</v>
      </c>
      <c r="G1197">
        <v>4.1510877609252903</v>
      </c>
      <c r="H1197">
        <v>9.2424936294555593</v>
      </c>
      <c r="I1197">
        <v>3.1129398345947199</v>
      </c>
      <c r="J1197">
        <v>1120</v>
      </c>
      <c r="K1197">
        <v>282</v>
      </c>
      <c r="L1197">
        <v>2353</v>
      </c>
      <c r="M1197">
        <v>684</v>
      </c>
      <c r="N1197">
        <v>88.102210998535099</v>
      </c>
      <c r="O1197">
        <v>86.683334350585895</v>
      </c>
      <c r="P1197">
        <v>78.442572867640905</v>
      </c>
      <c r="Q1197">
        <v>178.56317776528201</v>
      </c>
      <c r="R1197">
        <v>22.4962639847822</v>
      </c>
      <c r="S1197">
        <v>4.3329348134175198</v>
      </c>
      <c r="T1197">
        <v>0.54280644213986096</v>
      </c>
      <c r="U1197">
        <v>0.97438212381103395</v>
      </c>
      <c r="V1197">
        <v>8.73055279708705</v>
      </c>
      <c r="W1197">
        <v>2.7712224108658701</v>
      </c>
    </row>
    <row r="1198" spans="1:23" x14ac:dyDescent="0.25">
      <c r="A1198">
        <v>1196</v>
      </c>
      <c r="B1198">
        <v>134.51419588969301</v>
      </c>
      <c r="C1198">
        <v>175.012129092355</v>
      </c>
      <c r="D1198">
        <v>20.097697428800601</v>
      </c>
      <c r="E1198">
        <v>10.348689381425899</v>
      </c>
      <c r="F1198">
        <v>7.6045713424682599</v>
      </c>
      <c r="G1198">
        <v>5.6799473762512198</v>
      </c>
      <c r="H1198">
        <v>6.5502839088439897</v>
      </c>
      <c r="I1198">
        <v>4.0276141166687003</v>
      </c>
      <c r="J1198">
        <v>729</v>
      </c>
      <c r="K1198">
        <v>369</v>
      </c>
      <c r="L1198">
        <v>1722</v>
      </c>
      <c r="M1198">
        <v>953</v>
      </c>
      <c r="N1198">
        <v>75.591003417968693</v>
      </c>
      <c r="O1198">
        <v>70.434364318847599</v>
      </c>
      <c r="P1198">
        <v>67.928661219358901</v>
      </c>
      <c r="Q1198">
        <v>125.212080064373</v>
      </c>
      <c r="R1198">
        <v>25.020373886007299</v>
      </c>
      <c r="S1198">
        <v>2.71775140883121</v>
      </c>
      <c r="T1198">
        <v>0.41907963096482098</v>
      </c>
      <c r="U1198">
        <v>0.98104886419854898</v>
      </c>
      <c r="V1198">
        <v>13.352525252525201</v>
      </c>
      <c r="W1198">
        <v>2.3787152444870499</v>
      </c>
    </row>
    <row r="1199" spans="1:23" x14ac:dyDescent="0.25">
      <c r="A1199">
        <v>1197</v>
      </c>
      <c r="B1199">
        <v>142.21333617962699</v>
      </c>
      <c r="C1199">
        <v>199.481262978128</v>
      </c>
      <c r="D1199">
        <v>21.811759081664899</v>
      </c>
      <c r="E1199">
        <v>9.0460237186504902</v>
      </c>
      <c r="F1199">
        <v>7.2377181053161603</v>
      </c>
      <c r="G1199">
        <v>5.3499450683593697</v>
      </c>
      <c r="H1199">
        <v>7.7629885673522896</v>
      </c>
      <c r="I1199">
        <v>3.9963896274566602</v>
      </c>
      <c r="J1199">
        <v>878</v>
      </c>
      <c r="K1199">
        <v>374</v>
      </c>
      <c r="L1199">
        <v>2033</v>
      </c>
      <c r="M1199">
        <v>886</v>
      </c>
      <c r="N1199">
        <v>86</v>
      </c>
      <c r="O1199">
        <v>41.677333831787102</v>
      </c>
      <c r="P1199">
        <v>60.683064516129001</v>
      </c>
      <c r="Q1199">
        <v>166.769285042333</v>
      </c>
      <c r="R1199">
        <v>22.841184583759699</v>
      </c>
      <c r="S1199">
        <v>16.365020377713101</v>
      </c>
      <c r="T1199">
        <v>0.3877198877427</v>
      </c>
      <c r="U1199">
        <v>0.89693688081268996</v>
      </c>
      <c r="V1199">
        <v>14.8573883161512</v>
      </c>
      <c r="W1199">
        <v>8.8502285002077201</v>
      </c>
    </row>
    <row r="1200" spans="1:23" x14ac:dyDescent="0.25">
      <c r="A1200">
        <v>1198</v>
      </c>
      <c r="B1200">
        <v>139.38960585301399</v>
      </c>
      <c r="C1200">
        <v>182.918822410681</v>
      </c>
      <c r="D1200">
        <v>27.954003450861801</v>
      </c>
      <c r="E1200">
        <v>4.7036194225327099</v>
      </c>
      <c r="F1200">
        <v>8.2301349639892507</v>
      </c>
      <c r="G1200">
        <v>3.2283036708831698</v>
      </c>
      <c r="H1200">
        <v>7.9311003684997496</v>
      </c>
      <c r="I1200">
        <v>2.2841341495513898</v>
      </c>
      <c r="J1200">
        <v>872</v>
      </c>
      <c r="K1200">
        <v>169</v>
      </c>
      <c r="L1200">
        <v>1951</v>
      </c>
      <c r="M1200">
        <v>385</v>
      </c>
      <c r="N1200">
        <v>86.556335449218693</v>
      </c>
      <c r="O1200">
        <v>69.856994628906193</v>
      </c>
      <c r="P1200">
        <v>68.868358531317497</v>
      </c>
      <c r="Q1200">
        <v>173.92880239873</v>
      </c>
      <c r="R1200">
        <v>21.464799978716599</v>
      </c>
      <c r="S1200">
        <v>5.8776638882238101</v>
      </c>
      <c r="T1200">
        <v>0.453075752883146</v>
      </c>
      <c r="U1200">
        <v>0.96189545948045396</v>
      </c>
      <c r="V1200">
        <v>7.90186046511627</v>
      </c>
      <c r="W1200">
        <v>2.9619113573407199</v>
      </c>
    </row>
    <row r="1201" spans="1:23" x14ac:dyDescent="0.25">
      <c r="A1201">
        <v>1199</v>
      </c>
      <c r="B1201">
        <v>139.453705680296</v>
      </c>
      <c r="C1201">
        <v>147.67515379689101</v>
      </c>
      <c r="D1201">
        <v>31.043506750312801</v>
      </c>
      <c r="E1201">
        <v>7.4485920155653904</v>
      </c>
      <c r="F1201">
        <v>8.9911317825317294</v>
      </c>
      <c r="G1201">
        <v>4.5845170021057102</v>
      </c>
      <c r="H1201">
        <v>10.3549337387084</v>
      </c>
      <c r="I1201">
        <v>3.0772278308868399</v>
      </c>
      <c r="J1201">
        <v>1151</v>
      </c>
      <c r="K1201">
        <v>268</v>
      </c>
      <c r="L1201">
        <v>2535</v>
      </c>
      <c r="M1201">
        <v>655</v>
      </c>
      <c r="N1201">
        <v>84.811561584472599</v>
      </c>
      <c r="O1201">
        <v>49.819675445556598</v>
      </c>
      <c r="P1201">
        <v>96.046558413565094</v>
      </c>
      <c r="Q1201">
        <v>167.27445002883701</v>
      </c>
      <c r="R1201">
        <v>18.392570970824</v>
      </c>
      <c r="S1201">
        <v>4.6548393760015898</v>
      </c>
      <c r="T1201">
        <v>0.52590522521465499</v>
      </c>
      <c r="U1201">
        <v>0.97110837862374499</v>
      </c>
      <c r="V1201">
        <v>8.1926058437686304</v>
      </c>
      <c r="W1201">
        <v>3.0796337402885601</v>
      </c>
    </row>
    <row r="1202" spans="1:23" x14ac:dyDescent="0.25">
      <c r="A1202">
        <v>1200</v>
      </c>
      <c r="B1202">
        <v>195.630402297735</v>
      </c>
      <c r="C1202">
        <v>179.310252479186</v>
      </c>
      <c r="D1202">
        <v>32.8085681295466</v>
      </c>
      <c r="E1202">
        <v>6.66906956355019</v>
      </c>
      <c r="F1202">
        <v>6.0846786499023402</v>
      </c>
      <c r="G1202">
        <v>3.7575328350067099</v>
      </c>
      <c r="H1202">
        <v>7.8397793769836399</v>
      </c>
      <c r="I1202">
        <v>2.5428590774536102</v>
      </c>
      <c r="J1202">
        <v>874</v>
      </c>
      <c r="K1202">
        <v>193</v>
      </c>
      <c r="L1202">
        <v>1718</v>
      </c>
      <c r="M1202">
        <v>471</v>
      </c>
      <c r="N1202">
        <v>103.966339111328</v>
      </c>
      <c r="O1202">
        <v>44.944408416747997</v>
      </c>
      <c r="P1202">
        <v>70.155736722215494</v>
      </c>
      <c r="Q1202">
        <v>164.84791023354899</v>
      </c>
      <c r="R1202">
        <v>25.1916540520977</v>
      </c>
      <c r="S1202">
        <v>7.9731946161836902</v>
      </c>
      <c r="T1202">
        <v>0.440505646192346</v>
      </c>
      <c r="U1202">
        <v>0.94667926533188596</v>
      </c>
      <c r="V1202">
        <v>11.5037593984962</v>
      </c>
      <c r="W1202">
        <v>3.7547965116278998</v>
      </c>
    </row>
    <row r="1203" spans="1:23" x14ac:dyDescent="0.25">
      <c r="A1203">
        <v>1201</v>
      </c>
      <c r="B1203">
        <v>148.32814531622901</v>
      </c>
      <c r="C1203">
        <v>190.20330299443</v>
      </c>
      <c r="D1203">
        <v>36.725913552262803</v>
      </c>
      <c r="E1203">
        <v>7.4651761904038496</v>
      </c>
      <c r="F1203">
        <v>10.1165208816528</v>
      </c>
      <c r="G1203">
        <v>4.04360008239746</v>
      </c>
      <c r="H1203">
        <v>11.241452217101999</v>
      </c>
      <c r="I1203">
        <v>3.0017158985137899</v>
      </c>
      <c r="J1203">
        <v>1339</v>
      </c>
      <c r="K1203">
        <v>265</v>
      </c>
      <c r="L1203">
        <v>2938</v>
      </c>
      <c r="M1203">
        <v>626</v>
      </c>
      <c r="N1203">
        <v>94.021278381347599</v>
      </c>
      <c r="O1203">
        <v>23.194826126098601</v>
      </c>
      <c r="P1203">
        <v>72.313334356298896</v>
      </c>
      <c r="Q1203">
        <v>199.45424042947499</v>
      </c>
      <c r="R1203">
        <v>23.994955518284399</v>
      </c>
      <c r="S1203">
        <v>3.8493801777382699</v>
      </c>
      <c r="T1203">
        <v>0.45365059360408899</v>
      </c>
      <c r="U1203">
        <v>0.98132235713906502</v>
      </c>
      <c r="V1203">
        <v>13.4317532838378</v>
      </c>
      <c r="W1203">
        <v>2.4888149134487301</v>
      </c>
    </row>
    <row r="1204" spans="1:23" x14ac:dyDescent="0.25">
      <c r="A1204">
        <v>1202</v>
      </c>
      <c r="B1204">
        <v>152.71169632633999</v>
      </c>
      <c r="C1204">
        <v>199.637427468027</v>
      </c>
      <c r="D1204">
        <v>29.311785865669599</v>
      </c>
      <c r="E1204">
        <v>10.6623902555021</v>
      </c>
      <c r="F1204">
        <v>7.0850358009338299</v>
      </c>
      <c r="G1204">
        <v>5.8059277534484801</v>
      </c>
      <c r="H1204">
        <v>7.9016313552856401</v>
      </c>
      <c r="I1204">
        <v>4.4054942131042401</v>
      </c>
      <c r="J1204">
        <v>918</v>
      </c>
      <c r="K1204">
        <v>396</v>
      </c>
      <c r="L1204">
        <v>1946</v>
      </c>
      <c r="M1204">
        <v>1061</v>
      </c>
      <c r="N1204">
        <v>86.925254821777301</v>
      </c>
      <c r="O1204">
        <v>94.514549255371094</v>
      </c>
      <c r="P1204">
        <v>67.303331589045797</v>
      </c>
      <c r="Q1204">
        <v>187.68141937999599</v>
      </c>
      <c r="R1204">
        <v>22.0504215276239</v>
      </c>
      <c r="S1204">
        <v>5.5505166769017196</v>
      </c>
      <c r="T1204">
        <v>0.42833716108779302</v>
      </c>
      <c r="U1204">
        <v>0.96518373894803999</v>
      </c>
      <c r="V1204">
        <v>11.1601085481682</v>
      </c>
      <c r="W1204">
        <v>2.8629722921914298</v>
      </c>
    </row>
    <row r="1205" spans="1:23" x14ac:dyDescent="0.25">
      <c r="A1205">
        <v>1203</v>
      </c>
      <c r="B1205">
        <v>135.038541403869</v>
      </c>
      <c r="C1205">
        <v>192.14413243028099</v>
      </c>
      <c r="D1205">
        <v>28.267988743086399</v>
      </c>
      <c r="E1205">
        <v>7.9983800301925001</v>
      </c>
      <c r="F1205">
        <v>8.7020721435546804</v>
      </c>
      <c r="G1205">
        <v>4.6365756988525302</v>
      </c>
      <c r="H1205">
        <v>8.3009929656982404</v>
      </c>
      <c r="I1205">
        <v>3.6003491878509499</v>
      </c>
      <c r="J1205">
        <v>946</v>
      </c>
      <c r="K1205">
        <v>323</v>
      </c>
      <c r="L1205">
        <v>2158</v>
      </c>
      <c r="M1205">
        <v>785</v>
      </c>
      <c r="N1205">
        <v>76.059188842773395</v>
      </c>
      <c r="O1205">
        <v>33.600593566894503</v>
      </c>
      <c r="P1205">
        <v>74.620028409090907</v>
      </c>
      <c r="Q1205">
        <v>187.729611107594</v>
      </c>
      <c r="R1205">
        <v>25.749692672466299</v>
      </c>
      <c r="S1205">
        <v>7.8316722170962301</v>
      </c>
      <c r="T1205">
        <v>0.485599637380626</v>
      </c>
      <c r="U1205">
        <v>0.98329985679368803</v>
      </c>
      <c r="V1205">
        <v>9.7834179357022002</v>
      </c>
      <c r="W1205">
        <v>3.0245430273156702</v>
      </c>
    </row>
    <row r="1206" spans="1:23" x14ac:dyDescent="0.25">
      <c r="A1206">
        <v>1204</v>
      </c>
      <c r="B1206">
        <v>172.400318267383</v>
      </c>
      <c r="C1206">
        <v>179.569407518096</v>
      </c>
      <c r="D1206">
        <v>34.852488608023002</v>
      </c>
      <c r="E1206">
        <v>7.7224707474546896</v>
      </c>
      <c r="F1206">
        <v>6.7520785331726003</v>
      </c>
      <c r="G1206">
        <v>3.0926558971404998</v>
      </c>
      <c r="H1206">
        <v>8.0566463470458896</v>
      </c>
      <c r="I1206">
        <v>1.90266990661621</v>
      </c>
      <c r="J1206">
        <v>898</v>
      </c>
      <c r="K1206">
        <v>96</v>
      </c>
      <c r="L1206">
        <v>2046</v>
      </c>
      <c r="M1206">
        <v>280</v>
      </c>
      <c r="N1206">
        <v>71</v>
      </c>
      <c r="O1206">
        <v>29.6984844207763</v>
      </c>
      <c r="P1206">
        <v>42.562899397480301</v>
      </c>
      <c r="Q1206">
        <v>170.98281154082201</v>
      </c>
      <c r="R1206">
        <v>18.685316673399999</v>
      </c>
      <c r="S1206">
        <v>8.2328055880159408</v>
      </c>
      <c r="T1206">
        <v>0.31660209341029</v>
      </c>
      <c r="U1206">
        <v>0.94070488654108098</v>
      </c>
      <c r="V1206">
        <v>12.3001383125864</v>
      </c>
      <c r="W1206">
        <v>3.5961849919021001</v>
      </c>
    </row>
    <row r="1207" spans="1:23" x14ac:dyDescent="0.25">
      <c r="A1207">
        <v>1205</v>
      </c>
      <c r="B1207">
        <v>139.932736905431</v>
      </c>
      <c r="C1207">
        <v>191.477401075122</v>
      </c>
      <c r="D1207">
        <v>26.768930031197002</v>
      </c>
      <c r="E1207">
        <v>6.7677499993855097</v>
      </c>
      <c r="F1207">
        <v>7.2313370704650799</v>
      </c>
      <c r="G1207">
        <v>3.56189966201782</v>
      </c>
      <c r="H1207">
        <v>7.0722427368164</v>
      </c>
      <c r="I1207">
        <v>2.6305904388427699</v>
      </c>
      <c r="J1207">
        <v>775</v>
      </c>
      <c r="K1207">
        <v>253</v>
      </c>
      <c r="L1207">
        <v>1838</v>
      </c>
      <c r="M1207">
        <v>526</v>
      </c>
      <c r="N1207">
        <v>67.067131042480398</v>
      </c>
      <c r="O1207">
        <v>37.013511657714801</v>
      </c>
      <c r="P1207">
        <v>71.051422694549103</v>
      </c>
      <c r="Q1207">
        <v>198.977001963779</v>
      </c>
      <c r="R1207">
        <v>24.8847207520955</v>
      </c>
      <c r="S1207">
        <v>2.6076381204246699</v>
      </c>
      <c r="T1207">
        <v>0.49484246498691398</v>
      </c>
      <c r="U1207">
        <v>0.98719468486739104</v>
      </c>
      <c r="V1207">
        <v>13.656405163853</v>
      </c>
      <c r="W1207">
        <v>2.14370110170844</v>
      </c>
    </row>
    <row r="1208" spans="1:23" x14ac:dyDescent="0.25">
      <c r="A1208">
        <v>1206</v>
      </c>
      <c r="B1208">
        <v>142.13050903374699</v>
      </c>
      <c r="C1208">
        <v>196.52700421122</v>
      </c>
      <c r="D1208">
        <v>28.831432090464101</v>
      </c>
      <c r="E1208">
        <v>4.4939808581162701</v>
      </c>
      <c r="F1208">
        <v>6.7370443344116202</v>
      </c>
      <c r="G1208">
        <v>2.8880836963653498</v>
      </c>
      <c r="H1208">
        <v>6.0821619033813397</v>
      </c>
      <c r="I1208">
        <v>2.07235431671142</v>
      </c>
      <c r="J1208">
        <v>570</v>
      </c>
      <c r="K1208">
        <v>169</v>
      </c>
      <c r="L1208">
        <v>1490</v>
      </c>
      <c r="M1208">
        <v>388</v>
      </c>
      <c r="N1208">
        <v>76.157730102539006</v>
      </c>
      <c r="O1208">
        <v>56.293872833251903</v>
      </c>
      <c r="P1208">
        <v>53.721344202295697</v>
      </c>
      <c r="Q1208">
        <v>176.34444137713399</v>
      </c>
      <c r="R1208">
        <v>20.007968182868002</v>
      </c>
      <c r="S1208">
        <v>6.0176275119701801</v>
      </c>
      <c r="T1208">
        <v>0.38546283693623101</v>
      </c>
      <c r="U1208">
        <v>0.95683845423305103</v>
      </c>
      <c r="V1208">
        <v>9.8763157894736793</v>
      </c>
      <c r="W1208">
        <v>2.8899307559145901</v>
      </c>
    </row>
    <row r="1209" spans="1:23" x14ac:dyDescent="0.25">
      <c r="A1209">
        <v>1207</v>
      </c>
      <c r="B1209">
        <v>142.92544004346999</v>
      </c>
      <c r="C1209">
        <v>173.10365037163501</v>
      </c>
      <c r="D1209">
        <v>26.795062671749299</v>
      </c>
      <c r="E1209">
        <v>7.2366820240420404</v>
      </c>
      <c r="F1209">
        <v>6.4851360321044904</v>
      </c>
      <c r="G1209">
        <v>3.1837949752807599</v>
      </c>
      <c r="H1209">
        <v>6.1906266212463299</v>
      </c>
      <c r="I1209">
        <v>2.6840410232543901</v>
      </c>
      <c r="J1209">
        <v>602</v>
      </c>
      <c r="K1209">
        <v>222</v>
      </c>
      <c r="L1209">
        <v>1557</v>
      </c>
      <c r="M1209">
        <v>570</v>
      </c>
      <c r="N1209">
        <v>59.615432739257798</v>
      </c>
      <c r="O1209">
        <v>21.023796081542901</v>
      </c>
      <c r="P1209">
        <v>79.632620744259697</v>
      </c>
      <c r="Q1209">
        <v>157.08445159378499</v>
      </c>
      <c r="R1209">
        <v>23.813521867213201</v>
      </c>
      <c r="S1209">
        <v>8.8666254997633693</v>
      </c>
      <c r="T1209">
        <v>0.50662041968475602</v>
      </c>
      <c r="U1209">
        <v>0.95489527540121899</v>
      </c>
      <c r="V1209">
        <v>12.7534693877551</v>
      </c>
      <c r="W1209">
        <v>4.7965283215870498</v>
      </c>
    </row>
    <row r="1210" spans="1:23" x14ac:dyDescent="0.25">
      <c r="A1210">
        <v>1208</v>
      </c>
      <c r="B1210">
        <v>167.147043412447</v>
      </c>
      <c r="C1210">
        <v>192.76060082671799</v>
      </c>
      <c r="D1210">
        <v>28.982704897570201</v>
      </c>
      <c r="E1210">
        <v>12.639772042706699</v>
      </c>
      <c r="F1210">
        <v>7.9506559371948198</v>
      </c>
      <c r="G1210">
        <v>6.9638414382934499</v>
      </c>
      <c r="H1210">
        <v>8.4511480331420898</v>
      </c>
      <c r="I1210">
        <v>5.42551469802856</v>
      </c>
      <c r="J1210">
        <v>939</v>
      </c>
      <c r="K1210">
        <v>430</v>
      </c>
      <c r="L1210">
        <v>2237</v>
      </c>
      <c r="M1210">
        <v>1273</v>
      </c>
      <c r="N1210">
        <v>79.309516906738196</v>
      </c>
      <c r="O1210">
        <v>65.436988830566406</v>
      </c>
      <c r="P1210">
        <v>152.000570210234</v>
      </c>
      <c r="Q1210">
        <v>184.123454876583</v>
      </c>
      <c r="R1210">
        <v>33.177091967922102</v>
      </c>
      <c r="S1210">
        <v>5.3570926095875899</v>
      </c>
      <c r="T1210">
        <v>0.89581990248816801</v>
      </c>
      <c r="U1210">
        <v>0.97368878345524901</v>
      </c>
      <c r="V1210">
        <v>6.2085524009814197</v>
      </c>
      <c r="W1210">
        <v>2.8676639815880298</v>
      </c>
    </row>
    <row r="1211" spans="1:23" x14ac:dyDescent="0.25">
      <c r="A1211">
        <v>1209</v>
      </c>
      <c r="B1211">
        <v>166.86555143705399</v>
      </c>
      <c r="C1211">
        <v>155.27648508606799</v>
      </c>
      <c r="D1211">
        <v>29.746696782348799</v>
      </c>
      <c r="E1211">
        <v>7.0071697049201296</v>
      </c>
      <c r="F1211">
        <v>6.3488359451293901</v>
      </c>
      <c r="G1211">
        <v>3.26110386848449</v>
      </c>
      <c r="H1211">
        <v>6.4832119941711399</v>
      </c>
      <c r="I1211">
        <v>2.6960587501525799</v>
      </c>
      <c r="J1211">
        <v>683</v>
      </c>
      <c r="K1211">
        <v>246</v>
      </c>
      <c r="L1211">
        <v>1587</v>
      </c>
      <c r="M1211">
        <v>610</v>
      </c>
      <c r="N1211">
        <v>78</v>
      </c>
      <c r="O1211">
        <v>37.483329772949197</v>
      </c>
      <c r="P1211">
        <v>73.598754037840294</v>
      </c>
      <c r="Q1211">
        <v>169.83075316377901</v>
      </c>
      <c r="R1211">
        <v>24.342300322129098</v>
      </c>
      <c r="S1211">
        <v>11.590429101122099</v>
      </c>
      <c r="T1211">
        <v>0.45383269923691699</v>
      </c>
      <c r="U1211">
        <v>0.93563925106772505</v>
      </c>
      <c r="V1211">
        <v>12.909245122985499</v>
      </c>
      <c r="W1211">
        <v>5.6544666088464801</v>
      </c>
    </row>
    <row r="1212" spans="1:23" x14ac:dyDescent="0.25">
      <c r="A1212">
        <v>1210</v>
      </c>
      <c r="B1212">
        <v>161.390731432785</v>
      </c>
      <c r="C1212">
        <v>186.897300549205</v>
      </c>
      <c r="D1212">
        <v>35.411265893840003</v>
      </c>
      <c r="E1212">
        <v>4.8768101930776702</v>
      </c>
      <c r="F1212">
        <v>8.5058803558349592</v>
      </c>
      <c r="G1212">
        <v>2.9367973804473801</v>
      </c>
      <c r="H1212">
        <v>10.731876373291</v>
      </c>
      <c r="I1212">
        <v>2.04559874534606</v>
      </c>
      <c r="J1212">
        <v>1232</v>
      </c>
      <c r="K1212">
        <v>208</v>
      </c>
      <c r="L1212">
        <v>2693</v>
      </c>
      <c r="M1212">
        <v>344</v>
      </c>
      <c r="N1212">
        <v>93.536087036132798</v>
      </c>
      <c r="O1212">
        <v>54.0832710266113</v>
      </c>
      <c r="P1212">
        <v>71.910949568378001</v>
      </c>
      <c r="Q1212">
        <v>188.37497102053999</v>
      </c>
      <c r="R1212">
        <v>24.333221216165299</v>
      </c>
      <c r="S1212">
        <v>8.4319026283138001</v>
      </c>
      <c r="T1212">
        <v>0.440324919603576</v>
      </c>
      <c r="U1212">
        <v>0.95628962819962904</v>
      </c>
      <c r="V1212">
        <v>11.4782964782964</v>
      </c>
      <c r="W1212">
        <v>4.7503765575790702</v>
      </c>
    </row>
    <row r="1213" spans="1:23" x14ac:dyDescent="0.25">
      <c r="A1213">
        <v>1211</v>
      </c>
      <c r="B1213">
        <v>166.46696035242201</v>
      </c>
      <c r="C1213">
        <v>166.17135981680201</v>
      </c>
      <c r="D1213">
        <v>18.035302548595201</v>
      </c>
      <c r="E1213">
        <v>7.3331795547302496</v>
      </c>
      <c r="F1213">
        <v>6.7764644622802699</v>
      </c>
      <c r="G1213">
        <v>5.0734219551086399</v>
      </c>
      <c r="H1213">
        <v>8.6660804748535103</v>
      </c>
      <c r="I1213">
        <v>4.7102150917053196</v>
      </c>
      <c r="J1213">
        <v>1057</v>
      </c>
      <c r="K1213">
        <v>494</v>
      </c>
      <c r="L1213">
        <v>2191</v>
      </c>
      <c r="M1213">
        <v>1043</v>
      </c>
      <c r="N1213">
        <v>81.938995361328097</v>
      </c>
      <c r="O1213">
        <v>55.901699066162102</v>
      </c>
      <c r="P1213">
        <v>90.068692756036597</v>
      </c>
      <c r="Q1213">
        <v>192.23394022672599</v>
      </c>
      <c r="R1213">
        <v>24.056619184765999</v>
      </c>
      <c r="S1213">
        <v>4.3293862016486599</v>
      </c>
      <c r="T1213">
        <v>0.51646275362314098</v>
      </c>
      <c r="U1213">
        <v>0.97386515769262505</v>
      </c>
      <c r="V1213">
        <v>11.256161314413699</v>
      </c>
      <c r="W1213">
        <v>2.5093817286988598</v>
      </c>
    </row>
    <row r="1214" spans="1:23" x14ac:dyDescent="0.25">
      <c r="A1214">
        <v>1212</v>
      </c>
      <c r="B1214">
        <v>165.10974402763401</v>
      </c>
      <c r="C1214">
        <v>204.218905858836</v>
      </c>
      <c r="D1214">
        <v>26.982208899050701</v>
      </c>
      <c r="E1214">
        <v>10.449657472915201</v>
      </c>
      <c r="F1214">
        <v>7.6640081405639604</v>
      </c>
      <c r="G1214">
        <v>2.50110530853271</v>
      </c>
      <c r="H1214">
        <v>9.7041721343994105</v>
      </c>
      <c r="I1214">
        <v>3.3170924186706499</v>
      </c>
      <c r="J1214">
        <v>1173</v>
      </c>
      <c r="K1214">
        <v>308</v>
      </c>
      <c r="L1214">
        <v>2461</v>
      </c>
      <c r="M1214">
        <v>788</v>
      </c>
      <c r="N1214">
        <v>97</v>
      </c>
      <c r="O1214">
        <v>47.885280609130803</v>
      </c>
      <c r="P1214">
        <v>80.858184764991805</v>
      </c>
      <c r="Q1214">
        <v>180.97400360191</v>
      </c>
      <c r="R1214">
        <v>24.9143456870957</v>
      </c>
      <c r="S1214">
        <v>5.9475914944675301</v>
      </c>
      <c r="T1214">
        <v>0.46059443482261198</v>
      </c>
      <c r="U1214">
        <v>0.95833707727144601</v>
      </c>
      <c r="V1214">
        <v>16.649048625792801</v>
      </c>
      <c r="W1214">
        <v>2.7088000000000001</v>
      </c>
    </row>
    <row r="1215" spans="1:23" x14ac:dyDescent="0.25">
      <c r="A1215">
        <v>1213</v>
      </c>
      <c r="B1215">
        <v>170.894195501562</v>
      </c>
      <c r="C1215">
        <v>177.41875448776401</v>
      </c>
      <c r="D1215">
        <v>36.364918372027198</v>
      </c>
      <c r="E1215">
        <v>9.4777195321547296</v>
      </c>
      <c r="F1215">
        <v>7.6825089454650799</v>
      </c>
      <c r="G1215">
        <v>4.8159027099609304</v>
      </c>
      <c r="H1215">
        <v>9.63464260101318</v>
      </c>
      <c r="I1215">
        <v>3.4642589092254599</v>
      </c>
      <c r="J1215">
        <v>1149</v>
      </c>
      <c r="K1215">
        <v>270</v>
      </c>
      <c r="L1215">
        <v>2314</v>
      </c>
      <c r="M1215">
        <v>731</v>
      </c>
      <c r="N1215">
        <v>111.13954925537099</v>
      </c>
      <c r="O1215">
        <v>60.083278656005803</v>
      </c>
      <c r="P1215">
        <v>74.354855643044601</v>
      </c>
      <c r="Q1215">
        <v>143.47159357686101</v>
      </c>
      <c r="R1215">
        <v>24.355095265654501</v>
      </c>
      <c r="S1215">
        <v>6.1481586763126304</v>
      </c>
      <c r="T1215">
        <v>0.44080988476845301</v>
      </c>
      <c r="U1215">
        <v>0.94150380672076495</v>
      </c>
      <c r="V1215">
        <v>16.951965065502101</v>
      </c>
      <c r="W1215">
        <v>2.93282498184458</v>
      </c>
    </row>
    <row r="1216" spans="1:23" x14ac:dyDescent="0.25">
      <c r="A1216">
        <v>1214</v>
      </c>
      <c r="B1216">
        <v>163.01166333520899</v>
      </c>
      <c r="C1216">
        <v>179.10605678355799</v>
      </c>
      <c r="D1216">
        <v>32.864637808672697</v>
      </c>
      <c r="E1216">
        <v>6.3500019821842502</v>
      </c>
      <c r="F1216">
        <v>7.3693313598632804</v>
      </c>
      <c r="G1216">
        <v>3.53827452659606</v>
      </c>
      <c r="H1216">
        <v>8.2791414260864205</v>
      </c>
      <c r="I1216">
        <v>2.92052030563354</v>
      </c>
      <c r="J1216">
        <v>950</v>
      </c>
      <c r="K1216">
        <v>260</v>
      </c>
      <c r="L1216">
        <v>2023</v>
      </c>
      <c r="M1216">
        <v>607</v>
      </c>
      <c r="N1216">
        <v>98.005104064941406</v>
      </c>
      <c r="O1216">
        <v>34.525352478027301</v>
      </c>
      <c r="P1216">
        <v>65.810003732736007</v>
      </c>
      <c r="Q1216">
        <v>175.948805662046</v>
      </c>
      <c r="R1216">
        <v>22.705445375123201</v>
      </c>
      <c r="S1216">
        <v>6.2225868923488203</v>
      </c>
      <c r="T1216">
        <v>0.41363868403342802</v>
      </c>
      <c r="U1216">
        <v>0.95418023407256503</v>
      </c>
      <c r="V1216">
        <v>13.918319719953301</v>
      </c>
      <c r="W1216">
        <v>2.7462842788360802</v>
      </c>
    </row>
    <row r="1217" spans="1:23" x14ac:dyDescent="0.25">
      <c r="A1217">
        <v>1215</v>
      </c>
      <c r="B1217">
        <v>157.43433794562199</v>
      </c>
      <c r="C1217">
        <v>192.591860893865</v>
      </c>
      <c r="D1217">
        <v>34.686489538030003</v>
      </c>
      <c r="E1217">
        <v>11.294332396086901</v>
      </c>
      <c r="F1217">
        <v>7.6319913864135698</v>
      </c>
      <c r="G1217">
        <v>5.7934575080871502</v>
      </c>
      <c r="H1217">
        <v>8.5369873046875</v>
      </c>
      <c r="I1217">
        <v>4.5130720138549796</v>
      </c>
      <c r="J1217">
        <v>962</v>
      </c>
      <c r="K1217">
        <v>420</v>
      </c>
      <c r="L1217">
        <v>2179</v>
      </c>
      <c r="M1217">
        <v>1116</v>
      </c>
      <c r="N1217">
        <v>77.414474487304602</v>
      </c>
      <c r="O1217">
        <v>31.144823074340799</v>
      </c>
      <c r="P1217">
        <v>66.862504384426501</v>
      </c>
      <c r="Q1217">
        <v>168.103618532296</v>
      </c>
      <c r="R1217">
        <v>24.597447216777201</v>
      </c>
      <c r="S1217">
        <v>9.1255002740957103</v>
      </c>
      <c r="T1217">
        <v>0.38859672153470698</v>
      </c>
      <c r="U1217">
        <v>0.93957660636623996</v>
      </c>
      <c r="V1217">
        <v>11.614617940199301</v>
      </c>
      <c r="W1217">
        <v>3.8744254074383599</v>
      </c>
    </row>
    <row r="1218" spans="1:23" x14ac:dyDescent="0.25">
      <c r="A1218">
        <v>1216</v>
      </c>
      <c r="B1218">
        <v>194.865493217411</v>
      </c>
      <c r="C1218">
        <v>175.79710454307201</v>
      </c>
      <c r="D1218">
        <v>41.832205891820401</v>
      </c>
      <c r="E1218">
        <v>8.6898934878808092</v>
      </c>
      <c r="F1218">
        <v>5.0334401130676198</v>
      </c>
      <c r="G1218">
        <v>5.4751458168029696</v>
      </c>
      <c r="H1218">
        <v>8.1263313293456996</v>
      </c>
      <c r="I1218">
        <v>4.5797586441040004</v>
      </c>
      <c r="J1218">
        <v>929</v>
      </c>
      <c r="K1218">
        <v>481</v>
      </c>
      <c r="L1218">
        <v>1694</v>
      </c>
      <c r="M1218">
        <v>1109</v>
      </c>
      <c r="N1218">
        <v>79.699432373046804</v>
      </c>
      <c r="O1218">
        <v>41.593269348144503</v>
      </c>
      <c r="P1218">
        <v>71.630755476084005</v>
      </c>
      <c r="Q1218">
        <v>181.25726063331399</v>
      </c>
      <c r="R1218">
        <v>26.753013642325701</v>
      </c>
      <c r="S1218">
        <v>5.1396544565522397</v>
      </c>
      <c r="T1218">
        <v>0.42410571868263602</v>
      </c>
      <c r="U1218">
        <v>0.96444079743038202</v>
      </c>
      <c r="V1218">
        <v>10.8423202614379</v>
      </c>
      <c r="W1218">
        <v>2.9367613518556901</v>
      </c>
    </row>
    <row r="1219" spans="1:23" x14ac:dyDescent="0.25">
      <c r="A1219">
        <v>1217</v>
      </c>
      <c r="B1219">
        <v>162.86027285606099</v>
      </c>
      <c r="C1219">
        <v>166.61728347144299</v>
      </c>
      <c r="D1219">
        <v>29.9869326546549</v>
      </c>
      <c r="E1219">
        <v>24.180505362627901</v>
      </c>
      <c r="F1219">
        <v>7.3547773361206001</v>
      </c>
      <c r="G1219">
        <v>4.0341954231262198</v>
      </c>
      <c r="H1219">
        <v>7.8558173179626403</v>
      </c>
      <c r="I1219">
        <v>2.8257679939270002</v>
      </c>
      <c r="J1219">
        <v>943</v>
      </c>
      <c r="K1219">
        <v>206</v>
      </c>
      <c r="L1219">
        <v>1918</v>
      </c>
      <c r="M1219">
        <v>516</v>
      </c>
      <c r="N1219">
        <v>89.044929504394503</v>
      </c>
      <c r="O1219">
        <v>64.660652160644503</v>
      </c>
      <c r="P1219">
        <v>95.185766182298494</v>
      </c>
      <c r="Q1219">
        <v>179.60415087529299</v>
      </c>
      <c r="R1219">
        <v>25.723359373878299</v>
      </c>
      <c r="S1219">
        <v>4.3319895296020601</v>
      </c>
      <c r="T1219">
        <v>0.57038626401145998</v>
      </c>
      <c r="U1219">
        <v>0.98189025305914102</v>
      </c>
      <c r="V1219">
        <v>8.0911680911680897</v>
      </c>
      <c r="W1219">
        <v>2.9327816677275602</v>
      </c>
    </row>
    <row r="1220" spans="1:23" x14ac:dyDescent="0.25">
      <c r="A1220">
        <v>1218</v>
      </c>
      <c r="B1220">
        <v>162.365173009373</v>
      </c>
      <c r="C1220">
        <v>163.404044324555</v>
      </c>
      <c r="D1220">
        <v>32.033289638796298</v>
      </c>
      <c r="E1220">
        <v>7.56118065603318</v>
      </c>
      <c r="F1220">
        <v>6.6021089553832999</v>
      </c>
      <c r="G1220">
        <v>4.78189849853515</v>
      </c>
      <c r="H1220">
        <v>7.8838353157043404</v>
      </c>
      <c r="I1220">
        <v>3.3233664035797101</v>
      </c>
      <c r="J1220">
        <v>895</v>
      </c>
      <c r="K1220">
        <v>283</v>
      </c>
      <c r="L1220">
        <v>1809</v>
      </c>
      <c r="M1220">
        <v>719</v>
      </c>
      <c r="N1220">
        <v>94.339813232421804</v>
      </c>
      <c r="O1220">
        <v>34.885528564453097</v>
      </c>
      <c r="P1220">
        <v>74.1287952987267</v>
      </c>
      <c r="Q1220">
        <v>174.96216336523401</v>
      </c>
      <c r="R1220">
        <v>24.0687046461038</v>
      </c>
      <c r="S1220">
        <v>5.4057093197807404</v>
      </c>
      <c r="T1220">
        <v>0.44205311014184101</v>
      </c>
      <c r="U1220">
        <v>0.970860830108358</v>
      </c>
      <c r="V1220">
        <v>8.2172808132147299</v>
      </c>
      <c r="W1220">
        <v>2.8663701067615599</v>
      </c>
    </row>
    <row r="1221" spans="1:23" x14ac:dyDescent="0.25">
      <c r="A1221">
        <v>1219</v>
      </c>
      <c r="B1221">
        <v>155.357061072405</v>
      </c>
      <c r="C1221">
        <v>175.82097459682799</v>
      </c>
      <c r="D1221">
        <v>37.4877292203102</v>
      </c>
      <c r="E1221">
        <v>8.6376527604769695</v>
      </c>
      <c r="F1221">
        <v>6.3223628997802699</v>
      </c>
      <c r="G1221">
        <v>3.9614844322204501</v>
      </c>
      <c r="H1221">
        <v>7.2628245353698704</v>
      </c>
      <c r="I1221">
        <v>3.26820564270019</v>
      </c>
      <c r="J1221">
        <v>797</v>
      </c>
      <c r="K1221">
        <v>325</v>
      </c>
      <c r="L1221">
        <v>1728</v>
      </c>
      <c r="M1221">
        <v>697</v>
      </c>
      <c r="N1221">
        <v>75.604232788085895</v>
      </c>
      <c r="O1221">
        <v>34.655448913574197</v>
      </c>
      <c r="P1221">
        <v>68.974947177784401</v>
      </c>
      <c r="Q1221">
        <v>179.78217320353301</v>
      </c>
      <c r="R1221">
        <v>25.919428203782399</v>
      </c>
      <c r="S1221">
        <v>5.5640984461324203</v>
      </c>
      <c r="T1221">
        <v>0.40150933884719497</v>
      </c>
      <c r="U1221">
        <v>0.96878395521974903</v>
      </c>
      <c r="V1221">
        <v>10.205268935236001</v>
      </c>
      <c r="W1221">
        <v>2.7610492274523799</v>
      </c>
    </row>
    <row r="1222" spans="1:23" x14ac:dyDescent="0.25">
      <c r="A1222">
        <v>1220</v>
      </c>
      <c r="B1222">
        <v>160.138426905237</v>
      </c>
      <c r="C1222">
        <v>201.232238157154</v>
      </c>
      <c r="D1222">
        <v>35.315894944528601</v>
      </c>
      <c r="E1222">
        <v>5.5553818919219298</v>
      </c>
      <c r="F1222">
        <v>7.8819813728332502</v>
      </c>
      <c r="G1222">
        <v>2.7781291007995601</v>
      </c>
      <c r="H1222">
        <v>9.1466293334960902</v>
      </c>
      <c r="I1222">
        <v>1.8845876455307</v>
      </c>
      <c r="J1222">
        <v>1145</v>
      </c>
      <c r="K1222">
        <v>149</v>
      </c>
      <c r="L1222">
        <v>2192</v>
      </c>
      <c r="M1222">
        <v>311</v>
      </c>
      <c r="N1222">
        <v>89.554458618164006</v>
      </c>
      <c r="O1222">
        <v>33.941123962402301</v>
      </c>
      <c r="P1222">
        <v>78.572111207645506</v>
      </c>
      <c r="Q1222">
        <v>130.11374646115101</v>
      </c>
      <c r="R1222">
        <v>28.576824448192301</v>
      </c>
      <c r="S1222">
        <v>3.5323458962223899</v>
      </c>
      <c r="T1222">
        <v>0.45547310326170098</v>
      </c>
      <c r="U1222">
        <v>0.98164324864577901</v>
      </c>
      <c r="V1222">
        <v>9.49525316455696</v>
      </c>
      <c r="W1222">
        <v>2.8797385620915001</v>
      </c>
    </row>
    <row r="1223" spans="1:23" x14ac:dyDescent="0.25">
      <c r="A1223">
        <v>1221</v>
      </c>
      <c r="B1223">
        <v>156.81724853965699</v>
      </c>
      <c r="C1223">
        <v>130.35638184323301</v>
      </c>
      <c r="D1223">
        <v>35.426920567234397</v>
      </c>
      <c r="E1223">
        <v>3.11667518754007</v>
      </c>
      <c r="F1223">
        <v>8.12243556976318</v>
      </c>
      <c r="G1223">
        <v>2.1756994724273602</v>
      </c>
      <c r="H1223">
        <v>9.41835117340087</v>
      </c>
      <c r="I1223">
        <v>1.99066245555877</v>
      </c>
      <c r="J1223">
        <v>1171</v>
      </c>
      <c r="K1223">
        <v>193</v>
      </c>
      <c r="L1223">
        <v>2288</v>
      </c>
      <c r="M1223">
        <v>408</v>
      </c>
      <c r="N1223">
        <v>88.639724731445298</v>
      </c>
      <c r="O1223">
        <v>11.4017534255981</v>
      </c>
      <c r="P1223">
        <v>74.261771603824599</v>
      </c>
      <c r="Q1223">
        <v>152.00379599857001</v>
      </c>
      <c r="R1223">
        <v>25.635896720927501</v>
      </c>
      <c r="S1223">
        <v>10.751219588462501</v>
      </c>
      <c r="T1223">
        <v>0.44669909335751901</v>
      </c>
      <c r="U1223">
        <v>0.90513884455661997</v>
      </c>
      <c r="V1223">
        <v>9.5236552171095195</v>
      </c>
      <c r="W1223">
        <v>3.75531011045029</v>
      </c>
    </row>
    <row r="1224" spans="1:23" x14ac:dyDescent="0.25">
      <c r="A1224">
        <v>1222</v>
      </c>
      <c r="B1224">
        <v>154.70488462807299</v>
      </c>
      <c r="C1224">
        <v>148.66519823788499</v>
      </c>
      <c r="D1224">
        <v>33.974307204860601</v>
      </c>
      <c r="E1224">
        <v>10.228021892550901</v>
      </c>
      <c r="F1224">
        <v>7.1301512718200604</v>
      </c>
      <c r="G1224">
        <v>5.7898163795471103</v>
      </c>
      <c r="H1224">
        <v>8.6361427307128906</v>
      </c>
      <c r="I1224">
        <v>5.2435131072998002</v>
      </c>
      <c r="J1224">
        <v>1052</v>
      </c>
      <c r="K1224">
        <v>526</v>
      </c>
      <c r="L1224">
        <v>1852</v>
      </c>
      <c r="M1224">
        <v>1296</v>
      </c>
      <c r="N1224">
        <v>96.8968505859375</v>
      </c>
      <c r="O1224">
        <v>87.965904235839801</v>
      </c>
      <c r="P1224">
        <v>86.682795698924707</v>
      </c>
      <c r="Q1224">
        <v>163.22065393023399</v>
      </c>
      <c r="R1224">
        <v>24.283849453612699</v>
      </c>
      <c r="S1224">
        <v>7.45923402351481</v>
      </c>
      <c r="T1224">
        <v>0.53820011783780597</v>
      </c>
      <c r="U1224">
        <v>0.93812674367880899</v>
      </c>
      <c r="V1224">
        <v>12.842188739095899</v>
      </c>
      <c r="W1224">
        <v>3.7017395710184</v>
      </c>
    </row>
    <row r="1225" spans="1:23" x14ac:dyDescent="0.25">
      <c r="A1225">
        <v>1223</v>
      </c>
      <c r="B1225">
        <v>151.86939393351301</v>
      </c>
      <c r="C1225">
        <v>183.92976770362301</v>
      </c>
      <c r="D1225">
        <v>35.707818246173098</v>
      </c>
      <c r="E1225">
        <v>6.2432759215615903</v>
      </c>
      <c r="F1225">
        <v>8.0682411193847603</v>
      </c>
      <c r="G1225">
        <v>2.9404504299163801</v>
      </c>
      <c r="H1225">
        <v>9.0911216735839808</v>
      </c>
      <c r="I1225">
        <v>2.2159004211425701</v>
      </c>
      <c r="J1225">
        <v>1061</v>
      </c>
      <c r="K1225">
        <v>208</v>
      </c>
      <c r="L1225">
        <v>2254</v>
      </c>
      <c r="M1225">
        <v>400</v>
      </c>
      <c r="N1225">
        <v>97.452545166015597</v>
      </c>
      <c r="O1225">
        <v>17</v>
      </c>
      <c r="P1225">
        <v>91.944303797468294</v>
      </c>
      <c r="Q1225">
        <v>192.60979936142499</v>
      </c>
      <c r="R1225">
        <v>24.616515742487</v>
      </c>
      <c r="S1225">
        <v>5.3840279404772504</v>
      </c>
      <c r="T1225">
        <v>0.55824994148373797</v>
      </c>
      <c r="U1225">
        <v>0.971773059320305</v>
      </c>
      <c r="V1225">
        <v>17.668292682926801</v>
      </c>
      <c r="W1225">
        <v>2.9767534011359098</v>
      </c>
    </row>
    <row r="1226" spans="1:23" x14ac:dyDescent="0.25">
      <c r="A1226">
        <v>1224</v>
      </c>
      <c r="B1226">
        <v>144.51483630576899</v>
      </c>
      <c r="C1226">
        <v>208.33014419064901</v>
      </c>
      <c r="D1226">
        <v>39.861515040110298</v>
      </c>
      <c r="E1226">
        <v>8.8743983180252908</v>
      </c>
      <c r="F1226">
        <v>8.6742658615112305</v>
      </c>
      <c r="G1226">
        <v>4.5184268951415998</v>
      </c>
      <c r="H1226">
        <v>9.5491313934326101</v>
      </c>
      <c r="I1226">
        <v>3.5288670063018799</v>
      </c>
      <c r="J1226">
        <v>1089</v>
      </c>
      <c r="K1226">
        <v>308</v>
      </c>
      <c r="L1226">
        <v>2525</v>
      </c>
      <c r="M1226">
        <v>779</v>
      </c>
      <c r="N1226">
        <v>84.172439575195298</v>
      </c>
      <c r="O1226">
        <v>38.209945678710902</v>
      </c>
      <c r="P1226">
        <v>114.00453972257201</v>
      </c>
      <c r="Q1226">
        <v>135.02595076009601</v>
      </c>
      <c r="R1226">
        <v>24.509245846741901</v>
      </c>
      <c r="S1226">
        <v>3.79639893545676</v>
      </c>
      <c r="T1226">
        <v>0.57183328020442703</v>
      </c>
      <c r="U1226">
        <v>0.97337194550895501</v>
      </c>
      <c r="V1226">
        <v>8.9041095890410897</v>
      </c>
      <c r="W1226">
        <v>3.0955834945196599</v>
      </c>
    </row>
    <row r="1227" spans="1:23" x14ac:dyDescent="0.25">
      <c r="A1227">
        <v>1225</v>
      </c>
      <c r="B1227">
        <v>149.09266626559801</v>
      </c>
      <c r="C1227">
        <v>150.372314618952</v>
      </c>
      <c r="D1227">
        <v>44.078089367450502</v>
      </c>
      <c r="E1227">
        <v>14.735526851689899</v>
      </c>
      <c r="F1227">
        <v>7.0970993041992099</v>
      </c>
      <c r="G1227">
        <v>6.8691506385803196</v>
      </c>
      <c r="H1227">
        <v>9.0396871566772408</v>
      </c>
      <c r="I1227">
        <v>5.7835311889648402</v>
      </c>
      <c r="J1227">
        <v>1115</v>
      </c>
      <c r="K1227">
        <v>599</v>
      </c>
      <c r="L1227">
        <v>1986</v>
      </c>
      <c r="M1227">
        <v>1554</v>
      </c>
      <c r="N1227">
        <v>92.617492675781193</v>
      </c>
      <c r="O1227">
        <v>45.6070137023925</v>
      </c>
      <c r="P1227">
        <v>112.706528980679</v>
      </c>
      <c r="Q1227">
        <v>167.12101653892699</v>
      </c>
      <c r="R1227">
        <v>25.354248665533898</v>
      </c>
      <c r="S1227">
        <v>16.469215295695101</v>
      </c>
      <c r="T1227">
        <v>0.60135396888175097</v>
      </c>
      <c r="U1227">
        <v>0.81834447632128804</v>
      </c>
      <c r="V1227">
        <v>5.9120667522464698</v>
      </c>
      <c r="W1227">
        <v>4.9090909090909003</v>
      </c>
    </row>
    <row r="1228" spans="1:23" x14ac:dyDescent="0.25">
      <c r="A1228">
        <v>1226</v>
      </c>
      <c r="B1228">
        <v>157.59993401773701</v>
      </c>
      <c r="C1228">
        <v>167.14133788740301</v>
      </c>
      <c r="D1228">
        <v>39.775931157991103</v>
      </c>
      <c r="E1228">
        <v>7.5659553897427196</v>
      </c>
      <c r="F1228">
        <v>6.6392025947570801</v>
      </c>
      <c r="G1228">
        <v>4.3186407089233398</v>
      </c>
      <c r="H1228">
        <v>7.9611973762512198</v>
      </c>
      <c r="I1228">
        <v>3.9034750461578298</v>
      </c>
      <c r="J1228">
        <v>907</v>
      </c>
      <c r="K1228">
        <v>384</v>
      </c>
      <c r="L1228">
        <v>1997</v>
      </c>
      <c r="M1228">
        <v>926</v>
      </c>
      <c r="N1228">
        <v>72.201110839843693</v>
      </c>
      <c r="O1228">
        <v>39.051246643066399</v>
      </c>
      <c r="P1228">
        <v>77.305948252867395</v>
      </c>
      <c r="Q1228">
        <v>174.619933920704</v>
      </c>
      <c r="R1228">
        <v>25.1321823110883</v>
      </c>
      <c r="S1228">
        <v>6.8952067239901202</v>
      </c>
      <c r="T1228">
        <v>0.432607911479922</v>
      </c>
      <c r="U1228">
        <v>0.95391048847837501</v>
      </c>
      <c r="V1228">
        <v>10.0863039399624</v>
      </c>
      <c r="W1228">
        <v>3.5188035683050498</v>
      </c>
    </row>
    <row r="1229" spans="1:23" x14ac:dyDescent="0.25">
      <c r="A1229">
        <v>1227</v>
      </c>
      <c r="B1229">
        <v>187.29889964874101</v>
      </c>
      <c r="C1229">
        <v>161.797240388907</v>
      </c>
      <c r="D1229">
        <v>34.446246452315897</v>
      </c>
      <c r="E1229">
        <v>7.9981046867785599</v>
      </c>
      <c r="F1229">
        <v>4.9333038330078098</v>
      </c>
      <c r="G1229">
        <v>4.24043369293212</v>
      </c>
      <c r="H1229">
        <v>7.6429643630981401</v>
      </c>
      <c r="I1229">
        <v>3.4034039974212602</v>
      </c>
      <c r="J1229">
        <v>822</v>
      </c>
      <c r="K1229">
        <v>345</v>
      </c>
      <c r="L1229">
        <v>1685</v>
      </c>
      <c r="M1229">
        <v>781</v>
      </c>
      <c r="N1229">
        <v>75.153175354003906</v>
      </c>
      <c r="O1229">
        <v>48.764743804931598</v>
      </c>
      <c r="P1229">
        <v>58.480209111276999</v>
      </c>
      <c r="Q1229">
        <v>120.187454545454</v>
      </c>
      <c r="R1229">
        <v>21.350348015301599</v>
      </c>
      <c r="S1229">
        <v>6.3332944325323997</v>
      </c>
      <c r="T1229">
        <v>0.37275582734076701</v>
      </c>
      <c r="U1229">
        <v>0.94888534837431004</v>
      </c>
      <c r="V1229">
        <v>11.277678571428501</v>
      </c>
      <c r="W1229">
        <v>3.34938313913639</v>
      </c>
    </row>
    <row r="1230" spans="1:23" x14ac:dyDescent="0.25">
      <c r="A1230">
        <v>1228</v>
      </c>
      <c r="B1230">
        <v>167.211182052824</v>
      </c>
      <c r="C1230">
        <v>198.03896834791999</v>
      </c>
      <c r="D1230">
        <v>36.833525612851403</v>
      </c>
      <c r="E1230">
        <v>8.7178844273890395</v>
      </c>
      <c r="F1230">
        <v>7.2188811302184996</v>
      </c>
      <c r="G1230">
        <v>3.4292838573455802</v>
      </c>
      <c r="H1230">
        <v>8.8785705566406197</v>
      </c>
      <c r="I1230">
        <v>2.5128819942474299</v>
      </c>
      <c r="J1230">
        <v>1039</v>
      </c>
      <c r="K1230">
        <v>226</v>
      </c>
      <c r="L1230">
        <v>2183</v>
      </c>
      <c r="M1230">
        <v>486</v>
      </c>
      <c r="N1230">
        <v>88.005683898925696</v>
      </c>
      <c r="O1230">
        <v>43.185646057128899</v>
      </c>
      <c r="P1230">
        <v>58.156407386681501</v>
      </c>
      <c r="Q1230">
        <v>158.55867054571101</v>
      </c>
      <c r="R1230">
        <v>21.6838295377493</v>
      </c>
      <c r="S1230">
        <v>5.9926245829232903</v>
      </c>
      <c r="T1230">
        <v>0.37220596530178701</v>
      </c>
      <c r="U1230">
        <v>0.95473763718035098</v>
      </c>
      <c r="V1230">
        <v>11.4592521572387</v>
      </c>
      <c r="W1230">
        <v>3.28838383838383</v>
      </c>
    </row>
    <row r="1231" spans="1:23" x14ac:dyDescent="0.25">
      <c r="A1231">
        <v>1229</v>
      </c>
      <c r="B1231">
        <v>163.50389101282701</v>
      </c>
      <c r="C1231">
        <v>146.04253915270999</v>
      </c>
      <c r="D1231">
        <v>38.416641357213102</v>
      </c>
      <c r="E1231">
        <v>7.5602989213821896</v>
      </c>
      <c r="F1231">
        <v>8.3259334564208896</v>
      </c>
      <c r="G1231">
        <v>3.2244305610656698</v>
      </c>
      <c r="H1231">
        <v>9.7301330566406197</v>
      </c>
      <c r="I1231">
        <v>2.9791772365570002</v>
      </c>
      <c r="J1231">
        <v>1162</v>
      </c>
      <c r="K1231">
        <v>260</v>
      </c>
      <c r="L1231">
        <v>2429</v>
      </c>
      <c r="M1231">
        <v>661</v>
      </c>
      <c r="N1231">
        <v>93.600212097167898</v>
      </c>
      <c r="O1231">
        <v>33.301651000976499</v>
      </c>
      <c r="P1231">
        <v>65.570145903479201</v>
      </c>
      <c r="Q1231">
        <v>165.492841432543</v>
      </c>
      <c r="R1231">
        <v>20.9009439178378</v>
      </c>
      <c r="S1231">
        <v>8.7134007186130802</v>
      </c>
      <c r="T1231">
        <v>0.41310567468332399</v>
      </c>
      <c r="U1231">
        <v>0.95975589078738599</v>
      </c>
      <c r="V1231">
        <v>13.602443609022499</v>
      </c>
      <c r="W1231">
        <v>4.7648717604404398</v>
      </c>
    </row>
    <row r="1232" spans="1:23" x14ac:dyDescent="0.25">
      <c r="A1232">
        <v>1230</v>
      </c>
      <c r="B1232">
        <v>165.02216227755201</v>
      </c>
      <c r="C1232">
        <v>191.59209377243801</v>
      </c>
      <c r="D1232">
        <v>38.120900620434</v>
      </c>
      <c r="E1232">
        <v>6.7713811279013703</v>
      </c>
      <c r="F1232">
        <v>9.8639612197875906</v>
      </c>
      <c r="G1232">
        <v>3.5887000560760498</v>
      </c>
      <c r="H1232">
        <v>11.914836883544901</v>
      </c>
      <c r="I1232">
        <v>2.9948272705078098</v>
      </c>
      <c r="J1232">
        <v>1475</v>
      </c>
      <c r="K1232">
        <v>271</v>
      </c>
      <c r="L1232">
        <v>3075</v>
      </c>
      <c r="M1232">
        <v>609</v>
      </c>
      <c r="N1232">
        <v>102.068603515625</v>
      </c>
      <c r="O1232">
        <v>38.470767974853501</v>
      </c>
      <c r="P1232">
        <v>66.084725886836694</v>
      </c>
      <c r="Q1232">
        <v>161.13879575621101</v>
      </c>
      <c r="R1232">
        <v>23.202122057305299</v>
      </c>
      <c r="S1232">
        <v>4.4432383591666698</v>
      </c>
      <c r="T1232">
        <v>0.41477428087312102</v>
      </c>
      <c r="U1232">
        <v>0.97090110434086196</v>
      </c>
      <c r="V1232">
        <v>12.0543933054393</v>
      </c>
      <c r="W1232">
        <v>2.66091432031486</v>
      </c>
    </row>
    <row r="1233" spans="1:23" x14ac:dyDescent="0.25">
      <c r="A1233">
        <v>1231</v>
      </c>
      <c r="B1233">
        <v>154.84674649226599</v>
      </c>
      <c r="C1233">
        <v>175.151526324982</v>
      </c>
      <c r="D1233">
        <v>39.948664091770297</v>
      </c>
      <c r="E1233">
        <v>9.7831014592122099</v>
      </c>
      <c r="F1233">
        <v>8.9706401824951101</v>
      </c>
      <c r="G1233">
        <v>4.7468409538268999</v>
      </c>
      <c r="H1233">
        <v>10.901176452636699</v>
      </c>
      <c r="I1233">
        <v>3.7630577087402299</v>
      </c>
      <c r="J1233">
        <v>1397</v>
      </c>
      <c r="K1233">
        <v>381</v>
      </c>
      <c r="L1233">
        <v>2522</v>
      </c>
      <c r="M1233">
        <v>880</v>
      </c>
      <c r="N1233">
        <v>101.13851928710901</v>
      </c>
      <c r="O1233">
        <v>34.058773040771399</v>
      </c>
      <c r="P1233">
        <v>64.223397224058104</v>
      </c>
      <c r="Q1233">
        <v>166.29138421167701</v>
      </c>
      <c r="R1233">
        <v>21.9179430419432</v>
      </c>
      <c r="S1233">
        <v>8.5041921273504304</v>
      </c>
      <c r="T1233">
        <v>0.40992244488784002</v>
      </c>
      <c r="U1233">
        <v>0.94732294242723103</v>
      </c>
      <c r="V1233">
        <v>12.7412663755458</v>
      </c>
      <c r="W1233">
        <v>5.0134663941324904</v>
      </c>
    </row>
    <row r="1234" spans="1:23" x14ac:dyDescent="0.25">
      <c r="A1234">
        <v>1232</v>
      </c>
      <c r="B1234">
        <v>162.37485687671</v>
      </c>
      <c r="C1234">
        <v>137.19163965922101</v>
      </c>
      <c r="D1234">
        <v>37.745932811620797</v>
      </c>
      <c r="E1234">
        <v>5.8890828744318799</v>
      </c>
      <c r="F1234">
        <v>7.6658291816711399</v>
      </c>
      <c r="G1234">
        <v>4.1392302513122496</v>
      </c>
      <c r="H1234">
        <v>9.8310832977294904</v>
      </c>
      <c r="I1234">
        <v>2.7788343429565399</v>
      </c>
      <c r="J1234">
        <v>1218</v>
      </c>
      <c r="K1234">
        <v>227</v>
      </c>
      <c r="L1234">
        <v>2116</v>
      </c>
      <c r="M1234">
        <v>593</v>
      </c>
      <c r="N1234">
        <v>93.005378723144503</v>
      </c>
      <c r="O1234">
        <v>50.009998321533203</v>
      </c>
      <c r="P1234">
        <v>67.143424036281104</v>
      </c>
      <c r="Q1234">
        <v>165.43926736654001</v>
      </c>
      <c r="R1234">
        <v>22.973398716633799</v>
      </c>
      <c r="S1234">
        <v>9.0128533140021201</v>
      </c>
      <c r="T1234">
        <v>0.43229556960250198</v>
      </c>
      <c r="U1234">
        <v>0.95251875788270501</v>
      </c>
      <c r="V1234">
        <v>15.1090289608177</v>
      </c>
      <c r="W1234">
        <v>4.7574411372723198</v>
      </c>
    </row>
    <row r="1235" spans="1:23" x14ac:dyDescent="0.25">
      <c r="A1235">
        <v>1233</v>
      </c>
      <c r="B1235">
        <v>160.73636204855501</v>
      </c>
      <c r="C1235">
        <v>171.553921092976</v>
      </c>
      <c r="D1235">
        <v>34.445230970160999</v>
      </c>
      <c r="E1235">
        <v>5.6652435070627796</v>
      </c>
      <c r="F1235">
        <v>8.16938877105712</v>
      </c>
      <c r="G1235">
        <v>3.5880756378173801</v>
      </c>
      <c r="H1235">
        <v>9.7077474594116193</v>
      </c>
      <c r="I1235">
        <v>2.1873872280120801</v>
      </c>
      <c r="J1235">
        <v>1220</v>
      </c>
      <c r="K1235">
        <v>124</v>
      </c>
      <c r="L1235">
        <v>2158</v>
      </c>
      <c r="M1235">
        <v>339</v>
      </c>
      <c r="N1235">
        <v>95.859275817871094</v>
      </c>
      <c r="O1235">
        <v>22</v>
      </c>
      <c r="P1235">
        <v>67.074782187802498</v>
      </c>
      <c r="Q1235">
        <v>185.238461538461</v>
      </c>
      <c r="R1235">
        <v>22.251042223564301</v>
      </c>
      <c r="S1235">
        <v>10.808554329408199</v>
      </c>
      <c r="T1235">
        <v>0.429733042710914</v>
      </c>
      <c r="U1235">
        <v>0.93812528166555897</v>
      </c>
      <c r="V1235">
        <v>13.3629160063391</v>
      </c>
      <c r="W1235">
        <v>3.8796326664480101</v>
      </c>
    </row>
    <row r="1236" spans="1:23" x14ac:dyDescent="0.25">
      <c r="A1236">
        <v>1234</v>
      </c>
      <c r="B1236">
        <v>159.26699528420801</v>
      </c>
      <c r="C1236">
        <v>176.585980709891</v>
      </c>
      <c r="D1236">
        <v>42.640433586786699</v>
      </c>
      <c r="E1236">
        <v>7.8338692057877397</v>
      </c>
      <c r="F1236">
        <v>9.1249580383300692</v>
      </c>
      <c r="G1236">
        <v>5.1691155433654696</v>
      </c>
      <c r="H1236">
        <v>11.1276540756225</v>
      </c>
      <c r="I1236">
        <v>3.8119084835052401</v>
      </c>
      <c r="J1236">
        <v>1390</v>
      </c>
      <c r="K1236">
        <v>347</v>
      </c>
      <c r="L1236">
        <v>2554</v>
      </c>
      <c r="M1236">
        <v>801</v>
      </c>
      <c r="N1236">
        <v>114.586204528808</v>
      </c>
      <c r="O1236">
        <v>40.706264495849602</v>
      </c>
      <c r="P1236">
        <v>67.513323983169698</v>
      </c>
      <c r="Q1236">
        <v>178.265592539587</v>
      </c>
      <c r="R1236">
        <v>21.5407655629248</v>
      </c>
      <c r="S1236">
        <v>4.5832810690601704</v>
      </c>
      <c r="T1236">
        <v>0.43831336712889202</v>
      </c>
      <c r="U1236">
        <v>0.96921685409872704</v>
      </c>
      <c r="V1236">
        <v>12.5309210526315</v>
      </c>
      <c r="W1236">
        <v>2.6657829070492798</v>
      </c>
    </row>
    <row r="1237" spans="1:23" x14ac:dyDescent="0.25">
      <c r="A1237">
        <v>1235</v>
      </c>
      <c r="B1237">
        <v>199.334471850802</v>
      </c>
      <c r="C1237">
        <v>221.63059636321199</v>
      </c>
      <c r="D1237">
        <v>43.986884153793604</v>
      </c>
      <c r="E1237">
        <v>5.9722059343631804</v>
      </c>
      <c r="F1237">
        <v>6.69227743148803</v>
      </c>
      <c r="G1237">
        <v>2.46046662330627</v>
      </c>
      <c r="H1237">
        <v>9.9934062957763601</v>
      </c>
      <c r="I1237">
        <v>2.9383025169372501</v>
      </c>
      <c r="J1237">
        <v>1242</v>
      </c>
      <c r="K1237">
        <v>331</v>
      </c>
      <c r="L1237">
        <v>2129</v>
      </c>
      <c r="M1237">
        <v>688</v>
      </c>
      <c r="N1237">
        <v>93.813644409179602</v>
      </c>
      <c r="O1237">
        <v>44.553337097167898</v>
      </c>
      <c r="P1237">
        <v>67.162096951085701</v>
      </c>
      <c r="Q1237">
        <v>198.53316688418499</v>
      </c>
      <c r="R1237">
        <v>22.6987925983988</v>
      </c>
      <c r="S1237">
        <v>8.1825702073434297</v>
      </c>
      <c r="T1237">
        <v>0.38409652121772903</v>
      </c>
      <c r="U1237">
        <v>0.95299553874974197</v>
      </c>
      <c r="V1237">
        <v>14.510819165378599</v>
      </c>
      <c r="W1237">
        <v>3.7837361086611301</v>
      </c>
    </row>
    <row r="1238" spans="1:23" x14ac:dyDescent="0.25">
      <c r="A1238">
        <v>1236</v>
      </c>
      <c r="B1238">
        <v>136.665431116458</v>
      </c>
      <c r="C1238">
        <v>122.13553532962</v>
      </c>
      <c r="D1238">
        <v>33.512841134694</v>
      </c>
      <c r="E1238">
        <v>8.5836678515871796</v>
      </c>
      <c r="F1238">
        <v>8.5426273345947195</v>
      </c>
      <c r="G1238">
        <v>4.2644562721252397</v>
      </c>
      <c r="H1238">
        <v>10.543362617492599</v>
      </c>
      <c r="I1238">
        <v>2.8823938369750901</v>
      </c>
      <c r="J1238">
        <v>1282</v>
      </c>
      <c r="K1238">
        <v>248</v>
      </c>
      <c r="L1238">
        <v>2682</v>
      </c>
      <c r="M1238">
        <v>621</v>
      </c>
      <c r="N1238">
        <v>94.111640930175696</v>
      </c>
      <c r="O1238">
        <v>60.835845947265597</v>
      </c>
      <c r="P1238">
        <v>61.353541799617098</v>
      </c>
      <c r="Q1238">
        <v>166.67623031174401</v>
      </c>
      <c r="R1238">
        <v>24.945980410403902</v>
      </c>
      <c r="S1238">
        <v>5.2042526647541001</v>
      </c>
      <c r="T1238">
        <v>0.369543140985303</v>
      </c>
      <c r="U1238">
        <v>0.97338961571559801</v>
      </c>
      <c r="V1238">
        <v>13.360350492880601</v>
      </c>
      <c r="W1238">
        <v>4.0493012856344297</v>
      </c>
    </row>
    <row r="1239" spans="1:23" x14ac:dyDescent="0.25">
      <c r="A1239">
        <v>1237</v>
      </c>
      <c r="B1239">
        <v>135.80634205981099</v>
      </c>
      <c r="C1239">
        <v>204.28952628616801</v>
      </c>
      <c r="D1239">
        <v>33.440614374382598</v>
      </c>
      <c r="E1239">
        <v>6.5243875522290997</v>
      </c>
      <c r="F1239">
        <v>7.0909194946289</v>
      </c>
      <c r="G1239">
        <v>2.7475945949554399</v>
      </c>
      <c r="H1239">
        <v>9.4264478683471609</v>
      </c>
      <c r="I1239">
        <v>1.91784036159515</v>
      </c>
      <c r="J1239">
        <v>1157</v>
      </c>
      <c r="K1239">
        <v>138</v>
      </c>
      <c r="L1239">
        <v>2263</v>
      </c>
      <c r="M1239">
        <v>360</v>
      </c>
      <c r="N1239">
        <v>94.111640930175696</v>
      </c>
      <c r="O1239">
        <v>14.317821502685501</v>
      </c>
      <c r="P1239">
        <v>75.669849023090507</v>
      </c>
      <c r="Q1239">
        <v>184.22580042938401</v>
      </c>
      <c r="R1239">
        <v>27.4058215602928</v>
      </c>
      <c r="S1239">
        <v>4.11968326847476</v>
      </c>
      <c r="T1239">
        <v>0.47032106915657601</v>
      </c>
      <c r="U1239">
        <v>0.97432450311155305</v>
      </c>
      <c r="V1239">
        <v>16.077840112201901</v>
      </c>
      <c r="W1239">
        <v>2.3798651547655498</v>
      </c>
    </row>
    <row r="1240" spans="1:23" x14ac:dyDescent="0.25">
      <c r="A1240">
        <v>1238</v>
      </c>
      <c r="B1240">
        <v>137.27235149139301</v>
      </c>
      <c r="C1240">
        <v>189.616992373226</v>
      </c>
      <c r="D1240">
        <v>31.6287864444466</v>
      </c>
      <c r="E1240">
        <v>6.2896242801395399</v>
      </c>
      <c r="F1240">
        <v>7.6214570999145499</v>
      </c>
      <c r="G1240">
        <v>2.6013889312744101</v>
      </c>
      <c r="H1240">
        <v>9.8715496063232404</v>
      </c>
      <c r="I1240">
        <v>2.2574448585510201</v>
      </c>
      <c r="J1240">
        <v>1213</v>
      </c>
      <c r="K1240">
        <v>219</v>
      </c>
      <c r="L1240">
        <v>2288</v>
      </c>
      <c r="M1240">
        <v>440</v>
      </c>
      <c r="N1240">
        <v>132.54811096191401</v>
      </c>
      <c r="O1240">
        <v>65.551506042480398</v>
      </c>
      <c r="P1240">
        <v>71.355694980694906</v>
      </c>
      <c r="Q1240">
        <v>168.51131727011099</v>
      </c>
      <c r="R1240">
        <v>25.307079800532399</v>
      </c>
      <c r="S1240">
        <v>7.2410463423753999</v>
      </c>
      <c r="T1240">
        <v>0.41322295511434698</v>
      </c>
      <c r="U1240">
        <v>0.96486822515980597</v>
      </c>
      <c r="V1240">
        <v>15.0674536256323</v>
      </c>
      <c r="W1240">
        <v>3.5573234834493501</v>
      </c>
    </row>
    <row r="1241" spans="1:23" x14ac:dyDescent="0.25">
      <c r="A1241">
        <v>1239</v>
      </c>
      <c r="B1241">
        <v>136.456189718411</v>
      </c>
      <c r="C1241">
        <v>169.149022880319</v>
      </c>
      <c r="D1241">
        <v>29.853492631578899</v>
      </c>
      <c r="E1241">
        <v>6.4497734821981796</v>
      </c>
      <c r="F1241">
        <v>8.6551151275634695</v>
      </c>
      <c r="G1241">
        <v>4.1368694305419904</v>
      </c>
      <c r="H1241">
        <v>10.434983253479</v>
      </c>
      <c r="I1241">
        <v>2.4813373088836599</v>
      </c>
      <c r="J1241">
        <v>1226</v>
      </c>
      <c r="K1241">
        <v>147</v>
      </c>
      <c r="L1241">
        <v>2697</v>
      </c>
      <c r="M1241">
        <v>433</v>
      </c>
      <c r="N1241">
        <v>89.196418762207003</v>
      </c>
      <c r="O1241">
        <v>15.6524753570556</v>
      </c>
      <c r="P1241">
        <v>72.333073929961003</v>
      </c>
      <c r="Q1241">
        <v>174.2636125082</v>
      </c>
      <c r="R1241">
        <v>27.5005875804409</v>
      </c>
      <c r="S1241">
        <v>8.4482929038701808</v>
      </c>
      <c r="T1241">
        <v>0.41725281495562699</v>
      </c>
      <c r="U1241">
        <v>0.92766810766962604</v>
      </c>
      <c r="V1241">
        <v>16.8863456985003</v>
      </c>
      <c r="W1241">
        <v>4.6476052249637103</v>
      </c>
    </row>
    <row r="1242" spans="1:23" x14ac:dyDescent="0.25">
      <c r="A1242">
        <v>1240</v>
      </c>
      <c r="B1242">
        <v>140.434202099788</v>
      </c>
      <c r="C1242">
        <v>185.24584214714</v>
      </c>
      <c r="D1242">
        <v>41.5808407007505</v>
      </c>
      <c r="E1242">
        <v>13.9531975051286</v>
      </c>
      <c r="F1242">
        <v>8.4277601242065394</v>
      </c>
      <c r="G1242">
        <v>4.0897293090820304</v>
      </c>
      <c r="H1242">
        <v>10.702378273010201</v>
      </c>
      <c r="I1242">
        <v>2.9827785491943302</v>
      </c>
      <c r="J1242">
        <v>1277</v>
      </c>
      <c r="K1242">
        <v>198</v>
      </c>
      <c r="L1242">
        <v>2517</v>
      </c>
      <c r="M1242">
        <v>575</v>
      </c>
      <c r="N1242">
        <v>113.718955993652</v>
      </c>
      <c r="O1242">
        <v>55.226806640625</v>
      </c>
      <c r="P1242">
        <v>82.714800901577703</v>
      </c>
      <c r="Q1242">
        <v>133.182298439531</v>
      </c>
      <c r="R1242">
        <v>23.3223859793606</v>
      </c>
      <c r="S1242">
        <v>8.7275632112659292</v>
      </c>
      <c r="T1242">
        <v>0.471927565434622</v>
      </c>
      <c r="U1242">
        <v>0.90006793133983498</v>
      </c>
      <c r="V1242">
        <v>11.030529953917</v>
      </c>
      <c r="W1242">
        <v>3.5217048145224901</v>
      </c>
    </row>
    <row r="1243" spans="1:23" x14ac:dyDescent="0.25">
      <c r="A1243">
        <v>1241</v>
      </c>
      <c r="B1243">
        <v>146.40804207339499</v>
      </c>
      <c r="C1243">
        <v>161.273632323545</v>
      </c>
      <c r="D1243">
        <v>31.1484450714728</v>
      </c>
      <c r="E1243">
        <v>6.5722705756586501</v>
      </c>
      <c r="F1243">
        <v>6.71010065078735</v>
      </c>
      <c r="G1243">
        <v>2.9775624275207502</v>
      </c>
      <c r="H1243">
        <v>9.5309734344482404</v>
      </c>
      <c r="I1243">
        <v>2.0626015663146902</v>
      </c>
      <c r="J1243">
        <v>1175</v>
      </c>
      <c r="K1243">
        <v>160</v>
      </c>
      <c r="L1243">
        <v>2166</v>
      </c>
      <c r="M1243">
        <v>369</v>
      </c>
      <c r="N1243">
        <v>92.633682250976506</v>
      </c>
      <c r="O1243">
        <v>56.797885894775298</v>
      </c>
      <c r="P1243">
        <v>82.934413170472595</v>
      </c>
      <c r="Q1243">
        <v>130.99219566152499</v>
      </c>
      <c r="R1243">
        <v>25.970318856565999</v>
      </c>
      <c r="S1243">
        <v>6.8975703632285903</v>
      </c>
      <c r="T1243">
        <v>0.49085566802418601</v>
      </c>
      <c r="U1243">
        <v>0.95480274538172305</v>
      </c>
      <c r="V1243">
        <v>11.9421560035056</v>
      </c>
      <c r="W1243">
        <v>3.83888612630532</v>
      </c>
    </row>
    <row r="1244" spans="1:23" x14ac:dyDescent="0.25">
      <c r="A1244">
        <v>1242</v>
      </c>
      <c r="B1244">
        <v>127.67474625938701</v>
      </c>
      <c r="C1244">
        <v>204.57441440742099</v>
      </c>
      <c r="D1244">
        <v>30.653032952413799</v>
      </c>
      <c r="E1244">
        <v>8.8924247532870808</v>
      </c>
      <c r="F1244">
        <v>5.1967864036559996</v>
      </c>
      <c r="G1244">
        <v>5.2020292282104403</v>
      </c>
      <c r="H1244">
        <v>7.1224765777587802</v>
      </c>
      <c r="I1244">
        <v>3.90659403800964</v>
      </c>
      <c r="J1244">
        <v>860</v>
      </c>
      <c r="K1244">
        <v>341</v>
      </c>
      <c r="L1244">
        <v>1360</v>
      </c>
      <c r="M1244">
        <v>822</v>
      </c>
      <c r="N1244">
        <v>84.077339172363196</v>
      </c>
      <c r="O1244">
        <v>21.377557754516602</v>
      </c>
      <c r="P1244">
        <v>79.862622036262195</v>
      </c>
      <c r="Q1244">
        <v>168.136931704956</v>
      </c>
      <c r="R1244">
        <v>22.708498858677501</v>
      </c>
      <c r="S1244">
        <v>10.406109325589901</v>
      </c>
      <c r="T1244">
        <v>0.46999511655213899</v>
      </c>
      <c r="U1244">
        <v>0.94836885044618702</v>
      </c>
      <c r="V1244">
        <v>10.268921095008</v>
      </c>
      <c r="W1244">
        <v>5.2158241267715599</v>
      </c>
    </row>
    <row r="1245" spans="1:23" x14ac:dyDescent="0.25">
      <c r="A1245">
        <v>1243</v>
      </c>
      <c r="B1245">
        <v>185.84461177201101</v>
      </c>
      <c r="C1245">
        <v>189.96002251159501</v>
      </c>
      <c r="D1245">
        <v>32.546746478405602</v>
      </c>
      <c r="E1245">
        <v>11.983711417200499</v>
      </c>
      <c r="F1245">
        <v>8.1100530624389595</v>
      </c>
      <c r="G1245">
        <v>7.5949630737304599</v>
      </c>
      <c r="H1245">
        <v>9.4704437255859304</v>
      </c>
      <c r="I1245">
        <v>5.2211685180664</v>
      </c>
      <c r="J1245">
        <v>1079</v>
      </c>
      <c r="K1245">
        <v>427</v>
      </c>
      <c r="L1245">
        <v>2392</v>
      </c>
      <c r="M1245">
        <v>1018</v>
      </c>
      <c r="N1245">
        <v>98.081596374511705</v>
      </c>
      <c r="O1245">
        <v>41.048751831054602</v>
      </c>
      <c r="P1245">
        <v>73.408224977320799</v>
      </c>
      <c r="Q1245">
        <v>193.92544625260399</v>
      </c>
      <c r="R1245">
        <v>13.3085308404012</v>
      </c>
      <c r="S1245">
        <v>5.4892679020299298</v>
      </c>
      <c r="T1245">
        <v>0.73897033294939596</v>
      </c>
      <c r="U1245">
        <v>0.97239652992526004</v>
      </c>
      <c r="V1245">
        <v>6.1755343337880797</v>
      </c>
      <c r="W1245">
        <v>2.7115081450341498</v>
      </c>
    </row>
    <row r="1246" spans="1:23" x14ac:dyDescent="0.25">
      <c r="A1246">
        <v>1244</v>
      </c>
      <c r="B1246">
        <v>169.698790972073</v>
      </c>
      <c r="C1246">
        <v>180.47920588406501</v>
      </c>
      <c r="D1246">
        <v>23.6321469641424</v>
      </c>
      <c r="E1246">
        <v>7.3755623783121997</v>
      </c>
      <c r="F1246">
        <v>6.28838682174682</v>
      </c>
      <c r="G1246">
        <v>3.5736231803893999</v>
      </c>
      <c r="H1246">
        <v>8.5523939132690394</v>
      </c>
      <c r="I1246">
        <v>4.3061137199401802</v>
      </c>
      <c r="J1246">
        <v>972</v>
      </c>
      <c r="K1246">
        <v>536</v>
      </c>
      <c r="L1246">
        <v>2251</v>
      </c>
      <c r="M1246">
        <v>978</v>
      </c>
      <c r="N1246">
        <v>75.643905639648395</v>
      </c>
      <c r="O1246">
        <v>30.610454559326101</v>
      </c>
      <c r="P1246">
        <v>88.899914456800602</v>
      </c>
      <c r="Q1246">
        <v>174.49160011016201</v>
      </c>
      <c r="R1246">
        <v>23.485988093312699</v>
      </c>
      <c r="S1246">
        <v>12.258218470807201</v>
      </c>
      <c r="T1246">
        <v>0.47367352834798498</v>
      </c>
      <c r="U1246">
        <v>0.92626606135954204</v>
      </c>
      <c r="V1246">
        <v>10.9757575757575</v>
      </c>
      <c r="W1246">
        <v>5.6295527156549499</v>
      </c>
    </row>
    <row r="1247" spans="1:23" x14ac:dyDescent="0.25">
      <c r="A1247">
        <v>1245</v>
      </c>
      <c r="B1247">
        <v>164.39290496613501</v>
      </c>
      <c r="C1247">
        <v>168.58541792000599</v>
      </c>
      <c r="D1247">
        <v>27.2038403296669</v>
      </c>
      <c r="E1247">
        <v>8.6905685174635696</v>
      </c>
      <c r="F1247">
        <v>6.0059895515441797</v>
      </c>
      <c r="G1247">
        <v>3.80763435363769</v>
      </c>
      <c r="H1247">
        <v>8.9505891799926705</v>
      </c>
      <c r="I1247">
        <v>3.4632205963134699</v>
      </c>
      <c r="J1247">
        <v>1070</v>
      </c>
      <c r="K1247">
        <v>346</v>
      </c>
      <c r="L1247">
        <v>2110</v>
      </c>
      <c r="M1247">
        <v>724</v>
      </c>
      <c r="N1247">
        <v>94.625572204589801</v>
      </c>
      <c r="O1247">
        <v>44.911022186279297</v>
      </c>
      <c r="P1247">
        <v>75.711057692307605</v>
      </c>
      <c r="Q1247">
        <v>183.49882931397701</v>
      </c>
      <c r="R1247">
        <v>22.9683032601565</v>
      </c>
      <c r="S1247">
        <v>4.9086260370399204</v>
      </c>
      <c r="T1247">
        <v>0.48461115447598302</v>
      </c>
      <c r="U1247">
        <v>0.97502113126446499</v>
      </c>
      <c r="V1247">
        <v>12.7160839160839</v>
      </c>
      <c r="W1247">
        <v>3.0195486560298899</v>
      </c>
    </row>
    <row r="1248" spans="1:23" x14ac:dyDescent="0.25">
      <c r="A1248">
        <v>1246</v>
      </c>
      <c r="B1248">
        <v>162.171864387044</v>
      </c>
      <c r="C1248">
        <v>187.499388693745</v>
      </c>
      <c r="D1248">
        <v>28.378200174145601</v>
      </c>
      <c r="E1248">
        <v>5.1372329959597796</v>
      </c>
      <c r="F1248">
        <v>5.7208938598632804</v>
      </c>
      <c r="G1248">
        <v>2.2871391773223801</v>
      </c>
      <c r="H1248">
        <v>9.1222391128540004</v>
      </c>
      <c r="I1248">
        <v>1.8920509815216</v>
      </c>
      <c r="J1248">
        <v>1104</v>
      </c>
      <c r="K1248">
        <v>181</v>
      </c>
      <c r="L1248">
        <v>1941</v>
      </c>
      <c r="M1248">
        <v>336</v>
      </c>
      <c r="N1248">
        <v>92.655281066894503</v>
      </c>
      <c r="O1248">
        <v>24.0831909179687</v>
      </c>
      <c r="P1248">
        <v>76.481540565177696</v>
      </c>
      <c r="Q1248">
        <v>207.82407562790101</v>
      </c>
      <c r="R1248">
        <v>21.9682557958809</v>
      </c>
      <c r="S1248">
        <v>8.8567869989029493</v>
      </c>
      <c r="T1248">
        <v>0.47868672839682602</v>
      </c>
      <c r="U1248">
        <v>0.95312680613418499</v>
      </c>
      <c r="V1248">
        <v>9.0976594027441493</v>
      </c>
      <c r="W1248">
        <v>4.8488504810044004</v>
      </c>
    </row>
    <row r="1249" spans="1:23" x14ac:dyDescent="0.25">
      <c r="A1249">
        <v>1247</v>
      </c>
      <c r="B1249">
        <v>169.03951173125799</v>
      </c>
      <c r="C1249">
        <v>189.972151603951</v>
      </c>
      <c r="D1249">
        <v>33.212841668216001</v>
      </c>
      <c r="E1249">
        <v>7.60112345081457</v>
      </c>
      <c r="F1249">
        <v>6.5855846405029297</v>
      </c>
      <c r="G1249">
        <v>3.6007664203643799</v>
      </c>
      <c r="H1249">
        <v>10.5441627502441</v>
      </c>
      <c r="I1249">
        <v>2.82210350036621</v>
      </c>
      <c r="J1249">
        <v>1305</v>
      </c>
      <c r="K1249">
        <v>256</v>
      </c>
      <c r="L1249">
        <v>2379</v>
      </c>
      <c r="M1249">
        <v>586</v>
      </c>
      <c r="N1249">
        <v>105.15226745605401</v>
      </c>
      <c r="O1249">
        <v>46.065170288085902</v>
      </c>
      <c r="P1249">
        <v>82.519208715596307</v>
      </c>
      <c r="Q1249">
        <v>152.71964778444999</v>
      </c>
      <c r="R1249">
        <v>21.663652766990399</v>
      </c>
      <c r="S1249">
        <v>6.6864529521707201</v>
      </c>
      <c r="T1249">
        <v>0.57785219428954704</v>
      </c>
      <c r="U1249">
        <v>0.95008136949569999</v>
      </c>
      <c r="V1249">
        <v>9.8433843384338395</v>
      </c>
      <c r="W1249">
        <v>2.95017793594306</v>
      </c>
    </row>
    <row r="1250" spans="1:23" x14ac:dyDescent="0.25">
      <c r="A1250">
        <v>1248</v>
      </c>
      <c r="B1250">
        <v>161.881057268722</v>
      </c>
      <c r="C1250">
        <v>176.69056259581899</v>
      </c>
      <c r="D1250">
        <v>30.2064724953586</v>
      </c>
      <c r="E1250">
        <v>7.6149487433062104</v>
      </c>
      <c r="F1250">
        <v>8.6311578750610298</v>
      </c>
      <c r="G1250">
        <v>4.16749668121337</v>
      </c>
      <c r="H1250">
        <v>11.245419502258301</v>
      </c>
      <c r="I1250">
        <v>3.4232988357543901</v>
      </c>
      <c r="J1250">
        <v>1319</v>
      </c>
      <c r="K1250">
        <v>316</v>
      </c>
      <c r="L1250">
        <v>2772</v>
      </c>
      <c r="M1250">
        <v>803</v>
      </c>
      <c r="N1250">
        <v>93.509361267089801</v>
      </c>
      <c r="O1250">
        <v>50.477718353271399</v>
      </c>
      <c r="P1250">
        <v>72.911171538635799</v>
      </c>
      <c r="Q1250">
        <v>173.50072402044199</v>
      </c>
      <c r="R1250">
        <v>18.489058132293799</v>
      </c>
      <c r="S1250">
        <v>4.7894599092132797</v>
      </c>
      <c r="T1250">
        <v>0.53316762192789502</v>
      </c>
      <c r="U1250">
        <v>0.96496011619361199</v>
      </c>
      <c r="V1250">
        <v>7.6731866340668198</v>
      </c>
      <c r="W1250">
        <v>3.1042039355992799</v>
      </c>
    </row>
    <row r="1251" spans="1:23" x14ac:dyDescent="0.25">
      <c r="A1251">
        <v>1249</v>
      </c>
      <c r="B1251">
        <v>165.76267732733001</v>
      </c>
      <c r="C1251">
        <v>183.138194026664</v>
      </c>
      <c r="D1251">
        <v>44.023357250906898</v>
      </c>
      <c r="E1251">
        <v>5.7174285408258099</v>
      </c>
      <c r="F1251">
        <v>7.8387217521667401</v>
      </c>
      <c r="G1251">
        <v>3.4702908992767298</v>
      </c>
      <c r="H1251">
        <v>9.3145771026611293</v>
      </c>
      <c r="I1251">
        <v>2.1979568004608101</v>
      </c>
      <c r="J1251">
        <v>1085</v>
      </c>
      <c r="K1251">
        <v>128</v>
      </c>
      <c r="L1251">
        <v>2155</v>
      </c>
      <c r="M1251">
        <v>364</v>
      </c>
      <c r="N1251">
        <v>102.6157913208</v>
      </c>
      <c r="O1251">
        <v>45.343135833740199</v>
      </c>
      <c r="P1251">
        <v>77.477037749459001</v>
      </c>
      <c r="Q1251">
        <v>169.80008869179599</v>
      </c>
      <c r="R1251">
        <v>20.387361762163302</v>
      </c>
      <c r="S1251">
        <v>9.2563558791053495</v>
      </c>
      <c r="T1251">
        <v>0.56868459423258899</v>
      </c>
      <c r="U1251">
        <v>0.92991894803525899</v>
      </c>
      <c r="V1251">
        <v>8.0491803278688501</v>
      </c>
      <c r="W1251">
        <v>4.2817537072856204</v>
      </c>
    </row>
    <row r="1252" spans="1:23" x14ac:dyDescent="0.25">
      <c r="A1252">
        <v>1250</v>
      </c>
      <c r="B1252">
        <v>168.38644258572799</v>
      </c>
      <c r="C1252">
        <v>210.533505404723</v>
      </c>
      <c r="D1252">
        <v>21.551736769342899</v>
      </c>
      <c r="E1252">
        <v>6.0770512409223398</v>
      </c>
      <c r="F1252">
        <v>6.9437060356140101</v>
      </c>
      <c r="G1252">
        <v>3.2854366302490199</v>
      </c>
      <c r="H1252">
        <v>9.15052890777587</v>
      </c>
      <c r="I1252">
        <v>2.1218168735504102</v>
      </c>
      <c r="J1252">
        <v>1139</v>
      </c>
      <c r="K1252">
        <v>134</v>
      </c>
      <c r="L1252">
        <v>2153</v>
      </c>
      <c r="M1252">
        <v>322</v>
      </c>
      <c r="N1252">
        <v>90.796470642089801</v>
      </c>
      <c r="O1252">
        <v>14.8660678863525</v>
      </c>
      <c r="P1252">
        <v>97.960092539039906</v>
      </c>
      <c r="Q1252">
        <v>204.67245419684701</v>
      </c>
      <c r="R1252">
        <v>26.052980748674401</v>
      </c>
      <c r="S1252">
        <v>5.9316587644826804</v>
      </c>
      <c r="T1252">
        <v>0.59192744692821198</v>
      </c>
      <c r="U1252">
        <v>0.96709787220646504</v>
      </c>
      <c r="V1252">
        <v>10.4166001596169</v>
      </c>
      <c r="W1252">
        <v>3.5032978183663102</v>
      </c>
    </row>
    <row r="1253" spans="1:23" x14ac:dyDescent="0.25">
      <c r="A1253">
        <v>1251</v>
      </c>
      <c r="B1253">
        <v>164.234392283956</v>
      </c>
      <c r="C1253">
        <v>196.82623377127399</v>
      </c>
      <c r="D1253">
        <v>28.4178807745871</v>
      </c>
      <c r="E1253">
        <v>4.9675265551218297</v>
      </c>
      <c r="F1253">
        <v>8.2990751266479492</v>
      </c>
      <c r="G1253">
        <v>2.91250276565551</v>
      </c>
      <c r="H1253">
        <v>11.163434982299799</v>
      </c>
      <c r="I1253">
        <v>2.6133496761321999</v>
      </c>
      <c r="J1253">
        <v>1423</v>
      </c>
      <c r="K1253">
        <v>263</v>
      </c>
      <c r="L1253">
        <v>2632</v>
      </c>
      <c r="M1253">
        <v>573</v>
      </c>
      <c r="N1253">
        <v>102.552429199218</v>
      </c>
      <c r="O1253">
        <v>48.1663818359375</v>
      </c>
      <c r="P1253">
        <v>111.439729990356</v>
      </c>
      <c r="Q1253">
        <v>185.08957325659699</v>
      </c>
      <c r="R1253">
        <v>18.823278103907501</v>
      </c>
      <c r="S1253">
        <v>4.5709436271854003</v>
      </c>
      <c r="T1253">
        <v>0.66614223076296797</v>
      </c>
      <c r="U1253">
        <v>0.97134593636300703</v>
      </c>
      <c r="V1253">
        <v>6.6959999999999997</v>
      </c>
      <c r="W1253">
        <v>2.7579005729070398</v>
      </c>
    </row>
    <row r="1254" spans="1:23" x14ac:dyDescent="0.25">
      <c r="A1254">
        <v>1252</v>
      </c>
      <c r="B1254">
        <v>160.50849036464899</v>
      </c>
      <c r="C1254">
        <v>171.16579013759201</v>
      </c>
      <c r="D1254">
        <v>26.954464581039201</v>
      </c>
      <c r="E1254">
        <v>5.8595784164219902</v>
      </c>
      <c r="F1254">
        <v>7.5939650535583496</v>
      </c>
      <c r="G1254">
        <v>3.0563511848449698</v>
      </c>
      <c r="H1254">
        <v>11.028677940368601</v>
      </c>
      <c r="I1254">
        <v>2.08909559249877</v>
      </c>
      <c r="J1254">
        <v>1349</v>
      </c>
      <c r="K1254">
        <v>144</v>
      </c>
      <c r="L1254">
        <v>2329</v>
      </c>
      <c r="M1254">
        <v>376</v>
      </c>
      <c r="N1254">
        <v>118.70130920410099</v>
      </c>
      <c r="O1254">
        <v>43.266613006591797</v>
      </c>
      <c r="P1254">
        <v>58.7816924596641</v>
      </c>
      <c r="Q1254">
        <v>179.63369601055001</v>
      </c>
      <c r="R1254">
        <v>16.872239340284999</v>
      </c>
      <c r="S1254">
        <v>3.4111363298619302</v>
      </c>
      <c r="T1254">
        <v>0.47831115515795097</v>
      </c>
      <c r="U1254">
        <v>0.97965303007776905</v>
      </c>
      <c r="V1254">
        <v>8.3843648208468995</v>
      </c>
      <c r="W1254">
        <v>2.4895668441502301</v>
      </c>
    </row>
    <row r="1255" spans="1:23" x14ac:dyDescent="0.25">
      <c r="A1255">
        <v>1253</v>
      </c>
      <c r="B1255">
        <v>160.64445263831999</v>
      </c>
      <c r="C1255">
        <v>181.68722466960301</v>
      </c>
      <c r="D1255">
        <v>28.459728757216901</v>
      </c>
      <c r="E1255">
        <v>6.2111663007193298</v>
      </c>
      <c r="F1255">
        <v>7.8758363723754803</v>
      </c>
      <c r="G1255">
        <v>3.0741202831268302</v>
      </c>
      <c r="H1255">
        <v>12.4986038208007</v>
      </c>
      <c r="I1255">
        <v>3.5059432983398402</v>
      </c>
      <c r="J1255">
        <v>1568</v>
      </c>
      <c r="K1255">
        <v>352</v>
      </c>
      <c r="L1255">
        <v>2639</v>
      </c>
      <c r="M1255">
        <v>635</v>
      </c>
      <c r="N1255">
        <v>105.475120544433</v>
      </c>
      <c r="O1255">
        <v>32.557640075683501</v>
      </c>
      <c r="P1255">
        <v>100.90521675238701</v>
      </c>
      <c r="Q1255">
        <v>182.88044369160099</v>
      </c>
      <c r="R1255">
        <v>16.160688317570699</v>
      </c>
      <c r="S1255">
        <v>14.2879104890352</v>
      </c>
      <c r="T1255">
        <v>0.73026013637591003</v>
      </c>
      <c r="U1255">
        <v>0.92211733903825499</v>
      </c>
      <c r="V1255">
        <v>6.1271255060728702</v>
      </c>
      <c r="W1255">
        <v>7.5569446561975901</v>
      </c>
    </row>
    <row r="1256" spans="1:23" x14ac:dyDescent="0.25">
      <c r="A1256">
        <v>1254</v>
      </c>
      <c r="B1256">
        <v>172.064837276096</v>
      </c>
      <c r="C1256">
        <v>149.85468377030401</v>
      </c>
      <c r="D1256">
        <v>38.6846964830197</v>
      </c>
      <c r="E1256">
        <v>6.0044099276843399</v>
      </c>
      <c r="F1256">
        <v>7.094970703125</v>
      </c>
      <c r="G1256">
        <v>3.2012751102447501</v>
      </c>
      <c r="H1256">
        <v>10.6587734222412</v>
      </c>
      <c r="I1256">
        <v>1.8916974067687899</v>
      </c>
      <c r="J1256">
        <v>1366</v>
      </c>
      <c r="K1256">
        <v>99</v>
      </c>
      <c r="L1256">
        <v>2216</v>
      </c>
      <c r="M1256">
        <v>281</v>
      </c>
      <c r="N1256">
        <v>99.904953002929602</v>
      </c>
      <c r="O1256">
        <v>59.682491302490199</v>
      </c>
      <c r="P1256">
        <v>85.850803712927302</v>
      </c>
      <c r="Q1256">
        <v>179.69811469590499</v>
      </c>
      <c r="R1256">
        <v>18.783302955612001</v>
      </c>
      <c r="S1256">
        <v>8.0225518537270197</v>
      </c>
      <c r="T1256">
        <v>0.62530962092100495</v>
      </c>
      <c r="U1256">
        <v>0.945998984308141</v>
      </c>
      <c r="V1256">
        <v>5.6717948717948703</v>
      </c>
      <c r="W1256">
        <v>4.7886890093642096</v>
      </c>
    </row>
    <row r="1257" spans="1:23" x14ac:dyDescent="0.25">
      <c r="A1257">
        <v>1255</v>
      </c>
      <c r="B1257">
        <v>169.36860796832801</v>
      </c>
      <c r="C1257">
        <v>186.212501698072</v>
      </c>
      <c r="D1257">
        <v>31.715193415420099</v>
      </c>
      <c r="E1257">
        <v>5.1221852128078398</v>
      </c>
      <c r="F1257">
        <v>6.9097976684570304</v>
      </c>
      <c r="G1257">
        <v>2.9294853210449201</v>
      </c>
      <c r="H1257">
        <v>10.7643165588378</v>
      </c>
      <c r="I1257">
        <v>2.07183384895324</v>
      </c>
      <c r="J1257">
        <v>1311</v>
      </c>
      <c r="K1257">
        <v>202</v>
      </c>
      <c r="L1257">
        <v>2194</v>
      </c>
      <c r="M1257">
        <v>386</v>
      </c>
      <c r="N1257">
        <v>121.334251403808</v>
      </c>
      <c r="O1257">
        <v>50.635955810546797</v>
      </c>
      <c r="P1257">
        <v>81.316869126747605</v>
      </c>
      <c r="Q1257">
        <v>182.44904005013299</v>
      </c>
      <c r="R1257">
        <v>32.0785601268243</v>
      </c>
      <c r="S1257">
        <v>4.66161799111</v>
      </c>
      <c r="T1257">
        <v>0.47181773214700501</v>
      </c>
      <c r="U1257">
        <v>0.96760679017061102</v>
      </c>
      <c r="V1257">
        <v>9.9202722411278508</v>
      </c>
      <c r="W1257">
        <v>2.9398245614034999</v>
      </c>
    </row>
    <row r="1258" spans="1:23" x14ac:dyDescent="0.25">
      <c r="A1258">
        <v>1256</v>
      </c>
      <c r="B1258">
        <v>174.71410273826299</v>
      </c>
      <c r="C1258">
        <v>205.87746705738499</v>
      </c>
      <c r="D1258">
        <v>30.3077758885325</v>
      </c>
      <c r="E1258">
        <v>6.9739569367491301</v>
      </c>
      <c r="F1258">
        <v>6.6201958656311</v>
      </c>
      <c r="G1258">
        <v>3.0649421215057302</v>
      </c>
      <c r="H1258">
        <v>10.891623497009199</v>
      </c>
      <c r="I1258">
        <v>2.10104131698608</v>
      </c>
      <c r="J1258">
        <v>1408</v>
      </c>
      <c r="K1258">
        <v>127</v>
      </c>
      <c r="L1258">
        <v>2245</v>
      </c>
      <c r="M1258">
        <v>295</v>
      </c>
      <c r="N1258">
        <v>117.38824462890599</v>
      </c>
      <c r="O1258">
        <v>26.4007568359375</v>
      </c>
      <c r="P1258">
        <v>94.426174926366997</v>
      </c>
      <c r="Q1258">
        <v>200.294053326604</v>
      </c>
      <c r="R1258">
        <v>32.657490374058099</v>
      </c>
      <c r="S1258">
        <v>3.76911663203756</v>
      </c>
      <c r="T1258">
        <v>0.56007855507693505</v>
      </c>
      <c r="U1258">
        <v>0.97898741195893502</v>
      </c>
      <c r="V1258">
        <v>10.106465726786499</v>
      </c>
      <c r="W1258">
        <v>2.3769607843137202</v>
      </c>
    </row>
    <row r="1259" spans="1:23" x14ac:dyDescent="0.25">
      <c r="A1259">
        <v>1257</v>
      </c>
      <c r="B1259">
        <v>175.00894641852099</v>
      </c>
      <c r="C1259">
        <v>180.775485648857</v>
      </c>
      <c r="D1259">
        <v>26.512606360402899</v>
      </c>
      <c r="E1259">
        <v>15.1504974469633</v>
      </c>
      <c r="F1259">
        <v>6.5396356582641602</v>
      </c>
      <c r="G1259">
        <v>7.6284689903259197</v>
      </c>
      <c r="H1259">
        <v>9.7305965423583896</v>
      </c>
      <c r="I1259">
        <v>5.58282041549682</v>
      </c>
      <c r="J1259">
        <v>1200</v>
      </c>
      <c r="K1259">
        <v>467</v>
      </c>
      <c r="L1259">
        <v>2291</v>
      </c>
      <c r="M1259">
        <v>1407</v>
      </c>
      <c r="N1259">
        <v>101.78899383544901</v>
      </c>
      <c r="O1259">
        <v>44.011363983154297</v>
      </c>
      <c r="P1259">
        <v>74.652624614027303</v>
      </c>
      <c r="Q1259">
        <v>188.07072544903099</v>
      </c>
      <c r="R1259">
        <v>30.5052002760733</v>
      </c>
      <c r="S1259">
        <v>7.1558242942724597</v>
      </c>
      <c r="T1259">
        <v>0.386475082276305</v>
      </c>
      <c r="U1259">
        <v>0.962273649162665</v>
      </c>
      <c r="V1259">
        <v>16.666132906325</v>
      </c>
      <c r="W1259">
        <v>3.4003059663437001</v>
      </c>
    </row>
    <row r="1260" spans="1:23" x14ac:dyDescent="0.25">
      <c r="A1260">
        <v>1258</v>
      </c>
      <c r="B1260">
        <v>161.820140115274</v>
      </c>
      <c r="C1260">
        <v>190.59904131654</v>
      </c>
      <c r="D1260">
        <v>30.794213563907501</v>
      </c>
      <c r="E1260">
        <v>12.857811208044399</v>
      </c>
      <c r="F1260">
        <v>6.1637077331542898</v>
      </c>
      <c r="G1260">
        <v>7.5320396423339799</v>
      </c>
      <c r="H1260">
        <v>9.1567831039428693</v>
      </c>
      <c r="I1260">
        <v>5.7020578384399396</v>
      </c>
      <c r="J1260">
        <v>1145</v>
      </c>
      <c r="K1260">
        <v>588</v>
      </c>
      <c r="L1260">
        <v>1881</v>
      </c>
      <c r="M1260">
        <v>1440</v>
      </c>
      <c r="N1260">
        <v>101.597244262695</v>
      </c>
      <c r="O1260">
        <v>19.416486740112301</v>
      </c>
      <c r="P1260">
        <v>49.5962463907603</v>
      </c>
      <c r="Q1260">
        <v>173.83566176470501</v>
      </c>
      <c r="R1260">
        <v>31.1200232537769</v>
      </c>
      <c r="S1260">
        <v>5.3021756358906202</v>
      </c>
      <c r="T1260">
        <v>0.29183630736384802</v>
      </c>
      <c r="U1260">
        <v>0.96049021140289303</v>
      </c>
      <c r="V1260">
        <v>16.274999999999999</v>
      </c>
      <c r="W1260">
        <v>2.8812077870480701</v>
      </c>
    </row>
    <row r="1261" spans="1:23" x14ac:dyDescent="0.25">
      <c r="A1261">
        <v>1259</v>
      </c>
      <c r="B1261">
        <v>153.16798307748999</v>
      </c>
      <c r="C1261">
        <v>217.82697122008901</v>
      </c>
      <c r="D1261">
        <v>29.2603834386647</v>
      </c>
      <c r="E1261">
        <v>3.54227558812428</v>
      </c>
      <c r="F1261">
        <v>7.2154121398925701</v>
      </c>
      <c r="G1261">
        <v>1.6666281223297099</v>
      </c>
      <c r="H1261">
        <v>10.002819061279199</v>
      </c>
      <c r="I1261">
        <v>2.1172728538513099</v>
      </c>
      <c r="J1261">
        <v>1249</v>
      </c>
      <c r="K1261">
        <v>249</v>
      </c>
      <c r="L1261">
        <v>2297</v>
      </c>
      <c r="M1261">
        <v>479</v>
      </c>
      <c r="N1261">
        <v>108.70602416992099</v>
      </c>
      <c r="O1261">
        <v>85.234970092773395</v>
      </c>
      <c r="P1261">
        <v>57.658990462898302</v>
      </c>
      <c r="Q1261">
        <v>175.11192387749</v>
      </c>
      <c r="R1261">
        <v>30.226739031938401</v>
      </c>
      <c r="S1261">
        <v>7.4976192445443601</v>
      </c>
      <c r="T1261">
        <v>0.34612485237672003</v>
      </c>
      <c r="U1261">
        <v>0.96382861885417803</v>
      </c>
      <c r="V1261">
        <v>14.161264181523499</v>
      </c>
      <c r="W1261">
        <v>3.46144972120746</v>
      </c>
    </row>
    <row r="1262" spans="1:23" x14ac:dyDescent="0.25">
      <c r="A1262">
        <v>1260</v>
      </c>
      <c r="B1262">
        <v>149.995963438064</v>
      </c>
      <c r="C1262">
        <v>191.86675464301601</v>
      </c>
      <c r="D1262">
        <v>28.577175414889702</v>
      </c>
      <c r="E1262">
        <v>10.8213661183803</v>
      </c>
      <c r="F1262">
        <v>7.6370029449462802</v>
      </c>
      <c r="G1262">
        <v>8.3620376586913991</v>
      </c>
      <c r="H1262">
        <v>10.052797317504799</v>
      </c>
      <c r="I1262">
        <v>5.9376668930053702</v>
      </c>
      <c r="J1262">
        <v>1215</v>
      </c>
      <c r="K1262">
        <v>447</v>
      </c>
      <c r="L1262">
        <v>2469</v>
      </c>
      <c r="M1262">
        <v>1432</v>
      </c>
      <c r="N1262">
        <v>107.168098449707</v>
      </c>
      <c r="O1262">
        <v>48.466480255126903</v>
      </c>
      <c r="P1262">
        <v>48.5277777777777</v>
      </c>
      <c r="Q1262">
        <v>139.77346817370599</v>
      </c>
      <c r="R1262">
        <v>29.857391936945</v>
      </c>
      <c r="S1262">
        <v>6.0776522147058696</v>
      </c>
      <c r="T1262">
        <v>0.28933255576454597</v>
      </c>
      <c r="U1262">
        <v>0.93272382440285995</v>
      </c>
      <c r="V1262">
        <v>15.092738407699001</v>
      </c>
      <c r="W1262">
        <v>3.1830985915492902</v>
      </c>
    </row>
    <row r="1263" spans="1:23" x14ac:dyDescent="0.25">
      <c r="A1263">
        <v>1261</v>
      </c>
      <c r="B1263">
        <v>182.86910283529599</v>
      </c>
      <c r="C1263">
        <v>178.14358904694399</v>
      </c>
      <c r="D1263">
        <v>15.5476442511229</v>
      </c>
      <c r="E1263">
        <v>8.0581810210854599</v>
      </c>
      <c r="F1263">
        <v>4.9635868072509703</v>
      </c>
      <c r="G1263">
        <v>4.0141177177429199</v>
      </c>
      <c r="H1263">
        <v>6.4245181083679199</v>
      </c>
      <c r="I1263">
        <v>2.8259148597717201</v>
      </c>
      <c r="J1263">
        <v>689</v>
      </c>
      <c r="K1263">
        <v>266</v>
      </c>
      <c r="L1263">
        <v>1454</v>
      </c>
      <c r="M1263">
        <v>564</v>
      </c>
      <c r="N1263">
        <v>60.373832702636697</v>
      </c>
      <c r="O1263">
        <v>30.364452362060501</v>
      </c>
      <c r="P1263">
        <v>61.298842428537597</v>
      </c>
      <c r="Q1263">
        <v>199.474976932202</v>
      </c>
      <c r="R1263">
        <v>33.405118655038002</v>
      </c>
      <c r="S1263">
        <v>5.1298679778811396</v>
      </c>
      <c r="T1263">
        <v>0.35811413891142901</v>
      </c>
      <c r="U1263">
        <v>0.96890483207287703</v>
      </c>
      <c r="V1263">
        <v>15.1126279863481</v>
      </c>
      <c r="W1263">
        <v>2.5692423105776401</v>
      </c>
    </row>
    <row r="1264" spans="1:23" x14ac:dyDescent="0.25">
      <c r="A1264">
        <v>1262</v>
      </c>
      <c r="B1264">
        <v>166.88033922645499</v>
      </c>
      <c r="C1264">
        <v>180.184653302024</v>
      </c>
      <c r="D1264">
        <v>29.1201117320748</v>
      </c>
      <c r="E1264">
        <v>8.4503130267911697</v>
      </c>
      <c r="F1264">
        <v>6.6471147537231401</v>
      </c>
      <c r="G1264">
        <v>3.3158175945281898</v>
      </c>
      <c r="H1264">
        <v>8.0294513702392507</v>
      </c>
      <c r="I1264">
        <v>2.9147751331329301</v>
      </c>
      <c r="J1264">
        <v>909</v>
      </c>
      <c r="K1264">
        <v>325</v>
      </c>
      <c r="L1264">
        <v>1867</v>
      </c>
      <c r="M1264">
        <v>560</v>
      </c>
      <c r="N1264">
        <v>71.449279785156193</v>
      </c>
      <c r="O1264">
        <v>35.227828979492102</v>
      </c>
      <c r="P1264">
        <v>58.796364423284999</v>
      </c>
      <c r="Q1264">
        <v>169.19514313633201</v>
      </c>
      <c r="R1264">
        <v>33.095755243405797</v>
      </c>
      <c r="S1264">
        <v>9.6286591854806307</v>
      </c>
      <c r="T1264">
        <v>0.33929649585705601</v>
      </c>
      <c r="U1264">
        <v>0.93596425901685998</v>
      </c>
      <c r="V1264">
        <v>13.7623604465709</v>
      </c>
      <c r="W1264">
        <v>5.2425333333333297</v>
      </c>
    </row>
    <row r="1265" spans="1:23" x14ac:dyDescent="0.25">
      <c r="A1265">
        <v>1263</v>
      </c>
      <c r="B1265">
        <v>166.24751111024801</v>
      </c>
      <c r="C1265">
        <v>215.15859030837001</v>
      </c>
      <c r="D1265">
        <v>35.077431375703199</v>
      </c>
      <c r="E1265">
        <v>8.5514630575938</v>
      </c>
      <c r="F1265">
        <v>7.2384052276611301</v>
      </c>
      <c r="G1265">
        <v>3.0253767967224099</v>
      </c>
      <c r="H1265">
        <v>9.5020027160644496</v>
      </c>
      <c r="I1265">
        <v>2.84358406066894</v>
      </c>
      <c r="J1265">
        <v>1110</v>
      </c>
      <c r="K1265">
        <v>278</v>
      </c>
      <c r="L1265">
        <v>2385</v>
      </c>
      <c r="M1265">
        <v>638</v>
      </c>
      <c r="N1265">
        <v>94.021278381347599</v>
      </c>
      <c r="O1265">
        <v>54.781383514404297</v>
      </c>
      <c r="P1265">
        <v>59.705695428990403</v>
      </c>
      <c r="Q1265">
        <v>162.92485913550499</v>
      </c>
      <c r="R1265">
        <v>31.8373004915649</v>
      </c>
      <c r="S1265">
        <v>7.9797008570628902</v>
      </c>
      <c r="T1265">
        <v>0.35853829242267199</v>
      </c>
      <c r="U1265">
        <v>0.95764262498572394</v>
      </c>
      <c r="V1265">
        <v>17.537602382725201</v>
      </c>
      <c r="W1265">
        <v>4.47205752491484</v>
      </c>
    </row>
    <row r="1266" spans="1:23" x14ac:dyDescent="0.25">
      <c r="A1266">
        <v>1264</v>
      </c>
      <c r="B1266">
        <v>165.66787634147701</v>
      </c>
      <c r="C1266">
        <v>179.45246366123899</v>
      </c>
      <c r="D1266">
        <v>36.786117237187597</v>
      </c>
      <c r="E1266">
        <v>10.296359403966401</v>
      </c>
      <c r="F1266">
        <v>7.2344322204589799</v>
      </c>
      <c r="G1266">
        <v>5.2639989852905202</v>
      </c>
      <c r="H1266">
        <v>9.2797079086303693</v>
      </c>
      <c r="I1266">
        <v>3.87919616699218</v>
      </c>
      <c r="J1266">
        <v>1149</v>
      </c>
      <c r="K1266">
        <v>314</v>
      </c>
      <c r="L1266">
        <v>2128</v>
      </c>
      <c r="M1266">
        <v>707</v>
      </c>
      <c r="N1266">
        <v>110</v>
      </c>
      <c r="O1266">
        <v>35.383613586425703</v>
      </c>
      <c r="P1266">
        <v>62.903834449178298</v>
      </c>
      <c r="Q1266">
        <v>193.10791008999999</v>
      </c>
      <c r="R1266">
        <v>29.9618016689098</v>
      </c>
      <c r="S1266">
        <v>4.78866630442519</v>
      </c>
      <c r="T1266">
        <v>0.37133848626196098</v>
      </c>
      <c r="U1266">
        <v>0.96966045212499796</v>
      </c>
      <c r="V1266">
        <v>14.8792016806722</v>
      </c>
      <c r="W1266">
        <v>2.65429414505358</v>
      </c>
    </row>
    <row r="1267" spans="1:23" x14ac:dyDescent="0.25">
      <c r="A1267">
        <v>1265</v>
      </c>
      <c r="B1267">
        <v>161.06435211240199</v>
      </c>
      <c r="C1267">
        <v>166.912942226707</v>
      </c>
      <c r="D1267">
        <v>25.930540981361698</v>
      </c>
      <c r="E1267">
        <v>6.0736925259566998</v>
      </c>
      <c r="F1267">
        <v>8.2130355834960902</v>
      </c>
      <c r="G1267">
        <v>3.2284395694732599</v>
      </c>
      <c r="H1267">
        <v>9.1270971298217702</v>
      </c>
      <c r="I1267">
        <v>2.0809068679809499</v>
      </c>
      <c r="J1267">
        <v>1116</v>
      </c>
      <c r="K1267">
        <v>156</v>
      </c>
      <c r="L1267">
        <v>2255</v>
      </c>
      <c r="M1267">
        <v>352</v>
      </c>
      <c r="N1267">
        <v>92.027168273925696</v>
      </c>
      <c r="O1267">
        <v>53</v>
      </c>
      <c r="P1267">
        <v>66.606353161008997</v>
      </c>
      <c r="Q1267">
        <v>182.055593685655</v>
      </c>
      <c r="R1267">
        <v>27.733552452015399</v>
      </c>
      <c r="S1267">
        <v>8.6362618342927195</v>
      </c>
      <c r="T1267">
        <v>0.38803509475256898</v>
      </c>
      <c r="U1267">
        <v>0.94889590868607698</v>
      </c>
      <c r="V1267">
        <v>17.331954498448798</v>
      </c>
      <c r="W1267">
        <v>6.2260771543086104</v>
      </c>
    </row>
    <row r="1268" spans="1:23" x14ac:dyDescent="0.25">
      <c r="A1268">
        <v>1266</v>
      </c>
      <c r="B1268">
        <v>165.32806769003801</v>
      </c>
      <c r="C1268">
        <v>182.364707252226</v>
      </c>
      <c r="D1268">
        <v>15.6606702819287</v>
      </c>
      <c r="E1268">
        <v>9.8401210083594393</v>
      </c>
      <c r="F1268">
        <v>6.0933146476745597</v>
      </c>
      <c r="G1268">
        <v>5.8093266487121502</v>
      </c>
      <c r="H1268">
        <v>5.5929613113403303</v>
      </c>
      <c r="I1268">
        <v>5.21791648864746</v>
      </c>
      <c r="J1268">
        <v>655</v>
      </c>
      <c r="K1268">
        <v>570</v>
      </c>
      <c r="L1268">
        <v>1212</v>
      </c>
      <c r="M1268">
        <v>1142</v>
      </c>
      <c r="N1268">
        <v>83.024093627929602</v>
      </c>
      <c r="O1268">
        <v>32.140316009521399</v>
      </c>
      <c r="P1268">
        <v>65.875409204698599</v>
      </c>
      <c r="Q1268">
        <v>152.602411044137</v>
      </c>
      <c r="R1268">
        <v>28.267423900112799</v>
      </c>
      <c r="S1268">
        <v>5.0865312288692204</v>
      </c>
      <c r="T1268">
        <v>0.36743381697237798</v>
      </c>
      <c r="U1268">
        <v>0.96476953886375305</v>
      </c>
      <c r="V1268">
        <v>13.035186488388399</v>
      </c>
      <c r="W1268">
        <v>3.07637558171366</v>
      </c>
    </row>
    <row r="1269" spans="1:23" x14ac:dyDescent="0.25">
      <c r="A1269">
        <v>1267</v>
      </c>
      <c r="B1269">
        <v>198.05133031884901</v>
      </c>
      <c r="C1269">
        <v>177.98144734033201</v>
      </c>
      <c r="D1269">
        <v>26.121445143681999</v>
      </c>
      <c r="E1269">
        <v>8.2641601570344108</v>
      </c>
      <c r="F1269">
        <v>5.5575232505798304</v>
      </c>
      <c r="G1269">
        <v>3.6461868286132799</v>
      </c>
      <c r="H1269">
        <v>8.4363365173339808</v>
      </c>
      <c r="I1269">
        <v>2.5811805725097599</v>
      </c>
      <c r="J1269">
        <v>823</v>
      </c>
      <c r="K1269">
        <v>228</v>
      </c>
      <c r="L1269">
        <v>1854</v>
      </c>
      <c r="M1269">
        <v>520</v>
      </c>
      <c r="N1269">
        <v>64.845970153808594</v>
      </c>
      <c r="O1269">
        <v>43.266613006591797</v>
      </c>
      <c r="P1269">
        <v>61.472000000000001</v>
      </c>
      <c r="Q1269">
        <v>172.42588080959499</v>
      </c>
      <c r="R1269">
        <v>24.478556248275702</v>
      </c>
      <c r="S1269">
        <v>7.3950640708840503</v>
      </c>
      <c r="T1269">
        <v>0.34781410315887401</v>
      </c>
      <c r="U1269">
        <v>0.95694606566601703</v>
      </c>
      <c r="V1269">
        <v>14.4739776951672</v>
      </c>
      <c r="W1269">
        <v>2.9938939288206501</v>
      </c>
    </row>
    <row r="1270" spans="1:23" x14ac:dyDescent="0.25">
      <c r="A1270">
        <v>1268</v>
      </c>
      <c r="B1270">
        <v>177.47641134118601</v>
      </c>
      <c r="C1270">
        <v>185.139746550486</v>
      </c>
      <c r="D1270">
        <v>25.642701295922201</v>
      </c>
      <c r="E1270">
        <v>6.5400933357633804</v>
      </c>
      <c r="F1270">
        <v>5.3574872016906703</v>
      </c>
      <c r="G1270">
        <v>3.6620352268218901</v>
      </c>
      <c r="H1270">
        <v>7.6892771720886204</v>
      </c>
      <c r="I1270">
        <v>3.04087090492248</v>
      </c>
      <c r="J1270">
        <v>876</v>
      </c>
      <c r="K1270">
        <v>260</v>
      </c>
      <c r="L1270">
        <v>1740</v>
      </c>
      <c r="M1270">
        <v>686</v>
      </c>
      <c r="N1270">
        <v>86.539009094238196</v>
      </c>
      <c r="O1270">
        <v>30.413812637329102</v>
      </c>
      <c r="P1270">
        <v>143.899224806201</v>
      </c>
      <c r="Q1270">
        <v>161.73086419753</v>
      </c>
      <c r="R1270">
        <v>18.744880651740502</v>
      </c>
      <c r="S1270">
        <v>9.3457845002004305</v>
      </c>
      <c r="T1270">
        <v>0.77925837082386495</v>
      </c>
      <c r="U1270">
        <v>0.93172558021724905</v>
      </c>
      <c r="V1270">
        <v>11.356862745098001</v>
      </c>
      <c r="W1270">
        <v>2.9017462165308499</v>
      </c>
    </row>
    <row r="1271" spans="1:23" x14ac:dyDescent="0.25">
      <c r="A1271">
        <v>1269</v>
      </c>
      <c r="B1271">
        <v>151.60808476779999</v>
      </c>
      <c r="C1271">
        <v>193.04269440509199</v>
      </c>
      <c r="D1271">
        <v>25.2014208395595</v>
      </c>
      <c r="E1271">
        <v>8.0187152183627894</v>
      </c>
      <c r="F1271">
        <v>6.9112477302551198</v>
      </c>
      <c r="G1271">
        <v>4.9421257972717196</v>
      </c>
      <c r="H1271">
        <v>8.1418275833129794</v>
      </c>
      <c r="I1271">
        <v>3.7835342884063698</v>
      </c>
      <c r="J1271">
        <v>966</v>
      </c>
      <c r="K1271">
        <v>331</v>
      </c>
      <c r="L1271">
        <v>1719</v>
      </c>
      <c r="M1271">
        <v>813</v>
      </c>
      <c r="N1271">
        <v>77.233413696289006</v>
      </c>
      <c r="O1271">
        <v>24.0831909179687</v>
      </c>
      <c r="P1271">
        <v>82.101643335362098</v>
      </c>
      <c r="Q1271">
        <v>158.523935074565</v>
      </c>
      <c r="R1271">
        <v>24.913105536807802</v>
      </c>
      <c r="S1271">
        <v>9.0689743736671407</v>
      </c>
      <c r="T1271">
        <v>0.4575507249802</v>
      </c>
      <c r="U1271">
        <v>0.93809202668701597</v>
      </c>
      <c r="V1271">
        <v>11.050901378579001</v>
      </c>
      <c r="W1271">
        <v>3.12999533509563</v>
      </c>
    </row>
    <row r="1272" spans="1:23" x14ac:dyDescent="0.25">
      <c r="A1272">
        <v>1270</v>
      </c>
      <c r="B1272">
        <v>159.32459391798699</v>
      </c>
      <c r="C1272">
        <v>179.42605134972499</v>
      </c>
      <c r="D1272">
        <v>26.437776413666001</v>
      </c>
      <c r="E1272">
        <v>6.1519858782694499</v>
      </c>
      <c r="F1272">
        <v>6.5428781509399396</v>
      </c>
      <c r="G1272">
        <v>3.6360638141632</v>
      </c>
      <c r="H1272">
        <v>8.5935735702514595</v>
      </c>
      <c r="I1272">
        <v>2.6918468475341699</v>
      </c>
      <c r="J1272">
        <v>1094</v>
      </c>
      <c r="K1272">
        <v>263</v>
      </c>
      <c r="L1272">
        <v>1901</v>
      </c>
      <c r="M1272">
        <v>534</v>
      </c>
      <c r="N1272">
        <v>103.247276306152</v>
      </c>
      <c r="O1272">
        <v>44.777229309082003</v>
      </c>
      <c r="P1272">
        <v>78.457023060796601</v>
      </c>
      <c r="Q1272">
        <v>201.328986645718</v>
      </c>
      <c r="R1272">
        <v>26.583167976171701</v>
      </c>
      <c r="S1272">
        <v>7.3294818585508201</v>
      </c>
      <c r="T1272">
        <v>0.39853051830992198</v>
      </c>
      <c r="U1272">
        <v>0.96649575535662002</v>
      </c>
      <c r="V1272">
        <v>13.8969465648854</v>
      </c>
      <c r="W1272">
        <v>2.9860825918320701</v>
      </c>
    </row>
    <row r="1273" spans="1:23" x14ac:dyDescent="0.25">
      <c r="A1273">
        <v>1271</v>
      </c>
      <c r="B1273">
        <v>149.76811116070499</v>
      </c>
      <c r="C1273">
        <v>163.06411923382899</v>
      </c>
      <c r="D1273">
        <v>32.302873528361999</v>
      </c>
      <c r="E1273">
        <v>7.0785428300832098</v>
      </c>
      <c r="F1273">
        <v>7.6922426223754803</v>
      </c>
      <c r="G1273">
        <v>3.1439659595489502</v>
      </c>
      <c r="H1273">
        <v>10.111593246459901</v>
      </c>
      <c r="I1273">
        <v>2.7523224353790199</v>
      </c>
      <c r="J1273">
        <v>1260</v>
      </c>
      <c r="K1273">
        <v>297</v>
      </c>
      <c r="L1273">
        <v>2328</v>
      </c>
      <c r="M1273">
        <v>594</v>
      </c>
      <c r="N1273">
        <v>95.015785217285099</v>
      </c>
      <c r="O1273">
        <v>39.824615478515597</v>
      </c>
      <c r="P1273">
        <v>56.302849389416501</v>
      </c>
      <c r="Q1273">
        <v>172.39118267358799</v>
      </c>
      <c r="R1273">
        <v>27.377287678276399</v>
      </c>
      <c r="S1273">
        <v>6.16681515422537</v>
      </c>
      <c r="T1273">
        <v>0.31167851397374302</v>
      </c>
      <c r="U1273">
        <v>0.966828859939595</v>
      </c>
      <c r="V1273">
        <v>17.8242843040473</v>
      </c>
      <c r="W1273">
        <v>3.7622833311612101</v>
      </c>
    </row>
    <row r="1274" spans="1:23" x14ac:dyDescent="0.25">
      <c r="A1274">
        <v>1272</v>
      </c>
      <c r="B1274">
        <v>157.80694366279101</v>
      </c>
      <c r="C1274">
        <v>156.141299074307</v>
      </c>
      <c r="D1274">
        <v>25.8815973232837</v>
      </c>
      <c r="E1274">
        <v>13.093667276777399</v>
      </c>
      <c r="F1274">
        <v>6.4248805046081499</v>
      </c>
      <c r="G1274">
        <v>7.73541164398193</v>
      </c>
      <c r="H1274">
        <v>8.7664146423339808</v>
      </c>
      <c r="I1274">
        <v>5.6225037574768004</v>
      </c>
      <c r="J1274">
        <v>1018</v>
      </c>
      <c r="K1274">
        <v>506</v>
      </c>
      <c r="L1274">
        <v>1987</v>
      </c>
      <c r="M1274">
        <v>1460</v>
      </c>
      <c r="N1274">
        <v>97.082435607910099</v>
      </c>
      <c r="O1274">
        <v>68.242218017578097</v>
      </c>
      <c r="P1274">
        <v>40.607266982622399</v>
      </c>
      <c r="Q1274">
        <v>178.80927659987299</v>
      </c>
      <c r="R1274">
        <v>26.3806791336226</v>
      </c>
      <c r="S1274">
        <v>5.6075944085588203</v>
      </c>
      <c r="T1274">
        <v>0.245585331669013</v>
      </c>
      <c r="U1274">
        <v>0.96583309098902204</v>
      </c>
      <c r="V1274">
        <v>22.181726907630502</v>
      </c>
      <c r="W1274">
        <v>3.3670473083197301</v>
      </c>
    </row>
    <row r="1275" spans="1:23" x14ac:dyDescent="0.25">
      <c r="A1275">
        <v>1273</v>
      </c>
      <c r="B1275">
        <v>172.969124182499</v>
      </c>
      <c r="C1275">
        <v>170.84418482795999</v>
      </c>
      <c r="D1275">
        <v>28.523200660648499</v>
      </c>
      <c r="E1275">
        <v>6.0399672169563301</v>
      </c>
      <c r="F1275">
        <v>7.9258899688720703</v>
      </c>
      <c r="G1275">
        <v>2.9260470867156898</v>
      </c>
      <c r="H1275">
        <v>12.6528673171997</v>
      </c>
      <c r="I1275">
        <v>1.8400102853775</v>
      </c>
      <c r="J1275">
        <v>1571</v>
      </c>
      <c r="K1275">
        <v>110</v>
      </c>
      <c r="L1275">
        <v>2864</v>
      </c>
      <c r="M1275">
        <v>295</v>
      </c>
      <c r="N1275">
        <v>109.480598449707</v>
      </c>
      <c r="O1275">
        <v>47.3814277648925</v>
      </c>
      <c r="P1275">
        <v>41.747298787210497</v>
      </c>
      <c r="Q1275">
        <v>200.867568356524</v>
      </c>
      <c r="R1275">
        <v>23.630164063621699</v>
      </c>
      <c r="S1275">
        <v>3.2388574498343199</v>
      </c>
      <c r="T1275">
        <v>0.28883662634819002</v>
      </c>
      <c r="U1275">
        <v>0.97959206380262498</v>
      </c>
      <c r="V1275">
        <v>10.1320224719101</v>
      </c>
      <c r="W1275">
        <v>2.4278394534585801</v>
      </c>
    </row>
    <row r="1276" spans="1:23" x14ac:dyDescent="0.25">
      <c r="A1276">
        <v>1274</v>
      </c>
      <c r="B1276">
        <v>159.94166391740501</v>
      </c>
      <c r="C1276">
        <v>174.73149100506501</v>
      </c>
      <c r="D1276">
        <v>32.574844111612798</v>
      </c>
      <c r="E1276">
        <v>8.20292814954467</v>
      </c>
      <c r="F1276">
        <v>9.24775886535644</v>
      </c>
      <c r="G1276">
        <v>3.9856307506561199</v>
      </c>
      <c r="H1276">
        <v>12.6728420257568</v>
      </c>
      <c r="I1276">
        <v>2.8858761787414502</v>
      </c>
      <c r="J1276">
        <v>1525</v>
      </c>
      <c r="K1276">
        <v>217</v>
      </c>
      <c r="L1276">
        <v>2979</v>
      </c>
      <c r="M1276">
        <v>552</v>
      </c>
      <c r="N1276">
        <v>125.6025390625</v>
      </c>
      <c r="O1276">
        <v>21.2132034301757</v>
      </c>
      <c r="P1276">
        <v>48.279100529100504</v>
      </c>
      <c r="Q1276">
        <v>183.02747286069501</v>
      </c>
      <c r="R1276">
        <v>28.3531635571035</v>
      </c>
      <c r="S1276">
        <v>7.2469105209473597</v>
      </c>
      <c r="T1276">
        <v>0.31121867341285497</v>
      </c>
      <c r="U1276">
        <v>0.95072617283420302</v>
      </c>
      <c r="V1276">
        <v>20.775324675324601</v>
      </c>
      <c r="W1276">
        <v>3.1235219594594499</v>
      </c>
    </row>
    <row r="1277" spans="1:23" x14ac:dyDescent="0.25">
      <c r="A1277">
        <v>1275</v>
      </c>
      <c r="B1277">
        <v>170.31329930718601</v>
      </c>
      <c r="C1277">
        <v>167.33484057520999</v>
      </c>
      <c r="D1277">
        <v>30.403897483775001</v>
      </c>
      <c r="E1277">
        <v>11.857925095169</v>
      </c>
      <c r="F1277">
        <v>7.0177922248840297</v>
      </c>
      <c r="G1277">
        <v>4.3070030212402299</v>
      </c>
      <c r="H1277">
        <v>11.715446472167899</v>
      </c>
      <c r="I1277">
        <v>4.0862655639648402</v>
      </c>
      <c r="J1277">
        <v>1504</v>
      </c>
      <c r="K1277">
        <v>480</v>
      </c>
      <c r="L1277">
        <v>2505</v>
      </c>
      <c r="M1277">
        <v>896</v>
      </c>
      <c r="N1277">
        <v>126.115028381347</v>
      </c>
      <c r="O1277">
        <v>35.0142822265625</v>
      </c>
      <c r="P1277">
        <v>49.875288683602697</v>
      </c>
      <c r="Q1277">
        <v>185.748426011535</v>
      </c>
      <c r="R1277">
        <v>26.3020501483578</v>
      </c>
      <c r="S1277">
        <v>6.1692206561409897</v>
      </c>
      <c r="T1277">
        <v>0.33136784812318798</v>
      </c>
      <c r="U1277">
        <v>0.96222302463107701</v>
      </c>
      <c r="V1277">
        <v>15.834599156118101</v>
      </c>
      <c r="W1277">
        <v>3.70255271920088</v>
      </c>
    </row>
    <row r="1278" spans="1:23" x14ac:dyDescent="0.25">
      <c r="A1278">
        <v>1276</v>
      </c>
      <c r="B1278">
        <v>178.59694540938099</v>
      </c>
      <c r="C1278">
        <v>181.999378990471</v>
      </c>
      <c r="D1278">
        <v>18.520038581270398</v>
      </c>
      <c r="E1278">
        <v>6.6301330052721204</v>
      </c>
      <c r="F1278">
        <v>5.01422023773193</v>
      </c>
      <c r="G1278">
        <v>3.34480381011962</v>
      </c>
      <c r="H1278">
        <v>7.5694546699523899</v>
      </c>
      <c r="I1278">
        <v>2.2512753009796098</v>
      </c>
      <c r="J1278">
        <v>909</v>
      </c>
      <c r="K1278">
        <v>161</v>
      </c>
      <c r="L1278">
        <v>1727</v>
      </c>
      <c r="M1278">
        <v>390</v>
      </c>
      <c r="N1278">
        <v>73.783462524414006</v>
      </c>
      <c r="O1278">
        <v>30.1496257781982</v>
      </c>
      <c r="P1278">
        <v>70.384679712326403</v>
      </c>
      <c r="Q1278">
        <v>174.811494480471</v>
      </c>
      <c r="R1278">
        <v>25.491539206355402</v>
      </c>
      <c r="S1278">
        <v>4.4753568482240897</v>
      </c>
      <c r="T1278">
        <v>0.43537781109192297</v>
      </c>
      <c r="U1278">
        <v>0.96262200327029301</v>
      </c>
      <c r="V1278">
        <v>15.148784825133299</v>
      </c>
      <c r="W1278">
        <v>2.7766721945826398</v>
      </c>
    </row>
    <row r="1279" spans="1:23" x14ac:dyDescent="0.25">
      <c r="A1279">
        <v>1277</v>
      </c>
      <c r="B1279">
        <v>175.27372935628401</v>
      </c>
      <c r="C1279">
        <v>193.319819907236</v>
      </c>
      <c r="D1279">
        <v>37.390988362707901</v>
      </c>
      <c r="E1279">
        <v>5.9652967434662196</v>
      </c>
      <c r="F1279">
        <v>6.9583959579467702</v>
      </c>
      <c r="G1279">
        <v>4.2584414482116699</v>
      </c>
      <c r="H1279">
        <v>10.78964138031</v>
      </c>
      <c r="I1279">
        <v>3.6390402317047101</v>
      </c>
      <c r="J1279">
        <v>1306</v>
      </c>
      <c r="K1279">
        <v>361</v>
      </c>
      <c r="L1279">
        <v>2371</v>
      </c>
      <c r="M1279">
        <v>872</v>
      </c>
      <c r="N1279">
        <v>109.288604736328</v>
      </c>
      <c r="O1279">
        <v>30.0166625976562</v>
      </c>
      <c r="P1279">
        <v>81.738580931263797</v>
      </c>
      <c r="Q1279">
        <v>151.140180127832</v>
      </c>
      <c r="R1279">
        <v>26.580684128102298</v>
      </c>
      <c r="S1279">
        <v>10.1984501546719</v>
      </c>
      <c r="T1279">
        <v>0.49145200505127301</v>
      </c>
      <c r="U1279">
        <v>0.93207249985513896</v>
      </c>
      <c r="V1279">
        <v>11.467607973421901</v>
      </c>
      <c r="W1279">
        <v>4.0277171540811798</v>
      </c>
    </row>
    <row r="1280" spans="1:23" x14ac:dyDescent="0.25">
      <c r="A1280">
        <v>1278</v>
      </c>
      <c r="B1280">
        <v>156.347610083642</v>
      </c>
      <c r="C1280">
        <v>193.95823710920001</v>
      </c>
      <c r="D1280">
        <v>25.084249589815698</v>
      </c>
      <c r="E1280">
        <v>9.2219449567709297</v>
      </c>
      <c r="F1280">
        <v>6.0582718849182102</v>
      </c>
      <c r="G1280">
        <v>3.9472901821136399</v>
      </c>
      <c r="H1280">
        <v>8.5045127868652308</v>
      </c>
      <c r="I1280">
        <v>2.8371222019195499</v>
      </c>
      <c r="J1280">
        <v>1018</v>
      </c>
      <c r="K1280">
        <v>191</v>
      </c>
      <c r="L1280">
        <v>1804</v>
      </c>
      <c r="M1280">
        <v>459</v>
      </c>
      <c r="N1280">
        <v>85.276023864746094</v>
      </c>
      <c r="O1280">
        <v>33.241539001464801</v>
      </c>
      <c r="P1280">
        <v>100.573930753564</v>
      </c>
      <c r="Q1280">
        <v>214.061106155218</v>
      </c>
      <c r="R1280">
        <v>28.070919290321701</v>
      </c>
      <c r="S1280">
        <v>3.5184239331648</v>
      </c>
      <c r="T1280">
        <v>0.49041832564057097</v>
      </c>
      <c r="U1280">
        <v>0.98253020729582696</v>
      </c>
      <c r="V1280">
        <v>20.708982035928098</v>
      </c>
      <c r="W1280">
        <v>2.4686821705426301</v>
      </c>
    </row>
    <row r="1281" spans="1:23" x14ac:dyDescent="0.25">
      <c r="A1281">
        <v>1279</v>
      </c>
      <c r="B1281">
        <v>159.46467037978601</v>
      </c>
      <c r="C1281">
        <v>172.85840982747499</v>
      </c>
      <c r="D1281">
        <v>27.841178250176402</v>
      </c>
      <c r="E1281">
        <v>5.7095144574417303</v>
      </c>
      <c r="F1281">
        <v>6.6296234130859304</v>
      </c>
      <c r="G1281">
        <v>3.33021020889282</v>
      </c>
      <c r="H1281">
        <v>8.7135953903198207</v>
      </c>
      <c r="I1281">
        <v>2.4726917743682799</v>
      </c>
      <c r="J1281">
        <v>1026</v>
      </c>
      <c r="K1281">
        <v>211</v>
      </c>
      <c r="L1281">
        <v>2114</v>
      </c>
      <c r="M1281">
        <v>469</v>
      </c>
      <c r="N1281">
        <v>85.005882263183594</v>
      </c>
      <c r="O1281">
        <v>64.031242370605398</v>
      </c>
      <c r="P1281">
        <v>65.923546653639406</v>
      </c>
      <c r="Q1281">
        <v>178.185114942528</v>
      </c>
      <c r="R1281">
        <v>28.488305565731601</v>
      </c>
      <c r="S1281">
        <v>5.2646770472722801</v>
      </c>
      <c r="T1281">
        <v>0.35068112713451899</v>
      </c>
      <c r="U1281">
        <v>0.96477548830069804</v>
      </c>
      <c r="V1281">
        <v>14.1014625228519</v>
      </c>
      <c r="W1281">
        <v>3.2681136291094699</v>
      </c>
    </row>
    <row r="1282" spans="1:23" x14ac:dyDescent="0.25">
      <c r="A1282">
        <v>1280</v>
      </c>
      <c r="B1282">
        <v>169.159483009567</v>
      </c>
      <c r="C1282">
        <v>176.62469677269101</v>
      </c>
      <c r="D1282">
        <v>28.785076544218001</v>
      </c>
      <c r="E1282">
        <v>10.7544480970585</v>
      </c>
      <c r="F1282">
        <v>6.1028599739074698</v>
      </c>
      <c r="G1282">
        <v>4.0232295989990199</v>
      </c>
      <c r="H1282">
        <v>8.9263973236083896</v>
      </c>
      <c r="I1282">
        <v>3.1949114799499498</v>
      </c>
      <c r="J1282">
        <v>1042</v>
      </c>
      <c r="K1282">
        <v>284</v>
      </c>
      <c r="L1282">
        <v>2138</v>
      </c>
      <c r="M1282">
        <v>730</v>
      </c>
      <c r="N1282">
        <v>83.216583251953097</v>
      </c>
      <c r="O1282">
        <v>21.470911026000898</v>
      </c>
      <c r="P1282">
        <v>48.470083312294797</v>
      </c>
      <c r="Q1282">
        <v>167.13050145377699</v>
      </c>
      <c r="R1282">
        <v>23.055976715936399</v>
      </c>
      <c r="S1282">
        <v>9.1640168856246298</v>
      </c>
      <c r="T1282">
        <v>0.27374023340328102</v>
      </c>
      <c r="U1282">
        <v>0.99162794961939904</v>
      </c>
      <c r="V1282">
        <v>19.261194029850699</v>
      </c>
      <c r="W1282">
        <v>3.06845531663049</v>
      </c>
    </row>
    <row r="1283" spans="1:23" x14ac:dyDescent="0.25">
      <c r="A1283">
        <v>1281</v>
      </c>
      <c r="B1283">
        <v>170.807758737798</v>
      </c>
      <c r="C1283">
        <v>190.487143162102</v>
      </c>
      <c r="D1283">
        <v>28.855933540672801</v>
      </c>
      <c r="E1283">
        <v>5.3220266547808297</v>
      </c>
      <c r="F1283">
        <v>6.54394483566284</v>
      </c>
      <c r="G1283">
        <v>3.0602676868438698</v>
      </c>
      <c r="H1283">
        <v>9.0670022964477504</v>
      </c>
      <c r="I1283">
        <v>1.8201923370361299</v>
      </c>
      <c r="J1283">
        <v>1046</v>
      </c>
      <c r="K1283">
        <v>82</v>
      </c>
      <c r="L1283">
        <v>2244</v>
      </c>
      <c r="M1283">
        <v>244</v>
      </c>
      <c r="N1283">
        <v>88.769363403320298</v>
      </c>
      <c r="O1283">
        <v>27.0739727020263</v>
      </c>
      <c r="P1283">
        <v>127.09164086687301</v>
      </c>
      <c r="Q1283">
        <v>152.370030581039</v>
      </c>
      <c r="R1283">
        <v>26.090195666147299</v>
      </c>
      <c r="S1283">
        <v>10.4515148408614</v>
      </c>
      <c r="T1283">
        <v>0.65156162273618801</v>
      </c>
      <c r="U1283">
        <v>0.88522425742066302</v>
      </c>
      <c r="V1283">
        <v>12.0698344132469</v>
      </c>
      <c r="W1283">
        <v>4.9794022617124396</v>
      </c>
    </row>
    <row r="1284" spans="1:23" x14ac:dyDescent="0.25">
      <c r="A1284">
        <v>1282</v>
      </c>
      <c r="B1284">
        <v>99.343340643132905</v>
      </c>
      <c r="C1284">
        <v>214.638999398397</v>
      </c>
      <c r="D1284">
        <v>12.500060057176199</v>
      </c>
      <c r="E1284">
        <v>7.3329940051235702</v>
      </c>
      <c r="F1284">
        <v>5.5691146850585902</v>
      </c>
      <c r="G1284">
        <v>3.2951512336730899</v>
      </c>
      <c r="H1284">
        <v>4.7486515045165998</v>
      </c>
      <c r="I1284">
        <v>2.4519920349121</v>
      </c>
      <c r="J1284">
        <v>409</v>
      </c>
      <c r="K1284">
        <v>157</v>
      </c>
      <c r="L1284">
        <v>1027</v>
      </c>
      <c r="M1284">
        <v>444</v>
      </c>
      <c r="N1284">
        <v>46.010868072509702</v>
      </c>
      <c r="O1284">
        <v>73.681747436523395</v>
      </c>
      <c r="P1284">
        <v>73.793402292423806</v>
      </c>
      <c r="Q1284">
        <v>198.504776526782</v>
      </c>
      <c r="R1284">
        <v>28.8186870747402</v>
      </c>
      <c r="S1284">
        <v>10.1942358183286</v>
      </c>
      <c r="T1284">
        <v>0.39684857133231899</v>
      </c>
      <c r="U1284">
        <v>0.932388965152528</v>
      </c>
      <c r="V1284">
        <v>18.2743362831858</v>
      </c>
      <c r="W1284">
        <v>4.05226666666666</v>
      </c>
    </row>
    <row r="1285" spans="1:23" x14ac:dyDescent="0.25">
      <c r="A1285">
        <v>1283</v>
      </c>
      <c r="B1285">
        <v>188.17516350016399</v>
      </c>
      <c r="C1285">
        <v>212.901162452211</v>
      </c>
      <c r="D1285">
        <v>27.5972203411377</v>
      </c>
      <c r="E1285">
        <v>7.1319471937949901</v>
      </c>
      <c r="F1285">
        <v>5.3353719711303702</v>
      </c>
      <c r="G1285">
        <v>3.1002933979034402</v>
      </c>
      <c r="H1285">
        <v>7.9437971115112296</v>
      </c>
      <c r="I1285">
        <v>3.2394001483917201</v>
      </c>
      <c r="J1285">
        <v>907</v>
      </c>
      <c r="K1285">
        <v>355</v>
      </c>
      <c r="L1285">
        <v>1834</v>
      </c>
      <c r="M1285">
        <v>693</v>
      </c>
      <c r="N1285">
        <v>78.339012145996094</v>
      </c>
      <c r="O1285">
        <v>33.015148162841797</v>
      </c>
      <c r="P1285">
        <v>84.549525101763905</v>
      </c>
      <c r="Q1285">
        <v>118.306722689075</v>
      </c>
      <c r="R1285">
        <v>25.323455491116601</v>
      </c>
      <c r="S1285">
        <v>4.6892984708621697</v>
      </c>
      <c r="T1285">
        <v>0.50755663695893105</v>
      </c>
      <c r="U1285">
        <v>0.95670552669030096</v>
      </c>
      <c r="V1285">
        <v>9.8470776621296991</v>
      </c>
      <c r="W1285">
        <v>3.0611099979963901</v>
      </c>
    </row>
    <row r="1286" spans="1:23" x14ac:dyDescent="0.25">
      <c r="A1286">
        <v>1284</v>
      </c>
      <c r="B1286">
        <v>123.09109433522799</v>
      </c>
      <c r="C1286">
        <v>114.448524132042</v>
      </c>
      <c r="D1286">
        <v>17.935397406834699</v>
      </c>
      <c r="E1286">
        <v>4.6032474892268498</v>
      </c>
      <c r="F1286">
        <v>5.0435771942138601</v>
      </c>
      <c r="G1286">
        <v>3.8958504199981601</v>
      </c>
      <c r="H1286">
        <v>5.7752094268798801</v>
      </c>
      <c r="I1286">
        <v>2.21641492843627</v>
      </c>
      <c r="J1286">
        <v>641</v>
      </c>
      <c r="K1286">
        <v>122</v>
      </c>
      <c r="L1286">
        <v>1287</v>
      </c>
      <c r="M1286">
        <v>345</v>
      </c>
      <c r="N1286">
        <v>65.391136169433594</v>
      </c>
      <c r="O1286">
        <v>24.020824432373001</v>
      </c>
      <c r="P1286">
        <v>70.993557422969104</v>
      </c>
      <c r="Q1286">
        <v>211.40574728447601</v>
      </c>
      <c r="R1286">
        <v>24.990557610779302</v>
      </c>
      <c r="S1286">
        <v>9.4150784026837808</v>
      </c>
      <c r="T1286">
        <v>0.45936313974536402</v>
      </c>
      <c r="U1286">
        <v>0.94491118861284895</v>
      </c>
      <c r="V1286">
        <v>13.0105263157894</v>
      </c>
      <c r="W1286">
        <v>4.0642883686361904</v>
      </c>
    </row>
    <row r="1287" spans="1:23" x14ac:dyDescent="0.25">
      <c r="A1287">
        <v>1285</v>
      </c>
      <c r="B1287">
        <v>142.72902637349799</v>
      </c>
      <c r="C1287">
        <v>170.38157154223799</v>
      </c>
      <c r="D1287">
        <v>18.439491687124701</v>
      </c>
      <c r="E1287">
        <v>13.6574317778606</v>
      </c>
      <c r="F1287">
        <v>5.3037080764770499</v>
      </c>
      <c r="G1287">
        <v>7.1626844406127903</v>
      </c>
      <c r="H1287">
        <v>6.7319416999816797</v>
      </c>
      <c r="I1287">
        <v>5.6291232109069798</v>
      </c>
      <c r="J1287">
        <v>797</v>
      </c>
      <c r="K1287">
        <v>522</v>
      </c>
      <c r="L1287">
        <v>1521</v>
      </c>
      <c r="M1287">
        <v>1385</v>
      </c>
      <c r="N1287">
        <v>67.268119812011705</v>
      </c>
      <c r="O1287">
        <v>26.832817077636701</v>
      </c>
      <c r="P1287">
        <v>64.713692946058003</v>
      </c>
      <c r="Q1287">
        <v>175.60931745348401</v>
      </c>
      <c r="R1287">
        <v>24.4435247096838</v>
      </c>
      <c r="S1287">
        <v>8.2649856214581003</v>
      </c>
      <c r="T1287">
        <v>0.40568368822113998</v>
      </c>
      <c r="U1287">
        <v>0.95326576623149195</v>
      </c>
      <c r="V1287">
        <v>14.185018050541499</v>
      </c>
      <c r="W1287">
        <v>4.0888825784466798</v>
      </c>
    </row>
    <row r="1288" spans="1:23" x14ac:dyDescent="0.25">
      <c r="A1288">
        <v>1286</v>
      </c>
      <c r="B1288">
        <v>142.12325098488199</v>
      </c>
      <c r="C1288">
        <v>167.79440703293201</v>
      </c>
      <c r="D1288">
        <v>25.0556376883995</v>
      </c>
      <c r="E1288">
        <v>7.5402108588537997</v>
      </c>
      <c r="F1288">
        <v>5.1667127609252903</v>
      </c>
      <c r="G1288">
        <v>3.6767094135284402</v>
      </c>
      <c r="H1288">
        <v>6.1682653427123997</v>
      </c>
      <c r="I1288">
        <v>2.4976422786712602</v>
      </c>
      <c r="J1288">
        <v>655</v>
      </c>
      <c r="K1288">
        <v>185</v>
      </c>
      <c r="L1288">
        <v>1378</v>
      </c>
      <c r="M1288">
        <v>471</v>
      </c>
      <c r="N1288">
        <v>61.2943725585937</v>
      </c>
      <c r="O1288">
        <v>35.057098388671797</v>
      </c>
      <c r="P1288">
        <v>81.416341653666095</v>
      </c>
      <c r="Q1288">
        <v>170.20515945561601</v>
      </c>
      <c r="R1288">
        <v>22.756983252894202</v>
      </c>
      <c r="S1288">
        <v>8.7988073369334199</v>
      </c>
      <c r="T1288">
        <v>0.56001255152835205</v>
      </c>
      <c r="U1288">
        <v>0.94039629502784605</v>
      </c>
      <c r="V1288">
        <v>7.6919263456090601</v>
      </c>
      <c r="W1288">
        <v>3.96086956521739</v>
      </c>
    </row>
    <row r="1289" spans="1:23" x14ac:dyDescent="0.25">
      <c r="A1289">
        <v>1287</v>
      </c>
      <c r="B1289">
        <v>143.541403869665</v>
      </c>
      <c r="C1289">
        <v>200.26245415202999</v>
      </c>
      <c r="D1289">
        <v>18.825987924167102</v>
      </c>
      <c r="E1289">
        <v>11.567455347273199</v>
      </c>
      <c r="F1289">
        <v>5.8163866996765101</v>
      </c>
      <c r="G1289">
        <v>6.1248197555541903</v>
      </c>
      <c r="H1289">
        <v>6.8643813133239702</v>
      </c>
      <c r="I1289">
        <v>4.9378452301025302</v>
      </c>
      <c r="J1289">
        <v>723</v>
      </c>
      <c r="K1289">
        <v>450</v>
      </c>
      <c r="L1289">
        <v>1652</v>
      </c>
      <c r="M1289">
        <v>1223</v>
      </c>
      <c r="N1289">
        <v>62.817195892333899</v>
      </c>
      <c r="O1289">
        <v>48.041648864746001</v>
      </c>
      <c r="P1289">
        <v>100.96083106267</v>
      </c>
      <c r="Q1289">
        <v>118.24501879468301</v>
      </c>
      <c r="R1289">
        <v>18.003845482850799</v>
      </c>
      <c r="S1289">
        <v>8.5306430046328501</v>
      </c>
      <c r="T1289">
        <v>0.73661742638489802</v>
      </c>
      <c r="U1289">
        <v>0.95549953252103303</v>
      </c>
      <c r="V1289">
        <v>5.7391304347826004</v>
      </c>
      <c r="W1289">
        <v>4.9673968415690197</v>
      </c>
    </row>
    <row r="1290" spans="1:23" x14ac:dyDescent="0.25">
      <c r="A1290">
        <v>1288</v>
      </c>
      <c r="B1290">
        <v>165.49653593122301</v>
      </c>
      <c r="C1290">
        <v>210.13258553435901</v>
      </c>
      <c r="D1290">
        <v>20.722096867885298</v>
      </c>
      <c r="E1290">
        <v>3.71412451946011</v>
      </c>
      <c r="F1290">
        <v>5.8141355514526296</v>
      </c>
      <c r="G1290">
        <v>1.4083330631256099</v>
      </c>
      <c r="H1290">
        <v>7.74787998199462</v>
      </c>
      <c r="I1290">
        <v>1.14072489738464</v>
      </c>
      <c r="J1290">
        <v>807</v>
      </c>
      <c r="K1290">
        <v>78</v>
      </c>
      <c r="L1290">
        <v>1898</v>
      </c>
      <c r="M1290">
        <v>151</v>
      </c>
      <c r="N1290">
        <v>71.217971801757798</v>
      </c>
      <c r="O1290">
        <v>51.264022827148402</v>
      </c>
      <c r="P1290">
        <v>72.140194276713004</v>
      </c>
      <c r="Q1290">
        <v>208.95223231176601</v>
      </c>
      <c r="R1290">
        <v>23.762306017209401</v>
      </c>
      <c r="S1290">
        <v>12.4814083356254</v>
      </c>
      <c r="T1290">
        <v>0.480046684835291</v>
      </c>
      <c r="U1290">
        <v>0.94291825015476805</v>
      </c>
      <c r="V1290">
        <v>9.1514581373471309</v>
      </c>
      <c r="W1290">
        <v>6.0534231200897803</v>
      </c>
    </row>
    <row r="1291" spans="1:23" x14ac:dyDescent="0.25">
      <c r="A1291">
        <v>1289</v>
      </c>
      <c r="B1291">
        <v>161.660579479516</v>
      </c>
      <c r="C1291">
        <v>180.99668148033101</v>
      </c>
      <c r="D1291">
        <v>19.953751926355402</v>
      </c>
      <c r="E1291">
        <v>10.6474854436911</v>
      </c>
      <c r="F1291">
        <v>5.5410056114196697</v>
      </c>
      <c r="G1291">
        <v>5.2029433250427202</v>
      </c>
      <c r="H1291">
        <v>7.4387125968933097</v>
      </c>
      <c r="I1291">
        <v>4.3352923393249503</v>
      </c>
      <c r="J1291">
        <v>840</v>
      </c>
      <c r="K1291">
        <v>412</v>
      </c>
      <c r="L1291">
        <v>1777</v>
      </c>
      <c r="M1291">
        <v>891</v>
      </c>
      <c r="N1291">
        <v>71.840103149414006</v>
      </c>
      <c r="O1291">
        <v>48.795494079589801</v>
      </c>
      <c r="P1291">
        <v>89.6244715244964</v>
      </c>
      <c r="Q1291">
        <v>154.57988603244999</v>
      </c>
      <c r="R1291">
        <v>26.472289886001601</v>
      </c>
      <c r="S1291">
        <v>4.3381299938010702</v>
      </c>
      <c r="T1291">
        <v>0.45568643047218199</v>
      </c>
      <c r="U1291">
        <v>0.96760398251198798</v>
      </c>
      <c r="V1291">
        <v>10.0036363636363</v>
      </c>
      <c r="W1291">
        <v>3.0472640524824799</v>
      </c>
    </row>
    <row r="1292" spans="1:23" x14ac:dyDescent="0.25">
      <c r="A1292">
        <v>1290</v>
      </c>
      <c r="B1292">
        <v>136.844825244037</v>
      </c>
      <c r="C1292">
        <v>166.992780764229</v>
      </c>
      <c r="D1292">
        <v>19.4396602468045</v>
      </c>
      <c r="E1292">
        <v>8.5240541302316597</v>
      </c>
      <c r="F1292">
        <v>4.91017293930053</v>
      </c>
      <c r="G1292">
        <v>4.3773922920226997</v>
      </c>
      <c r="H1292">
        <v>6.3308243751525799</v>
      </c>
      <c r="I1292">
        <v>3.6329209804534899</v>
      </c>
      <c r="J1292">
        <v>738</v>
      </c>
      <c r="K1292">
        <v>390</v>
      </c>
      <c r="L1292">
        <v>1399</v>
      </c>
      <c r="M1292">
        <v>768</v>
      </c>
      <c r="N1292">
        <v>74.813095092773395</v>
      </c>
      <c r="O1292">
        <v>17.8044929504394</v>
      </c>
      <c r="P1292">
        <v>72.937823834196806</v>
      </c>
      <c r="Q1292">
        <v>163.30017534887099</v>
      </c>
      <c r="R1292">
        <v>21.957583081756098</v>
      </c>
      <c r="S1292">
        <v>5.61778655670365</v>
      </c>
      <c r="T1292">
        <v>0.405250940541658</v>
      </c>
      <c r="U1292">
        <v>0.96764072876304896</v>
      </c>
      <c r="V1292">
        <v>11.2458847736625</v>
      </c>
      <c r="W1292">
        <v>3.3246951219512102</v>
      </c>
    </row>
    <row r="1293" spans="1:23" x14ac:dyDescent="0.25">
      <c r="A1293">
        <v>1291</v>
      </c>
      <c r="B1293">
        <v>122.89728114265699</v>
      </c>
      <c r="C1293">
        <v>206.05129150575399</v>
      </c>
      <c r="D1293">
        <v>18.6287998017729</v>
      </c>
      <c r="E1293">
        <v>6.6304951506267296</v>
      </c>
      <c r="F1293">
        <v>4.9337830543518004</v>
      </c>
      <c r="G1293">
        <v>3.7292294502258301</v>
      </c>
      <c r="H1293">
        <v>6.1741890907287598</v>
      </c>
      <c r="I1293">
        <v>3.4325475692749001</v>
      </c>
      <c r="J1293">
        <v>713</v>
      </c>
      <c r="K1293">
        <v>356</v>
      </c>
      <c r="L1293">
        <v>1453</v>
      </c>
      <c r="M1293">
        <v>795</v>
      </c>
      <c r="N1293">
        <v>64.031242370605398</v>
      </c>
      <c r="O1293">
        <v>65.215026855468693</v>
      </c>
      <c r="P1293">
        <v>79.602724795640299</v>
      </c>
      <c r="Q1293">
        <v>172.34399823477401</v>
      </c>
      <c r="R1293">
        <v>26.319700626656999</v>
      </c>
      <c r="S1293">
        <v>4.4767395981706501</v>
      </c>
      <c r="T1293">
        <v>0.43450209446781202</v>
      </c>
      <c r="U1293">
        <v>0.97028011800626501</v>
      </c>
      <c r="V1293">
        <v>22.8364963503649</v>
      </c>
      <c r="W1293">
        <v>2.7552797033693301</v>
      </c>
    </row>
    <row r="1294" spans="1:23" x14ac:dyDescent="0.25">
      <c r="A1294">
        <v>1292</v>
      </c>
      <c r="B1294">
        <v>115.767179646412</v>
      </c>
      <c r="C1294">
        <v>181.42806963069299</v>
      </c>
      <c r="D1294">
        <v>9.1675647856881106</v>
      </c>
      <c r="E1294">
        <v>13.975978787876</v>
      </c>
      <c r="F1294">
        <v>3.4668197631835902</v>
      </c>
      <c r="G1294">
        <v>5.6560378074645996</v>
      </c>
      <c r="H1294">
        <v>3.2484982013702299</v>
      </c>
      <c r="I1294">
        <v>4.8995060920715297</v>
      </c>
      <c r="J1294">
        <v>337</v>
      </c>
      <c r="K1294">
        <v>487</v>
      </c>
      <c r="L1294">
        <v>753</v>
      </c>
      <c r="M1294">
        <v>1181</v>
      </c>
      <c r="N1294">
        <v>44.944408416747997</v>
      </c>
      <c r="O1294">
        <v>23.259407043456999</v>
      </c>
      <c r="P1294">
        <v>86.421895006401996</v>
      </c>
      <c r="Q1294">
        <v>164.74960994243199</v>
      </c>
      <c r="R1294">
        <v>27.466916092557199</v>
      </c>
      <c r="S1294">
        <v>6.0931891073768503</v>
      </c>
      <c r="T1294">
        <v>0.48800401908615598</v>
      </c>
      <c r="U1294">
        <v>0.95253245642252404</v>
      </c>
      <c r="V1294">
        <v>18.3166175024582</v>
      </c>
      <c r="W1294">
        <v>3.21597633136094</v>
      </c>
    </row>
    <row r="1295" spans="1:23" x14ac:dyDescent="0.25">
      <c r="A1295">
        <v>1293</v>
      </c>
      <c r="B1295">
        <v>134.58165304973801</v>
      </c>
      <c r="C1295">
        <v>159.752896427254</v>
      </c>
      <c r="D1295">
        <v>15.555198134268601</v>
      </c>
      <c r="E1295">
        <v>5.8859878524714704</v>
      </c>
      <c r="F1295">
        <v>4.3804731369018501</v>
      </c>
      <c r="G1295">
        <v>3.5406258106231601</v>
      </c>
      <c r="H1295">
        <v>5.9088706970214799</v>
      </c>
      <c r="I1295">
        <v>2.2603836059570299</v>
      </c>
      <c r="J1295">
        <v>619</v>
      </c>
      <c r="K1295">
        <v>170</v>
      </c>
      <c r="L1295">
        <v>1377</v>
      </c>
      <c r="M1295">
        <v>402</v>
      </c>
      <c r="N1295">
        <v>56.3027534484863</v>
      </c>
      <c r="O1295">
        <v>28.792360305786101</v>
      </c>
      <c r="P1295">
        <v>86.801831262262894</v>
      </c>
      <c r="Q1295">
        <v>156.35637908305199</v>
      </c>
      <c r="R1295">
        <v>28.218211594295301</v>
      </c>
      <c r="S1295">
        <v>5.4813949497216603</v>
      </c>
      <c r="T1295">
        <v>0.48625841523012298</v>
      </c>
      <c r="U1295">
        <v>0.95927927890657705</v>
      </c>
      <c r="V1295">
        <v>22.2070949185043</v>
      </c>
      <c r="W1295">
        <v>3.37575083426028</v>
      </c>
    </row>
    <row r="1296" spans="1:23" x14ac:dyDescent="0.25">
      <c r="A1296">
        <v>1294</v>
      </c>
      <c r="B1296">
        <v>136.49300393952899</v>
      </c>
      <c r="C1296">
        <v>174.953948262143</v>
      </c>
      <c r="D1296">
        <v>16.0117873966242</v>
      </c>
      <c r="E1296">
        <v>7.2566281965134802</v>
      </c>
      <c r="F1296">
        <v>4.3170151710510201</v>
      </c>
      <c r="G1296">
        <v>3.9817907810211102</v>
      </c>
      <c r="H1296">
        <v>5.3919782638549796</v>
      </c>
      <c r="I1296">
        <v>4.0889749526977504</v>
      </c>
      <c r="J1296">
        <v>613</v>
      </c>
      <c r="K1296">
        <v>447</v>
      </c>
      <c r="L1296">
        <v>1279</v>
      </c>
      <c r="M1296">
        <v>876</v>
      </c>
      <c r="N1296">
        <v>57.0701293945312</v>
      </c>
      <c r="O1296">
        <v>58.694122314453097</v>
      </c>
      <c r="P1296">
        <v>63.8718364698247</v>
      </c>
      <c r="Q1296">
        <v>179.910949837966</v>
      </c>
      <c r="R1296">
        <v>22.245389575531298</v>
      </c>
      <c r="S1296">
        <v>6.4099433202373497</v>
      </c>
      <c r="T1296">
        <v>0.372147523938822</v>
      </c>
      <c r="U1296">
        <v>0.95505552432125396</v>
      </c>
      <c r="V1296">
        <v>18.200892857142801</v>
      </c>
      <c r="W1296">
        <v>3.1843406593406498</v>
      </c>
    </row>
    <row r="1297" spans="1:23" x14ac:dyDescent="0.25">
      <c r="A1297">
        <v>1295</v>
      </c>
      <c r="B1297">
        <v>145.440858545673</v>
      </c>
      <c r="C1297">
        <v>177.62401754351899</v>
      </c>
      <c r="D1297">
        <v>14.884128143549599</v>
      </c>
      <c r="E1297">
        <v>5.8579869161891702</v>
      </c>
      <c r="F1297">
        <v>4.2414555549621502</v>
      </c>
      <c r="G1297">
        <v>2.9250590801239</v>
      </c>
      <c r="H1297">
        <v>5.3294520378112704</v>
      </c>
      <c r="I1297">
        <v>1.7954083681106501</v>
      </c>
      <c r="J1297">
        <v>581</v>
      </c>
      <c r="K1297">
        <v>107</v>
      </c>
      <c r="L1297">
        <v>1266</v>
      </c>
      <c r="M1297">
        <v>286</v>
      </c>
      <c r="N1297">
        <v>55.9732055664062</v>
      </c>
      <c r="O1297">
        <v>18.439088821411101</v>
      </c>
      <c r="P1297">
        <v>98.636827339964299</v>
      </c>
      <c r="Q1297">
        <v>105.681544490108</v>
      </c>
      <c r="R1297">
        <v>27.409375575790801</v>
      </c>
      <c r="S1297">
        <v>3.9881299822273699</v>
      </c>
      <c r="T1297">
        <v>0.582904000025806</v>
      </c>
      <c r="U1297">
        <v>0.96160228178851603</v>
      </c>
      <c r="V1297">
        <v>14.511647254575699</v>
      </c>
      <c r="W1297">
        <v>2.8058931246878598</v>
      </c>
    </row>
    <row r="1298" spans="1:23" x14ac:dyDescent="0.25">
      <c r="A1298">
        <v>1296</v>
      </c>
      <c r="B1298">
        <v>184.14364726658701</v>
      </c>
      <c r="C1298">
        <v>200.72423295619899</v>
      </c>
      <c r="D1298">
        <v>42.559076416258897</v>
      </c>
      <c r="E1298">
        <v>12.474325240339899</v>
      </c>
      <c r="F1298">
        <v>8.0286941528320295</v>
      </c>
      <c r="G1298">
        <v>5.8369145393371502</v>
      </c>
      <c r="H1298">
        <v>11.6872844696044</v>
      </c>
      <c r="I1298">
        <v>4.4147214889526296</v>
      </c>
      <c r="J1298">
        <v>1414</v>
      </c>
      <c r="K1298">
        <v>399</v>
      </c>
      <c r="L1298">
        <v>2332</v>
      </c>
      <c r="M1298">
        <v>1021</v>
      </c>
      <c r="N1298">
        <v>133.66001892089801</v>
      </c>
      <c r="O1298">
        <v>55.145259857177699</v>
      </c>
      <c r="P1298">
        <v>102.52236842105199</v>
      </c>
      <c r="Q1298">
        <v>188.27123171507299</v>
      </c>
      <c r="R1298">
        <v>29.484420947359698</v>
      </c>
      <c r="S1298">
        <v>5.9664596091744997</v>
      </c>
      <c r="T1298">
        <v>0.50441751694186998</v>
      </c>
      <c r="U1298">
        <v>0.96078697458221096</v>
      </c>
      <c r="V1298">
        <v>16.552497451579999</v>
      </c>
      <c r="W1298">
        <v>2.9587258860475498</v>
      </c>
    </row>
    <row r="1299" spans="1:23" x14ac:dyDescent="0.25">
      <c r="A1299">
        <v>1297</v>
      </c>
      <c r="B1299">
        <v>183.36228143375499</v>
      </c>
      <c r="C1299">
        <v>158.19895592773</v>
      </c>
      <c r="D1299">
        <v>46.535254526420097</v>
      </c>
      <c r="E1299">
        <v>5.5173996523269597</v>
      </c>
      <c r="F1299">
        <v>8.6777496337890607</v>
      </c>
      <c r="G1299">
        <v>3.4511110782623202</v>
      </c>
      <c r="H1299">
        <v>12.851463317871</v>
      </c>
      <c r="I1299">
        <v>2.0432834625244101</v>
      </c>
      <c r="J1299">
        <v>1635</v>
      </c>
      <c r="K1299">
        <v>109</v>
      </c>
      <c r="L1299">
        <v>2823</v>
      </c>
      <c r="M1299">
        <v>311</v>
      </c>
      <c r="N1299">
        <v>121.490745544433</v>
      </c>
      <c r="O1299">
        <v>48.259716033935497</v>
      </c>
      <c r="P1299">
        <v>60.524902723735401</v>
      </c>
      <c r="Q1299">
        <v>151.10751672569799</v>
      </c>
      <c r="R1299">
        <v>27.5201157855569</v>
      </c>
      <c r="S1299">
        <v>5.2860939109437304</v>
      </c>
      <c r="T1299">
        <v>0.347959491193857</v>
      </c>
      <c r="U1299">
        <v>0.95517251299380701</v>
      </c>
      <c r="V1299">
        <v>21.725382932166301</v>
      </c>
      <c r="W1299">
        <v>3.40192043895747</v>
      </c>
    </row>
    <row r="1300" spans="1:23" x14ac:dyDescent="0.25">
      <c r="A1300">
        <v>1298</v>
      </c>
      <c r="B1300">
        <v>169.350249374138</v>
      </c>
      <c r="C1300">
        <v>181.26709231694699</v>
      </c>
      <c r="D1300">
        <v>35.969695429532301</v>
      </c>
      <c r="E1300">
        <v>9.1124868168862694</v>
      </c>
      <c r="F1300">
        <v>8.8265228271484304</v>
      </c>
      <c r="G1300">
        <v>2.6514933109283398</v>
      </c>
      <c r="H1300">
        <v>12.320696830749499</v>
      </c>
      <c r="I1300">
        <v>2.2542314529418901</v>
      </c>
      <c r="J1300">
        <v>1538</v>
      </c>
      <c r="K1300">
        <v>186</v>
      </c>
      <c r="L1300">
        <v>2706</v>
      </c>
      <c r="M1300">
        <v>441</v>
      </c>
      <c r="N1300">
        <v>114.586204528808</v>
      </c>
      <c r="O1300">
        <v>27.2946872711181</v>
      </c>
      <c r="P1300">
        <v>46.232038834951403</v>
      </c>
      <c r="Q1300">
        <v>174.362487188247</v>
      </c>
      <c r="R1300">
        <v>26.648100098979299</v>
      </c>
      <c r="S1300">
        <v>6.0165746617163398</v>
      </c>
      <c r="T1300">
        <v>0.27874316555630102</v>
      </c>
      <c r="U1300">
        <v>0.95681349321144205</v>
      </c>
      <c r="V1300">
        <v>18.2420242024202</v>
      </c>
      <c r="W1300">
        <v>3.10544160027123</v>
      </c>
    </row>
    <row r="1301" spans="1:23" x14ac:dyDescent="0.25">
      <c r="A1301">
        <v>1299</v>
      </c>
      <c r="B1301">
        <v>163.86708455432799</v>
      </c>
      <c r="C1301">
        <v>191.661258708688</v>
      </c>
      <c r="D1301">
        <v>37.045193238810398</v>
      </c>
      <c r="E1301">
        <v>7.9792204645684803</v>
      </c>
      <c r="F1301">
        <v>8.3943996429443306</v>
      </c>
      <c r="G1301">
        <v>4.8096494674682599</v>
      </c>
      <c r="H1301">
        <v>10.4376220703125</v>
      </c>
      <c r="I1301">
        <v>3.41636037826538</v>
      </c>
      <c r="J1301">
        <v>1239</v>
      </c>
      <c r="K1301">
        <v>291</v>
      </c>
      <c r="L1301">
        <v>2483</v>
      </c>
      <c r="M1301">
        <v>770</v>
      </c>
      <c r="N1301">
        <v>114.934761047363</v>
      </c>
      <c r="O1301">
        <v>29.832868576049801</v>
      </c>
      <c r="P1301">
        <v>51.579336981010599</v>
      </c>
      <c r="Q1301">
        <v>172.104993474162</v>
      </c>
      <c r="R1301">
        <v>27.625077312159501</v>
      </c>
      <c r="S1301">
        <v>4.3427385451964504</v>
      </c>
      <c r="T1301">
        <v>0.32284455183465099</v>
      </c>
      <c r="U1301">
        <v>0.96670418367798705</v>
      </c>
      <c r="V1301">
        <v>18.383561643835598</v>
      </c>
      <c r="W1301">
        <v>2.6083807553026301</v>
      </c>
    </row>
    <row r="1302" spans="1:23" x14ac:dyDescent="0.25">
      <c r="A1302">
        <v>1300</v>
      </c>
      <c r="B1302">
        <v>193.164742184012</v>
      </c>
      <c r="C1302">
        <v>191.73657552058</v>
      </c>
      <c r="D1302">
        <v>38.3051957617837</v>
      </c>
      <c r="E1302">
        <v>18.6148418800583</v>
      </c>
      <c r="F1302">
        <v>7.7700614929199201</v>
      </c>
      <c r="G1302">
        <v>6.2120485305786097</v>
      </c>
      <c r="H1302">
        <v>12.9643020629882</v>
      </c>
      <c r="I1302">
        <v>5.18147850036621</v>
      </c>
      <c r="J1302">
        <v>1633</v>
      </c>
      <c r="K1302">
        <v>451</v>
      </c>
      <c r="L1302">
        <v>2709</v>
      </c>
      <c r="M1302">
        <v>1282</v>
      </c>
      <c r="N1302">
        <v>119.503135681152</v>
      </c>
      <c r="O1302">
        <v>53.907325744628899</v>
      </c>
      <c r="P1302">
        <v>49.057971014492701</v>
      </c>
      <c r="Q1302">
        <v>219.81368347617999</v>
      </c>
      <c r="R1302">
        <v>27.596041477473101</v>
      </c>
      <c r="S1302">
        <v>6.8486090856526802</v>
      </c>
      <c r="T1302">
        <v>0.31055821899274899</v>
      </c>
      <c r="U1302">
        <v>0.97200876823091498</v>
      </c>
      <c r="V1302">
        <v>16.8393234672304</v>
      </c>
      <c r="W1302">
        <v>3.1173341214718402</v>
      </c>
    </row>
    <row r="1303" spans="1:23" x14ac:dyDescent="0.25">
      <c r="A1303">
        <v>1301</v>
      </c>
      <c r="B1303">
        <v>169.94684546566</v>
      </c>
      <c r="C1303">
        <v>174.31326049409</v>
      </c>
      <c r="D1303">
        <v>37.601824060207797</v>
      </c>
      <c r="E1303">
        <v>7.6959776847581098</v>
      </c>
      <c r="F1303">
        <v>8.5021228790283203</v>
      </c>
      <c r="G1303">
        <v>4.1595573425292898</v>
      </c>
      <c r="H1303">
        <v>13.194219589233301</v>
      </c>
      <c r="I1303">
        <v>2.8108055591583199</v>
      </c>
      <c r="J1303">
        <v>1686</v>
      </c>
      <c r="K1303">
        <v>184</v>
      </c>
      <c r="L1303">
        <v>2892</v>
      </c>
      <c r="M1303">
        <v>532</v>
      </c>
      <c r="N1303">
        <v>124.47087860107401</v>
      </c>
      <c r="O1303">
        <v>15.1327457427978</v>
      </c>
      <c r="P1303">
        <v>106.568147400302</v>
      </c>
      <c r="Q1303">
        <v>159.63878191644201</v>
      </c>
      <c r="R1303">
        <v>25.6861424749865</v>
      </c>
      <c r="S1303">
        <v>4.2924772699400702</v>
      </c>
      <c r="T1303">
        <v>0.52181323122152301</v>
      </c>
      <c r="U1303">
        <v>0.972886845251696</v>
      </c>
      <c r="V1303">
        <v>11.667247386759501</v>
      </c>
      <c r="W1303">
        <v>2.6381516906910898</v>
      </c>
    </row>
    <row r="1304" spans="1:23" x14ac:dyDescent="0.25">
      <c r="A1304">
        <v>1302</v>
      </c>
      <c r="B1304">
        <v>167.72376719905199</v>
      </c>
      <c r="C1304">
        <v>178.189427312775</v>
      </c>
      <c r="D1304">
        <v>37.243098454735097</v>
      </c>
      <c r="E1304">
        <v>8.0673892261521392</v>
      </c>
      <c r="F1304">
        <v>7.6204977035522399</v>
      </c>
      <c r="G1304">
        <v>2.9059064388275102</v>
      </c>
      <c r="H1304">
        <v>12.444384574890099</v>
      </c>
      <c r="I1304">
        <v>1.9895811080932599</v>
      </c>
      <c r="J1304">
        <v>1499</v>
      </c>
      <c r="K1304">
        <v>167</v>
      </c>
      <c r="L1304">
        <v>2386</v>
      </c>
      <c r="M1304">
        <v>386</v>
      </c>
      <c r="N1304">
        <v>135.62448120117099</v>
      </c>
      <c r="O1304">
        <v>72.801094055175696</v>
      </c>
      <c r="P1304">
        <v>67.598910452843</v>
      </c>
      <c r="Q1304">
        <v>166.05667643365399</v>
      </c>
      <c r="R1304">
        <v>29.6648944728204</v>
      </c>
      <c r="S1304">
        <v>6.73726651953492</v>
      </c>
      <c r="T1304">
        <v>0.42052360536100197</v>
      </c>
      <c r="U1304">
        <v>0.931914896762992</v>
      </c>
      <c r="V1304">
        <v>16.526870389883999</v>
      </c>
      <c r="W1304">
        <v>2.9800270819228101</v>
      </c>
    </row>
    <row r="1305" spans="1:23" x14ac:dyDescent="0.25">
      <c r="A1305">
        <v>1303</v>
      </c>
      <c r="B1305">
        <v>180.38535581905299</v>
      </c>
      <c r="C1305">
        <v>178.349550738419</v>
      </c>
      <c r="D1305">
        <v>37.586257536547301</v>
      </c>
      <c r="E1305">
        <v>7.7291974712291802</v>
      </c>
      <c r="F1305">
        <v>8.1704673767089808</v>
      </c>
      <c r="G1305">
        <v>3.3436081409454301</v>
      </c>
      <c r="H1305">
        <v>12.846452713012599</v>
      </c>
      <c r="I1305">
        <v>2.83866119384765</v>
      </c>
      <c r="J1305">
        <v>1582</v>
      </c>
      <c r="K1305">
        <v>251</v>
      </c>
      <c r="L1305">
        <v>2652</v>
      </c>
      <c r="M1305">
        <v>632</v>
      </c>
      <c r="N1305">
        <v>128.160064697265</v>
      </c>
      <c r="O1305">
        <v>58</v>
      </c>
      <c r="P1305">
        <v>76.685143210385306</v>
      </c>
      <c r="Q1305">
        <v>182.938948196979</v>
      </c>
      <c r="R1305">
        <v>29.055567881166301</v>
      </c>
      <c r="S1305">
        <v>7.4731023711811</v>
      </c>
      <c r="T1305">
        <v>0.47360824857839201</v>
      </c>
      <c r="U1305">
        <v>0.96719742460366498</v>
      </c>
      <c r="V1305">
        <v>13.128367670364501</v>
      </c>
      <c r="W1305">
        <v>3.0186627718273198</v>
      </c>
    </row>
    <row r="1306" spans="1:23" x14ac:dyDescent="0.25">
      <c r="A1306">
        <v>1304</v>
      </c>
      <c r="B1306">
        <v>169.958528207417</v>
      </c>
      <c r="C1306">
        <v>195.251799957305</v>
      </c>
      <c r="D1306">
        <v>27.671969616183802</v>
      </c>
      <c r="E1306">
        <v>10.322630197889</v>
      </c>
      <c r="F1306">
        <v>6.8521027565002397</v>
      </c>
      <c r="G1306">
        <v>4.8063259124755797</v>
      </c>
      <c r="H1306">
        <v>10.381644248962401</v>
      </c>
      <c r="I1306">
        <v>3.7674026489257799</v>
      </c>
      <c r="J1306">
        <v>1298</v>
      </c>
      <c r="K1306">
        <v>355</v>
      </c>
      <c r="L1306">
        <v>2298</v>
      </c>
      <c r="M1306">
        <v>877</v>
      </c>
      <c r="N1306">
        <v>127.534309387207</v>
      </c>
      <c r="O1306">
        <v>20.3960781097412</v>
      </c>
      <c r="P1306">
        <v>66.214420654911805</v>
      </c>
      <c r="Q1306">
        <v>141.96435917887499</v>
      </c>
      <c r="R1306">
        <v>26.059881751093599</v>
      </c>
      <c r="S1306">
        <v>5.1180626548633503</v>
      </c>
      <c r="T1306">
        <v>0.40819911072484799</v>
      </c>
      <c r="U1306">
        <v>0.96163398452378201</v>
      </c>
      <c r="V1306">
        <v>13.2997881355932</v>
      </c>
      <c r="W1306">
        <v>3.4490641520217098</v>
      </c>
    </row>
    <row r="1307" spans="1:23" x14ac:dyDescent="0.25">
      <c r="A1307">
        <v>1305</v>
      </c>
      <c r="B1307">
        <v>171.649575966931</v>
      </c>
      <c r="C1307">
        <v>159.52329756059601</v>
      </c>
      <c r="D1307">
        <v>28.685861986258601</v>
      </c>
      <c r="E1307">
        <v>2.93333288180267</v>
      </c>
      <c r="F1307">
        <v>7.1020183563232404</v>
      </c>
      <c r="G1307">
        <v>1.95392882823944</v>
      </c>
      <c r="H1307">
        <v>11.2152242660522</v>
      </c>
      <c r="I1307">
        <v>1.1993274688720701</v>
      </c>
      <c r="J1307">
        <v>1406</v>
      </c>
      <c r="K1307">
        <v>64</v>
      </c>
      <c r="L1307">
        <v>2356</v>
      </c>
      <c r="M1307">
        <v>141</v>
      </c>
      <c r="N1307">
        <v>126.142776489257</v>
      </c>
      <c r="O1307">
        <v>34.539833068847599</v>
      </c>
      <c r="P1307">
        <v>74.578079534432504</v>
      </c>
      <c r="Q1307">
        <v>178.35233563173699</v>
      </c>
      <c r="R1307">
        <v>22.7535374333583</v>
      </c>
      <c r="S1307">
        <v>4.5238217499170403</v>
      </c>
      <c r="T1307">
        <v>0.42951721013653199</v>
      </c>
      <c r="U1307">
        <v>0.96659559991937205</v>
      </c>
      <c r="V1307">
        <v>7.4985738733599501</v>
      </c>
      <c r="W1307">
        <v>2.5479258605472199</v>
      </c>
    </row>
    <row r="1308" spans="1:23" x14ac:dyDescent="0.25">
      <c r="A1308">
        <v>1306</v>
      </c>
      <c r="B1308">
        <v>173.04467387296401</v>
      </c>
      <c r="C1308">
        <v>156.25156707873199</v>
      </c>
      <c r="D1308">
        <v>22.010263299624999</v>
      </c>
      <c r="E1308">
        <v>21.2440657328711</v>
      </c>
      <c r="F1308">
        <v>6.4950566291809002</v>
      </c>
      <c r="G1308">
        <v>3.3461396694183301</v>
      </c>
      <c r="H1308">
        <v>9.3636484146118093</v>
      </c>
      <c r="I1308">
        <v>3.0452601909637398</v>
      </c>
      <c r="J1308">
        <v>1065</v>
      </c>
      <c r="K1308">
        <v>253</v>
      </c>
      <c r="L1308">
        <v>2247</v>
      </c>
      <c r="M1308">
        <v>648</v>
      </c>
      <c r="N1308">
        <v>119.33147430419901</v>
      </c>
      <c r="O1308">
        <v>52.201530456542898</v>
      </c>
      <c r="P1308">
        <v>80.065311500094097</v>
      </c>
      <c r="Q1308">
        <v>182.75184525324499</v>
      </c>
      <c r="R1308">
        <v>22.655541122544999</v>
      </c>
      <c r="S1308">
        <v>10.722589446550399</v>
      </c>
      <c r="T1308">
        <v>0.45527286522303601</v>
      </c>
      <c r="U1308">
        <v>0.94520462819615303</v>
      </c>
      <c r="V1308">
        <v>8.8981348637015696</v>
      </c>
      <c r="W1308">
        <v>5.0459267359212596</v>
      </c>
    </row>
    <row r="1309" spans="1:23" x14ac:dyDescent="0.25">
      <c r="A1309">
        <v>1307</v>
      </c>
      <c r="B1309">
        <v>179.05001067360101</v>
      </c>
      <c r="C1309">
        <v>196.58568961167401</v>
      </c>
      <c r="D1309">
        <v>34.533621597491702</v>
      </c>
      <c r="E1309">
        <v>10.263766871409601</v>
      </c>
      <c r="F1309">
        <v>6.53729200363159</v>
      </c>
      <c r="G1309">
        <v>4.3182311058044398</v>
      </c>
      <c r="H1309">
        <v>12.7699689865112</v>
      </c>
      <c r="I1309">
        <v>2.8484582901000901</v>
      </c>
      <c r="J1309">
        <v>1491</v>
      </c>
      <c r="K1309">
        <v>184</v>
      </c>
      <c r="L1309">
        <v>2532</v>
      </c>
      <c r="M1309">
        <v>553</v>
      </c>
      <c r="N1309">
        <v>131.04579162597599</v>
      </c>
      <c r="O1309">
        <v>40.261642456054602</v>
      </c>
      <c r="P1309">
        <v>68.072832369942105</v>
      </c>
      <c r="Q1309">
        <v>210.524997007541</v>
      </c>
      <c r="R1309">
        <v>25.6430231767321</v>
      </c>
      <c r="S1309">
        <v>3.6803627536690602</v>
      </c>
      <c r="T1309">
        <v>0.39555323824171501</v>
      </c>
      <c r="U1309">
        <v>0.98271071233918705</v>
      </c>
      <c r="V1309">
        <v>15.4673913043478</v>
      </c>
      <c r="W1309">
        <v>2.3500520910849798</v>
      </c>
    </row>
    <row r="1310" spans="1:23" x14ac:dyDescent="0.25">
      <c r="A1310">
        <v>1308</v>
      </c>
      <c r="B1310">
        <v>179.64119233829399</v>
      </c>
      <c r="C1310">
        <v>203.50816045333599</v>
      </c>
      <c r="D1310">
        <v>34.757536446515097</v>
      </c>
      <c r="E1310">
        <v>7.185245958596</v>
      </c>
      <c r="F1310">
        <v>6.23211622238159</v>
      </c>
      <c r="G1310">
        <v>3.5909142494201598</v>
      </c>
      <c r="H1310">
        <v>13.219886779785099</v>
      </c>
      <c r="I1310">
        <v>3.4301564693450901</v>
      </c>
      <c r="J1310">
        <v>1631</v>
      </c>
      <c r="K1310">
        <v>357</v>
      </c>
      <c r="L1310">
        <v>2394</v>
      </c>
      <c r="M1310">
        <v>738</v>
      </c>
      <c r="N1310">
        <v>130.29965209960901</v>
      </c>
      <c r="O1310">
        <v>39.812057495117102</v>
      </c>
      <c r="P1310">
        <v>101.332936626004</v>
      </c>
      <c r="Q1310">
        <v>190.04282407407399</v>
      </c>
      <c r="R1310">
        <v>28.920858903446</v>
      </c>
      <c r="S1310">
        <v>5.9670987884005697</v>
      </c>
      <c r="T1310">
        <v>0.53137638150538702</v>
      </c>
      <c r="U1310">
        <v>0.96532294468518398</v>
      </c>
      <c r="V1310">
        <v>9.7628541448058694</v>
      </c>
      <c r="W1310">
        <v>3.1814063066328302</v>
      </c>
    </row>
    <row r="1311" spans="1:23" x14ac:dyDescent="0.25">
      <c r="A1311">
        <v>1309</v>
      </c>
      <c r="B1311">
        <v>174.081779192299</v>
      </c>
      <c r="C1311">
        <v>125.80785577053599</v>
      </c>
      <c r="D1311">
        <v>32.445874892517097</v>
      </c>
      <c r="E1311">
        <v>9.3928727620416907</v>
      </c>
      <c r="F1311">
        <v>5.97116994857788</v>
      </c>
      <c r="G1311">
        <v>4.5424232482910103</v>
      </c>
      <c r="H1311">
        <v>10.6652317047119</v>
      </c>
      <c r="I1311">
        <v>3.1200063228607098</v>
      </c>
      <c r="J1311">
        <v>1246</v>
      </c>
      <c r="K1311">
        <v>262</v>
      </c>
      <c r="L1311">
        <v>1989</v>
      </c>
      <c r="M1311">
        <v>680</v>
      </c>
      <c r="N1311">
        <v>110.981979370117</v>
      </c>
      <c r="O1311">
        <v>35.355339050292898</v>
      </c>
      <c r="P1311">
        <v>69.3585957091111</v>
      </c>
      <c r="Q1311">
        <v>183.28778640059099</v>
      </c>
      <c r="R1311">
        <v>28.962016647352399</v>
      </c>
      <c r="S1311">
        <v>5.7876753864239499</v>
      </c>
      <c r="T1311">
        <v>0.41485325882198498</v>
      </c>
      <c r="U1311">
        <v>0.97023152859581796</v>
      </c>
      <c r="V1311">
        <v>13.785299806576401</v>
      </c>
      <c r="W1311">
        <v>2.8425381903642699</v>
      </c>
    </row>
    <row r="1312" spans="1:23" x14ac:dyDescent="0.25">
      <c r="A1312">
        <v>1310</v>
      </c>
      <c r="B1312">
        <v>192.07403597973899</v>
      </c>
      <c r="C1312">
        <v>198.616759494653</v>
      </c>
      <c r="D1312">
        <v>34.063430082269299</v>
      </c>
      <c r="E1312">
        <v>4.9681548452839204</v>
      </c>
      <c r="F1312">
        <v>5.3887681961059499</v>
      </c>
      <c r="G1312">
        <v>2.9443979263305602</v>
      </c>
      <c r="H1312">
        <v>10.6492357254028</v>
      </c>
      <c r="I1312">
        <v>2.0844757556915199</v>
      </c>
      <c r="J1312">
        <v>1265</v>
      </c>
      <c r="K1312">
        <v>198</v>
      </c>
      <c r="L1312">
        <v>1917</v>
      </c>
      <c r="M1312">
        <v>394</v>
      </c>
      <c r="N1312">
        <v>118.72657012939401</v>
      </c>
      <c r="O1312">
        <v>47.095649719238203</v>
      </c>
      <c r="P1312">
        <v>58.648273636656903</v>
      </c>
      <c r="Q1312">
        <v>129.39084507042199</v>
      </c>
      <c r="R1312">
        <v>21.859702687125498</v>
      </c>
      <c r="S1312">
        <v>21.159988833996799</v>
      </c>
      <c r="T1312">
        <v>0.37538229851615101</v>
      </c>
      <c r="U1312">
        <v>0.67270212809060503</v>
      </c>
      <c r="V1312">
        <v>17.779661016949099</v>
      </c>
      <c r="W1312">
        <v>8.9910714285714199</v>
      </c>
    </row>
    <row r="1313" spans="1:23" x14ac:dyDescent="0.25">
      <c r="A1313">
        <v>1311</v>
      </c>
      <c r="B1313">
        <v>176.524461953463</v>
      </c>
      <c r="C1313">
        <v>188.91433949814601</v>
      </c>
      <c r="D1313">
        <v>33.712272091899102</v>
      </c>
      <c r="E1313">
        <v>6.2721437482227804</v>
      </c>
      <c r="F1313">
        <v>8.8739843368530202</v>
      </c>
      <c r="G1313">
        <v>3.25571584701538</v>
      </c>
      <c r="H1313">
        <v>13.4764337539672</v>
      </c>
      <c r="I1313">
        <v>2.6782255172729399</v>
      </c>
      <c r="J1313">
        <v>1692</v>
      </c>
      <c r="K1313">
        <v>226</v>
      </c>
      <c r="L1313">
        <v>2635</v>
      </c>
      <c r="M1313">
        <v>578</v>
      </c>
      <c r="N1313">
        <v>133.95895385742099</v>
      </c>
      <c r="O1313">
        <v>40.112342834472599</v>
      </c>
      <c r="P1313">
        <v>65.1483038126688</v>
      </c>
      <c r="Q1313">
        <v>186.68864937929001</v>
      </c>
      <c r="R1313">
        <v>23.439701685506499</v>
      </c>
      <c r="S1313">
        <v>4.5194802314157103</v>
      </c>
      <c r="T1313">
        <v>0.40838372667329098</v>
      </c>
      <c r="U1313">
        <v>0.97879403065164206</v>
      </c>
      <c r="V1313">
        <v>18.036619718309801</v>
      </c>
      <c r="W1313">
        <v>2.8089734029331299</v>
      </c>
    </row>
    <row r="1314" spans="1:23" x14ac:dyDescent="0.25">
      <c r="A1314">
        <v>1312</v>
      </c>
      <c r="B1314">
        <v>174.896291408721</v>
      </c>
      <c r="C1314">
        <v>183.443730714743</v>
      </c>
      <c r="D1314">
        <v>14.219723732204001</v>
      </c>
      <c r="E1314">
        <v>6.0100750171525297</v>
      </c>
      <c r="F1314">
        <v>7.0134468078613201</v>
      </c>
      <c r="G1314">
        <v>3.2547407150268501</v>
      </c>
      <c r="H1314">
        <v>9.5898008346557599</v>
      </c>
      <c r="I1314">
        <v>2.05461120605468</v>
      </c>
      <c r="J1314">
        <v>1203</v>
      </c>
      <c r="K1314">
        <v>131</v>
      </c>
      <c r="L1314">
        <v>2042</v>
      </c>
      <c r="M1314">
        <v>311</v>
      </c>
      <c r="N1314">
        <v>108.673820495605</v>
      </c>
      <c r="O1314">
        <v>43.9089965820312</v>
      </c>
      <c r="P1314">
        <v>77.414418499206505</v>
      </c>
      <c r="Q1314">
        <v>159.422331876497</v>
      </c>
      <c r="R1314">
        <v>23.381145208361001</v>
      </c>
      <c r="S1314">
        <v>8.3692627988181005</v>
      </c>
      <c r="T1314">
        <v>0.459950116956164</v>
      </c>
      <c r="U1314">
        <v>0.95910499346643396</v>
      </c>
      <c r="V1314">
        <v>13.6677604593929</v>
      </c>
      <c r="W1314">
        <v>3.2802540279901198</v>
      </c>
    </row>
    <row r="1315" spans="1:23" x14ac:dyDescent="0.25">
      <c r="A1315">
        <v>1313</v>
      </c>
      <c r="B1315">
        <v>150.51442876826599</v>
      </c>
      <c r="C1315">
        <v>178.57718954375201</v>
      </c>
      <c r="D1315">
        <v>32.349804920027701</v>
      </c>
      <c r="E1315">
        <v>6.1580061053286101</v>
      </c>
      <c r="F1315">
        <v>8.1225414276122994</v>
      </c>
      <c r="G1315">
        <v>3.1157743930816602</v>
      </c>
      <c r="H1315">
        <v>11.677461624145501</v>
      </c>
      <c r="I1315">
        <v>2.2806746959686199</v>
      </c>
      <c r="J1315">
        <v>1436</v>
      </c>
      <c r="K1315">
        <v>228</v>
      </c>
      <c r="L1315">
        <v>2488</v>
      </c>
      <c r="M1315">
        <v>417</v>
      </c>
      <c r="N1315">
        <v>129.24781799316401</v>
      </c>
      <c r="O1315">
        <v>42.801868438720703</v>
      </c>
      <c r="P1315">
        <v>93.314635535307502</v>
      </c>
      <c r="Q1315">
        <v>188.24018167245501</v>
      </c>
      <c r="R1315">
        <v>24.639584980025401</v>
      </c>
      <c r="S1315">
        <v>3.91093710732962</v>
      </c>
      <c r="T1315">
        <v>0.47334402084454302</v>
      </c>
      <c r="U1315">
        <v>0.98494843413273703</v>
      </c>
      <c r="V1315">
        <v>13.327852998065699</v>
      </c>
      <c r="W1315">
        <v>2.6025143774241002</v>
      </c>
    </row>
    <row r="1316" spans="1:23" x14ac:dyDescent="0.25">
      <c r="A1316">
        <v>1314</v>
      </c>
      <c r="B1316">
        <v>203.57866444138199</v>
      </c>
      <c r="C1316">
        <v>175.20326418133399</v>
      </c>
      <c r="D1316">
        <v>30.920711870073301</v>
      </c>
      <c r="E1316">
        <v>4.9626816914471004</v>
      </c>
      <c r="F1316">
        <v>7.0804142951965297</v>
      </c>
      <c r="G1316">
        <v>2.85598516464233</v>
      </c>
      <c r="H1316">
        <v>12.1938257217407</v>
      </c>
      <c r="I1316">
        <v>1.8929351568221999</v>
      </c>
      <c r="J1316">
        <v>1482</v>
      </c>
      <c r="K1316">
        <v>162</v>
      </c>
      <c r="L1316">
        <v>2392</v>
      </c>
      <c r="M1316">
        <v>338</v>
      </c>
      <c r="N1316">
        <v>108.747413635253</v>
      </c>
      <c r="O1316">
        <v>31.827659606933501</v>
      </c>
      <c r="P1316">
        <v>66.767836659784294</v>
      </c>
      <c r="Q1316">
        <v>214.67114822546901</v>
      </c>
      <c r="R1316">
        <v>23.904120684678201</v>
      </c>
      <c r="S1316">
        <v>3.9076711848204901</v>
      </c>
      <c r="T1316">
        <v>0.3883555476237</v>
      </c>
      <c r="U1316">
        <v>0.975794989610278</v>
      </c>
      <c r="V1316">
        <v>18.2167563412759</v>
      </c>
      <c r="W1316">
        <v>2.4270137961726701</v>
      </c>
    </row>
    <row r="1317" spans="1:23" x14ac:dyDescent="0.25">
      <c r="A1317">
        <v>1315</v>
      </c>
      <c r="B1317">
        <v>159.17291234062299</v>
      </c>
      <c r="C1317">
        <v>181.86512449300301</v>
      </c>
      <c r="D1317">
        <v>29.6549929362317</v>
      </c>
      <c r="E1317">
        <v>9.3523810076090399</v>
      </c>
      <c r="F1317">
        <v>10.536639213561999</v>
      </c>
      <c r="G1317">
        <v>5.6494851112365696</v>
      </c>
      <c r="H1317">
        <v>15.130261421203601</v>
      </c>
      <c r="I1317">
        <v>3.7648456096649099</v>
      </c>
      <c r="J1317">
        <v>1931</v>
      </c>
      <c r="K1317">
        <v>267</v>
      </c>
      <c r="L1317">
        <v>3442</v>
      </c>
      <c r="M1317">
        <v>767</v>
      </c>
      <c r="N1317">
        <v>121.210556030273</v>
      </c>
      <c r="O1317">
        <v>26.0768108367919</v>
      </c>
      <c r="P1317">
        <v>85.8349046261784</v>
      </c>
      <c r="Q1317">
        <v>166.03709106063701</v>
      </c>
      <c r="R1317">
        <v>22.8469579326351</v>
      </c>
      <c r="S1317">
        <v>17.193785360112699</v>
      </c>
      <c r="T1317">
        <v>0.466348653171196</v>
      </c>
      <c r="U1317">
        <v>0.89574901986495004</v>
      </c>
      <c r="V1317">
        <v>15.811094452773601</v>
      </c>
      <c r="W1317">
        <v>8.7830142366224795</v>
      </c>
    </row>
    <row r="1318" spans="1:23" x14ac:dyDescent="0.25">
      <c r="A1318">
        <v>1316</v>
      </c>
      <c r="B1318">
        <v>202.083894506006</v>
      </c>
      <c r="C1318">
        <v>213.27714490869201</v>
      </c>
      <c r="D1318">
        <v>31.176014539266401</v>
      </c>
      <c r="E1318">
        <v>5.0958578806528596</v>
      </c>
      <c r="F1318">
        <v>8.0054950714111293</v>
      </c>
      <c r="G1318">
        <v>2.2841234207153298</v>
      </c>
      <c r="H1318">
        <v>14.750108718871999</v>
      </c>
      <c r="I1318">
        <v>1.7850537300109801</v>
      </c>
      <c r="J1318">
        <v>1764</v>
      </c>
      <c r="K1318">
        <v>171</v>
      </c>
      <c r="L1318">
        <v>2856</v>
      </c>
      <c r="M1318">
        <v>343</v>
      </c>
      <c r="N1318">
        <v>109.288604736328</v>
      </c>
      <c r="O1318">
        <v>23.430747985839801</v>
      </c>
      <c r="P1318">
        <v>64.059086839749298</v>
      </c>
      <c r="Q1318">
        <v>153.46264880096601</v>
      </c>
      <c r="R1318">
        <v>23.265046733764301</v>
      </c>
      <c r="S1318">
        <v>3.3523418693137801</v>
      </c>
      <c r="T1318">
        <v>0.37372855844962599</v>
      </c>
      <c r="U1318">
        <v>0.98549308135980695</v>
      </c>
      <c r="V1318">
        <v>12.9644128113879</v>
      </c>
      <c r="W1318">
        <v>2.5387027562303999</v>
      </c>
    </row>
    <row r="1319" spans="1:23" x14ac:dyDescent="0.25">
      <c r="A1319">
        <v>1317</v>
      </c>
      <c r="B1319">
        <v>187.985910846319</v>
      </c>
      <c r="C1319">
        <v>166.22098235944799</v>
      </c>
      <c r="D1319">
        <v>38.348201517061099</v>
      </c>
      <c r="E1319">
        <v>13.290151443931901</v>
      </c>
      <c r="F1319">
        <v>8.1882219314575195</v>
      </c>
      <c r="G1319">
        <v>4.9886150360107404</v>
      </c>
      <c r="H1319">
        <v>11.478919029235801</v>
      </c>
      <c r="I1319">
        <v>3.6784539222717201</v>
      </c>
      <c r="J1319">
        <v>1358</v>
      </c>
      <c r="K1319">
        <v>330</v>
      </c>
      <c r="L1319">
        <v>2426</v>
      </c>
      <c r="M1319">
        <v>851</v>
      </c>
      <c r="N1319">
        <v>123.004066467285</v>
      </c>
      <c r="O1319">
        <v>40.311286926269503</v>
      </c>
      <c r="P1319">
        <v>57.055760773966497</v>
      </c>
      <c r="Q1319">
        <v>174.29878930937301</v>
      </c>
      <c r="R1319">
        <v>20.953906459779301</v>
      </c>
      <c r="S1319">
        <v>7.0985575173144397</v>
      </c>
      <c r="T1319">
        <v>0.34805802488802401</v>
      </c>
      <c r="U1319">
        <v>0.94558438936351497</v>
      </c>
      <c r="V1319">
        <v>13.015742642026</v>
      </c>
      <c r="W1319">
        <v>3.2158953234795198</v>
      </c>
    </row>
    <row r="1320" spans="1:23" x14ac:dyDescent="0.25">
      <c r="A1320">
        <v>1318</v>
      </c>
      <c r="B1320">
        <v>177.06873799219801</v>
      </c>
      <c r="C1320">
        <v>179.540472355372</v>
      </c>
      <c r="D1320">
        <v>38.6124593281831</v>
      </c>
      <c r="E1320">
        <v>6.0620771381785996</v>
      </c>
      <c r="F1320">
        <v>8.4474163055419904</v>
      </c>
      <c r="G1320">
        <v>2.7754049301147399</v>
      </c>
      <c r="H1320">
        <v>14.489005088806101</v>
      </c>
      <c r="I1320">
        <v>1.9372227191925</v>
      </c>
      <c r="J1320">
        <v>1764</v>
      </c>
      <c r="K1320">
        <v>123</v>
      </c>
      <c r="L1320">
        <v>2642</v>
      </c>
      <c r="M1320">
        <v>320</v>
      </c>
      <c r="N1320">
        <v>138.05796813964801</v>
      </c>
      <c r="O1320">
        <v>26.000001907348601</v>
      </c>
      <c r="P1320">
        <v>48.342946940284698</v>
      </c>
      <c r="Q1320">
        <v>180.88474360231299</v>
      </c>
      <c r="R1320">
        <v>17.207008172025802</v>
      </c>
      <c r="S1320">
        <v>9.4712450295873598</v>
      </c>
      <c r="T1320">
        <v>0.30568011938349299</v>
      </c>
      <c r="U1320">
        <v>0.95060379544372298</v>
      </c>
      <c r="V1320">
        <v>13.220351390922399</v>
      </c>
      <c r="W1320">
        <v>5.0288461538461497</v>
      </c>
    </row>
    <row r="1321" spans="1:23" x14ac:dyDescent="0.25">
      <c r="A1321">
        <v>1319</v>
      </c>
      <c r="B1321">
        <v>192.950163985328</v>
      </c>
      <c r="C1321">
        <v>185.011837994139</v>
      </c>
      <c r="D1321">
        <v>24.292262028706801</v>
      </c>
      <c r="E1321">
        <v>6.7263208836518196</v>
      </c>
      <c r="F1321">
        <v>6.2946319580078098</v>
      </c>
      <c r="G1321">
        <v>3.9621558189392001</v>
      </c>
      <c r="H1321">
        <v>11.2216072082519</v>
      </c>
      <c r="I1321">
        <v>2.8161289691925</v>
      </c>
      <c r="J1321">
        <v>1427</v>
      </c>
      <c r="K1321">
        <v>226</v>
      </c>
      <c r="L1321">
        <v>2288</v>
      </c>
      <c r="M1321">
        <v>537</v>
      </c>
      <c r="N1321">
        <v>114.214714050292</v>
      </c>
      <c r="O1321">
        <v>28.442924499511701</v>
      </c>
      <c r="P1321">
        <v>101.496954630205</v>
      </c>
      <c r="Q1321">
        <v>185.688088910364</v>
      </c>
      <c r="R1321">
        <v>28.113861485584501</v>
      </c>
      <c r="S1321">
        <v>5.6724927415291901</v>
      </c>
      <c r="T1321">
        <v>0.51239668740697797</v>
      </c>
      <c r="U1321">
        <v>0.969690147736186</v>
      </c>
      <c r="V1321">
        <v>8.7591542031975198</v>
      </c>
      <c r="W1321">
        <v>3.1458539808391102</v>
      </c>
    </row>
    <row r="1322" spans="1:23" x14ac:dyDescent="0.25">
      <c r="A1322">
        <v>1320</v>
      </c>
      <c r="B1322">
        <v>157.533815909487</v>
      </c>
      <c r="C1322">
        <v>199.098197131712</v>
      </c>
      <c r="D1322">
        <v>31.308406716251199</v>
      </c>
      <c r="E1322">
        <v>8.9617937956276208</v>
      </c>
      <c r="F1322">
        <v>8.3942613601684499</v>
      </c>
      <c r="G1322">
        <v>5.2050490379333496</v>
      </c>
      <c r="H1322">
        <v>10.5406827926635</v>
      </c>
      <c r="I1322">
        <v>4.6415305137634197</v>
      </c>
      <c r="J1322">
        <v>1280</v>
      </c>
      <c r="K1322">
        <v>424</v>
      </c>
      <c r="L1322">
        <v>2384</v>
      </c>
      <c r="M1322">
        <v>1112</v>
      </c>
      <c r="N1322">
        <v>96.046867370605398</v>
      </c>
      <c r="O1322">
        <v>24.020824432373001</v>
      </c>
      <c r="P1322">
        <v>84.36557340473</v>
      </c>
      <c r="Q1322">
        <v>201.49244712990901</v>
      </c>
      <c r="R1322">
        <v>23.199350015400601</v>
      </c>
      <c r="S1322">
        <v>9.6979661364515302</v>
      </c>
      <c r="T1322">
        <v>0.52930224067799103</v>
      </c>
      <c r="U1322">
        <v>0.89796975115826505</v>
      </c>
      <c r="V1322">
        <v>11.593775593775501</v>
      </c>
      <c r="W1322">
        <v>4.5516431924882603</v>
      </c>
    </row>
    <row r="1323" spans="1:23" x14ac:dyDescent="0.25">
      <c r="A1323">
        <v>1321</v>
      </c>
      <c r="B1323">
        <v>166.166449960216</v>
      </c>
      <c r="C1323">
        <v>174.378951658289</v>
      </c>
      <c r="D1323">
        <v>20.256685672115601</v>
      </c>
      <c r="E1323">
        <v>6.5809540596069898</v>
      </c>
      <c r="F1323">
        <v>6.6386451721191397</v>
      </c>
      <c r="G1323">
        <v>3.83035087585449</v>
      </c>
      <c r="H1323">
        <v>7.5866503715515101</v>
      </c>
      <c r="I1323">
        <v>3.1574435234069802</v>
      </c>
      <c r="J1323">
        <v>884</v>
      </c>
      <c r="K1323">
        <v>339</v>
      </c>
      <c r="L1323">
        <v>1973</v>
      </c>
      <c r="M1323">
        <v>711</v>
      </c>
      <c r="N1323">
        <v>87.692642211914006</v>
      </c>
      <c r="O1323">
        <v>26.4007568359375</v>
      </c>
      <c r="P1323">
        <v>85.270848310567899</v>
      </c>
      <c r="Q1323">
        <v>147.790889162166</v>
      </c>
      <c r="R1323">
        <v>25.8860135869575</v>
      </c>
      <c r="S1323">
        <v>6.6856341893161098</v>
      </c>
      <c r="T1323">
        <v>0.51065355089475795</v>
      </c>
      <c r="U1323">
        <v>0.95839594503790004</v>
      </c>
      <c r="V1323">
        <v>8.1204654346338092</v>
      </c>
      <c r="W1323">
        <v>3.3512277730736599</v>
      </c>
    </row>
    <row r="1324" spans="1:23" x14ac:dyDescent="0.25">
      <c r="A1324">
        <v>1322</v>
      </c>
      <c r="B1324">
        <v>154.69875215897801</v>
      </c>
      <c r="C1324">
        <v>213.16016223873899</v>
      </c>
      <c r="D1324">
        <v>22.990144310681199</v>
      </c>
      <c r="E1324">
        <v>8.2661124228266498</v>
      </c>
      <c r="F1324">
        <v>7.1543464660644496</v>
      </c>
      <c r="G1324">
        <v>3.7239573001861501</v>
      </c>
      <c r="H1324">
        <v>9.3592176437377894</v>
      </c>
      <c r="I1324">
        <v>4.1557598114013601</v>
      </c>
      <c r="J1324">
        <v>1153</v>
      </c>
      <c r="K1324">
        <v>456</v>
      </c>
      <c r="L1324">
        <v>2291</v>
      </c>
      <c r="M1324">
        <v>1022</v>
      </c>
      <c r="N1324">
        <v>98.005104064941406</v>
      </c>
      <c r="O1324">
        <v>24.839485168456999</v>
      </c>
      <c r="P1324">
        <v>97.482902552576604</v>
      </c>
      <c r="Q1324">
        <v>154.25975211010501</v>
      </c>
      <c r="R1324">
        <v>25.9677221290303</v>
      </c>
      <c r="S1324">
        <v>7.6987748551662696</v>
      </c>
      <c r="T1324">
        <v>0.48698870833713898</v>
      </c>
      <c r="U1324">
        <v>0.947465487183484</v>
      </c>
      <c r="V1324">
        <v>9.7560339204174795</v>
      </c>
      <c r="W1324">
        <v>4.46906527288197</v>
      </c>
    </row>
    <row r="1325" spans="1:23" x14ac:dyDescent="0.25">
      <c r="A1325">
        <v>1323</v>
      </c>
      <c r="B1325">
        <v>143.79780317879201</v>
      </c>
      <c r="C1325">
        <v>187.996662073783</v>
      </c>
      <c r="D1325">
        <v>23.117471308455301</v>
      </c>
      <c r="E1325">
        <v>4.4581180586809399</v>
      </c>
      <c r="F1325">
        <v>6.7550125122070304</v>
      </c>
      <c r="G1325">
        <v>2.8504166603088299</v>
      </c>
      <c r="H1325">
        <v>6.4633393287658603</v>
      </c>
      <c r="I1325">
        <v>2.0249094963073699</v>
      </c>
      <c r="J1325">
        <v>694</v>
      </c>
      <c r="K1325">
        <v>190</v>
      </c>
      <c r="L1325">
        <v>1701</v>
      </c>
      <c r="M1325">
        <v>384</v>
      </c>
      <c r="N1325">
        <v>65</v>
      </c>
      <c r="O1325">
        <v>43.046485900878899</v>
      </c>
      <c r="P1325">
        <v>81.673649210307502</v>
      </c>
      <c r="Q1325">
        <v>188.06194462803799</v>
      </c>
      <c r="R1325">
        <v>23.090253990085401</v>
      </c>
      <c r="S1325">
        <v>3.7550607178585298</v>
      </c>
      <c r="T1325">
        <v>0.44094784749744498</v>
      </c>
      <c r="U1325">
        <v>0.97833341878339897</v>
      </c>
      <c r="V1325">
        <v>11.426755852842801</v>
      </c>
      <c r="W1325">
        <v>2.6358574610244898</v>
      </c>
    </row>
    <row r="1326" spans="1:23" x14ac:dyDescent="0.25">
      <c r="A1326">
        <v>1324</v>
      </c>
      <c r="B1326">
        <v>201.13276019328899</v>
      </c>
      <c r="C1326">
        <v>192.22633856663199</v>
      </c>
      <c r="D1326">
        <v>22.858337979774699</v>
      </c>
      <c r="E1326">
        <v>5.50274263158924</v>
      </c>
      <c r="F1326">
        <v>5.13401079177856</v>
      </c>
      <c r="G1326">
        <v>3.16007399559021</v>
      </c>
      <c r="H1326">
        <v>6.4030656814575098</v>
      </c>
      <c r="I1326">
        <v>1.9357659816741899</v>
      </c>
      <c r="J1326">
        <v>728</v>
      </c>
      <c r="K1326">
        <v>103</v>
      </c>
      <c r="L1326">
        <v>1520</v>
      </c>
      <c r="M1326">
        <v>251</v>
      </c>
      <c r="N1326">
        <v>67.416610717773395</v>
      </c>
      <c r="O1326">
        <v>41.400482177734297</v>
      </c>
      <c r="P1326">
        <v>73.589462326919602</v>
      </c>
      <c r="Q1326">
        <v>214.66185775752899</v>
      </c>
      <c r="R1326">
        <v>22.8232843689383</v>
      </c>
      <c r="S1326">
        <v>2.9979565848229299</v>
      </c>
      <c r="T1326">
        <v>0.40713429355585401</v>
      </c>
      <c r="U1326">
        <v>0.98222724520996696</v>
      </c>
      <c r="V1326">
        <v>10.8005637773079</v>
      </c>
      <c r="W1326">
        <v>2.2327953714981699</v>
      </c>
    </row>
    <row r="1327" spans="1:23" x14ac:dyDescent="0.25">
      <c r="A1327">
        <v>1325</v>
      </c>
      <c r="B1327">
        <v>183.20153699858301</v>
      </c>
      <c r="C1327">
        <v>166.40068699179099</v>
      </c>
      <c r="D1327">
        <v>20.995393229657999</v>
      </c>
      <c r="E1327">
        <v>7.3806573058438403</v>
      </c>
      <c r="F1327">
        <v>6.4010801315307599</v>
      </c>
      <c r="G1327">
        <v>4.5908246040344203</v>
      </c>
      <c r="H1327">
        <v>12.355664253234799</v>
      </c>
      <c r="I1327">
        <v>3.7986769676208398</v>
      </c>
      <c r="J1327">
        <v>1552</v>
      </c>
      <c r="K1327">
        <v>354</v>
      </c>
      <c r="L1327">
        <v>2431</v>
      </c>
      <c r="M1327">
        <v>890</v>
      </c>
      <c r="N1327">
        <v>121.70867156982401</v>
      </c>
      <c r="O1327">
        <v>28.635643005371001</v>
      </c>
      <c r="P1327">
        <v>72.468093023255804</v>
      </c>
      <c r="Q1327">
        <v>157.28074163529101</v>
      </c>
      <c r="R1327">
        <v>22.457734060989701</v>
      </c>
      <c r="S1327">
        <v>16.197668363084301</v>
      </c>
      <c r="T1327">
        <v>0.41230244101614499</v>
      </c>
      <c r="U1327">
        <v>0.88575608117448901</v>
      </c>
      <c r="V1327">
        <v>10.712942877801799</v>
      </c>
      <c r="W1327">
        <v>8.9976397966593993</v>
      </c>
    </row>
    <row r="1328" spans="1:23" x14ac:dyDescent="0.25">
      <c r="A1328">
        <v>1326</v>
      </c>
      <c r="B1328">
        <v>171.00034931785899</v>
      </c>
      <c r="C1328">
        <v>188.45389974577401</v>
      </c>
      <c r="D1328">
        <v>26.110964962838398</v>
      </c>
      <c r="E1328">
        <v>6.92620679747096</v>
      </c>
      <c r="F1328">
        <v>7.1449680328369096</v>
      </c>
      <c r="G1328">
        <v>3.5614972114562899</v>
      </c>
      <c r="H1328">
        <v>11.5639095306396</v>
      </c>
      <c r="I1328">
        <v>2.98051905632019</v>
      </c>
      <c r="J1328">
        <v>1492</v>
      </c>
      <c r="K1328">
        <v>243</v>
      </c>
      <c r="L1328">
        <v>2359</v>
      </c>
      <c r="M1328">
        <v>626</v>
      </c>
      <c r="N1328">
        <v>116.455993652343</v>
      </c>
      <c r="O1328">
        <v>34.014701843261697</v>
      </c>
      <c r="P1328">
        <v>60.548215641609701</v>
      </c>
      <c r="Q1328">
        <v>169.63562138728301</v>
      </c>
      <c r="R1328">
        <v>26.787073292936999</v>
      </c>
      <c r="S1328">
        <v>4.2616250280583996</v>
      </c>
      <c r="T1328">
        <v>0.37791310606017298</v>
      </c>
      <c r="U1328">
        <v>0.97554168165484001</v>
      </c>
      <c r="V1328">
        <v>7.2380952380952301</v>
      </c>
      <c r="W1328">
        <v>2.97949150161539</v>
      </c>
    </row>
    <row r="1329" spans="1:23" x14ac:dyDescent="0.25">
      <c r="A1329">
        <v>1327</v>
      </c>
      <c r="B1329">
        <v>173.008907605426</v>
      </c>
      <c r="C1329">
        <v>197.81478390808999</v>
      </c>
      <c r="D1329">
        <v>28.9672044364188</v>
      </c>
      <c r="E1329">
        <v>8.3059782057766895</v>
      </c>
      <c r="F1329">
        <v>7.5926928520202601</v>
      </c>
      <c r="G1329">
        <v>5.0656533241271902</v>
      </c>
      <c r="H1329">
        <v>13.2498569488525</v>
      </c>
      <c r="I1329">
        <v>3.8294527530670099</v>
      </c>
      <c r="J1329">
        <v>1637</v>
      </c>
      <c r="K1329">
        <v>366</v>
      </c>
      <c r="L1329">
        <v>2429</v>
      </c>
      <c r="M1329">
        <v>836</v>
      </c>
      <c r="N1329">
        <v>130.38787841796801</v>
      </c>
      <c r="O1329">
        <v>19.8494338989257</v>
      </c>
      <c r="P1329">
        <v>90.577617741197898</v>
      </c>
      <c r="Q1329">
        <v>189.160731109854</v>
      </c>
      <c r="R1329">
        <v>25.6729240264855</v>
      </c>
      <c r="S1329">
        <v>6.9843953279774897</v>
      </c>
      <c r="T1329">
        <v>0.49044678092059402</v>
      </c>
      <c r="U1329">
        <v>0.96490542740529694</v>
      </c>
      <c r="V1329">
        <v>5.4857142857142804</v>
      </c>
      <c r="W1329">
        <v>4.1504219983664496</v>
      </c>
    </row>
    <row r="1330" spans="1:23" x14ac:dyDescent="0.25">
      <c r="A1330">
        <v>1328</v>
      </c>
      <c r="B1330">
        <v>170.27033321042501</v>
      </c>
      <c r="C1330">
        <v>180.12167905451199</v>
      </c>
      <c r="D1330">
        <v>28.0325612849809</v>
      </c>
      <c r="E1330">
        <v>4.7581193173098804</v>
      </c>
      <c r="F1330">
        <v>7.1480612754821697</v>
      </c>
      <c r="G1330">
        <v>2.6571292877197199</v>
      </c>
      <c r="H1330">
        <v>12.8797607421875</v>
      </c>
      <c r="I1330">
        <v>2.3499383926391602</v>
      </c>
      <c r="J1330">
        <v>1597</v>
      </c>
      <c r="K1330">
        <v>273</v>
      </c>
      <c r="L1330">
        <v>2411</v>
      </c>
      <c r="M1330">
        <v>461</v>
      </c>
      <c r="N1330">
        <v>125.674186706542</v>
      </c>
      <c r="O1330">
        <v>20.0249843597412</v>
      </c>
      <c r="P1330">
        <v>71.138772191353794</v>
      </c>
      <c r="Q1330">
        <v>202.50116955156</v>
      </c>
      <c r="R1330">
        <v>25.832777937098101</v>
      </c>
      <c r="S1330">
        <v>3.8478787042749598</v>
      </c>
      <c r="T1330">
        <v>0.43286355679862398</v>
      </c>
      <c r="U1330">
        <v>0.97358638757234495</v>
      </c>
      <c r="V1330">
        <v>6.2172433352240501</v>
      </c>
      <c r="W1330">
        <v>2.4205973223480899</v>
      </c>
    </row>
    <row r="1331" spans="1:23" x14ac:dyDescent="0.25">
      <c r="A1331">
        <v>1329</v>
      </c>
      <c r="B1331">
        <v>186.151060567835</v>
      </c>
      <c r="C1331">
        <v>147.758077975508</v>
      </c>
      <c r="D1331">
        <v>24.039478511238801</v>
      </c>
      <c r="E1331">
        <v>4.6491618903548604</v>
      </c>
      <c r="F1331">
        <v>7.67757225036621</v>
      </c>
      <c r="G1331">
        <v>3.2318620681762602</v>
      </c>
      <c r="H1331">
        <v>14.226203918456999</v>
      </c>
      <c r="I1331">
        <v>1.8523374795913601</v>
      </c>
      <c r="J1331">
        <v>1763</v>
      </c>
      <c r="K1331">
        <v>90</v>
      </c>
      <c r="L1331">
        <v>3015</v>
      </c>
      <c r="M1331">
        <v>254</v>
      </c>
      <c r="N1331">
        <v>114.43775177001901</v>
      </c>
      <c r="O1331">
        <v>50</v>
      </c>
      <c r="P1331">
        <v>108.099329758713</v>
      </c>
      <c r="Q1331">
        <v>163.16252481836199</v>
      </c>
      <c r="R1331">
        <v>25.5655740917204</v>
      </c>
      <c r="S1331">
        <v>5.5663051506441699</v>
      </c>
      <c r="T1331">
        <v>0.60834269703620703</v>
      </c>
      <c r="U1331">
        <v>0.97551838081402698</v>
      </c>
      <c r="V1331">
        <v>7.2973921765295797</v>
      </c>
      <c r="W1331">
        <v>2.6432933249105002</v>
      </c>
    </row>
    <row r="1332" spans="1:23" x14ac:dyDescent="0.25">
      <c r="A1332">
        <v>1330</v>
      </c>
      <c r="B1332">
        <v>173.32552543227999</v>
      </c>
      <c r="C1332">
        <v>170.62378466494499</v>
      </c>
      <c r="D1332">
        <v>28.427156660100401</v>
      </c>
      <c r="E1332">
        <v>10.026171084225201</v>
      </c>
      <c r="F1332">
        <v>7.4373397827148402</v>
      </c>
      <c r="G1332">
        <v>6.09063291549682</v>
      </c>
      <c r="H1332">
        <v>10.8665056228637</v>
      </c>
      <c r="I1332">
        <v>4.5173134803771902</v>
      </c>
      <c r="J1332">
        <v>1299</v>
      </c>
      <c r="K1332">
        <v>394</v>
      </c>
      <c r="L1332">
        <v>2419</v>
      </c>
      <c r="M1332">
        <v>1039</v>
      </c>
      <c r="N1332">
        <v>99.322708129882798</v>
      </c>
      <c r="O1332">
        <v>30.0166625976562</v>
      </c>
      <c r="P1332">
        <v>96.873221216041401</v>
      </c>
      <c r="Q1332">
        <v>121.86376240806899</v>
      </c>
      <c r="R1332">
        <v>27.747543019383802</v>
      </c>
      <c r="S1332">
        <v>7.8084823749878902</v>
      </c>
      <c r="T1332">
        <v>0.52383943950504597</v>
      </c>
      <c r="U1332">
        <v>0.88300045969122798</v>
      </c>
      <c r="V1332">
        <v>10.496465043204999</v>
      </c>
      <c r="W1332">
        <v>3.3460972017673001</v>
      </c>
    </row>
    <row r="1333" spans="1:23" x14ac:dyDescent="0.25">
      <c r="A1333">
        <v>1331</v>
      </c>
      <c r="B1333">
        <v>170.954025888334</v>
      </c>
      <c r="C1333">
        <v>195.35562498786999</v>
      </c>
      <c r="D1333">
        <v>32.615021150334897</v>
      </c>
      <c r="E1333">
        <v>12.932534354826799</v>
      </c>
      <c r="F1333">
        <v>6.8940324783325098</v>
      </c>
      <c r="G1333">
        <v>7.4239449501037598</v>
      </c>
      <c r="H1333">
        <v>11.4186201095581</v>
      </c>
      <c r="I1333">
        <v>5.3646693229675204</v>
      </c>
      <c r="J1333">
        <v>1384</v>
      </c>
      <c r="K1333">
        <v>523</v>
      </c>
      <c r="L1333">
        <v>2294</v>
      </c>
      <c r="M1333">
        <v>1362</v>
      </c>
      <c r="N1333">
        <v>129.80754089355401</v>
      </c>
      <c r="O1333">
        <v>43.9089965820312</v>
      </c>
      <c r="P1333">
        <v>88.027928743961297</v>
      </c>
      <c r="Q1333">
        <v>177.847123407992</v>
      </c>
      <c r="R1333">
        <v>27.603887633761602</v>
      </c>
      <c r="S1333">
        <v>5.7196962114372498</v>
      </c>
      <c r="T1333">
        <v>0.52381203105365903</v>
      </c>
      <c r="U1333">
        <v>0.96774219806783501</v>
      </c>
      <c r="V1333">
        <v>6.0036923076923001</v>
      </c>
      <c r="W1333">
        <v>2.63636363636363</v>
      </c>
    </row>
    <row r="1334" spans="1:23" x14ac:dyDescent="0.25">
      <c r="A1334">
        <v>1332</v>
      </c>
      <c r="B1334">
        <v>164.37082031477399</v>
      </c>
      <c r="C1334">
        <v>186.228298627957</v>
      </c>
      <c r="D1334">
        <v>32.715426037358299</v>
      </c>
      <c r="E1334">
        <v>10.644497589826999</v>
      </c>
      <c r="F1334">
        <v>6.8962144851684499</v>
      </c>
      <c r="G1334">
        <v>7.9220943450927699</v>
      </c>
      <c r="H1334">
        <v>12.063051223754799</v>
      </c>
      <c r="I1334">
        <v>4.9684286117553702</v>
      </c>
      <c r="J1334">
        <v>1469</v>
      </c>
      <c r="K1334">
        <v>363</v>
      </c>
      <c r="L1334">
        <v>2310</v>
      </c>
      <c r="M1334">
        <v>1009</v>
      </c>
      <c r="N1334">
        <v>127.94529724121</v>
      </c>
      <c r="O1334">
        <v>38.897300720214801</v>
      </c>
      <c r="P1334">
        <v>84.093717816683807</v>
      </c>
      <c r="Q1334">
        <v>146.803433757996</v>
      </c>
      <c r="R1334">
        <v>19.332136062422698</v>
      </c>
      <c r="S1334">
        <v>5.4362446087757199</v>
      </c>
      <c r="T1334">
        <v>0.52143356519553097</v>
      </c>
      <c r="U1334">
        <v>0.96492751125643395</v>
      </c>
      <c r="V1334">
        <v>7.4337827121332198</v>
      </c>
      <c r="W1334">
        <v>2.9492645843662202</v>
      </c>
    </row>
    <row r="1335" spans="1:23" x14ac:dyDescent="0.25">
      <c r="A1335">
        <v>1333</v>
      </c>
      <c r="B1335">
        <v>161.004948669681</v>
      </c>
      <c r="C1335">
        <v>167.257680141279</v>
      </c>
      <c r="D1335">
        <v>23.8311593114672</v>
      </c>
      <c r="E1335">
        <v>13.052452727837199</v>
      </c>
      <c r="F1335">
        <v>6.5209364891052202</v>
      </c>
      <c r="G1335">
        <v>3.2213768959045401</v>
      </c>
      <c r="H1335">
        <v>10.3075094223022</v>
      </c>
      <c r="I1335">
        <v>2.3589954376220699</v>
      </c>
      <c r="J1335">
        <v>1248</v>
      </c>
      <c r="K1335">
        <v>166</v>
      </c>
      <c r="L1335">
        <v>2152</v>
      </c>
      <c r="M1335">
        <v>436</v>
      </c>
      <c r="N1335">
        <v>125.099960327148</v>
      </c>
      <c r="O1335">
        <v>36.619667053222599</v>
      </c>
      <c r="P1335">
        <v>81.196984758117907</v>
      </c>
      <c r="Q1335">
        <v>179.70461458242801</v>
      </c>
      <c r="R1335">
        <v>20.081488996549002</v>
      </c>
      <c r="S1335">
        <v>7.6014901651015601</v>
      </c>
      <c r="T1335">
        <v>0.520527941257102</v>
      </c>
      <c r="U1335">
        <v>0.96867660297613201</v>
      </c>
      <c r="V1335">
        <v>10.036186099942499</v>
      </c>
      <c r="W1335">
        <v>3.8961053579468699</v>
      </c>
    </row>
    <row r="1336" spans="1:23" x14ac:dyDescent="0.25">
      <c r="A1336">
        <v>1334</v>
      </c>
      <c r="B1336">
        <v>175.86683226920701</v>
      </c>
      <c r="C1336">
        <v>165.03654252944901</v>
      </c>
      <c r="D1336">
        <v>34.069465609696501</v>
      </c>
      <c r="E1336">
        <v>7.2769066065910204</v>
      </c>
      <c r="F1336">
        <v>5.6998662948608398</v>
      </c>
      <c r="G1336">
        <v>3.6659386157989502</v>
      </c>
      <c r="H1336">
        <v>8.6147527694702095</v>
      </c>
      <c r="I1336">
        <v>2.6840932369232098</v>
      </c>
      <c r="J1336">
        <v>984</v>
      </c>
      <c r="K1336">
        <v>272</v>
      </c>
      <c r="L1336">
        <v>1947</v>
      </c>
      <c r="M1336">
        <v>569</v>
      </c>
      <c r="N1336">
        <v>81.043197631835895</v>
      </c>
      <c r="O1336">
        <v>67.208633422851506</v>
      </c>
      <c r="P1336">
        <v>98.433422265340695</v>
      </c>
      <c r="Q1336">
        <v>175.00738352745401</v>
      </c>
      <c r="R1336">
        <v>20.532744944196999</v>
      </c>
      <c r="S1336">
        <v>9.7038857626470403</v>
      </c>
      <c r="T1336">
        <v>0.596356544881534</v>
      </c>
      <c r="U1336">
        <v>0.90063121054962003</v>
      </c>
      <c r="V1336">
        <v>8.73286774334351</v>
      </c>
      <c r="W1336">
        <v>3.3146233382570101</v>
      </c>
    </row>
    <row r="1337" spans="1:23" x14ac:dyDescent="0.25">
      <c r="A1337">
        <v>1335</v>
      </c>
      <c r="B1337">
        <v>192.104465446641</v>
      </c>
      <c r="C1337">
        <v>139.59809039569899</v>
      </c>
      <c r="D1337">
        <v>23.388657450512898</v>
      </c>
      <c r="E1337">
        <v>5.2474199393613299</v>
      </c>
      <c r="F1337">
        <v>3.7616014480590798</v>
      </c>
      <c r="G1337">
        <v>3.24586725234985</v>
      </c>
      <c r="H1337">
        <v>7.0532665252685502</v>
      </c>
      <c r="I1337">
        <v>1.8496239185333201</v>
      </c>
      <c r="J1337">
        <v>826</v>
      </c>
      <c r="K1337">
        <v>94</v>
      </c>
      <c r="L1337">
        <v>1417</v>
      </c>
      <c r="M1337">
        <v>260</v>
      </c>
      <c r="N1337">
        <v>79.831069946289006</v>
      </c>
      <c r="O1337">
        <v>30.5286750793457</v>
      </c>
      <c r="P1337">
        <v>98.7787559365226</v>
      </c>
      <c r="Q1337">
        <v>201.63090102304901</v>
      </c>
      <c r="R1337">
        <v>27.331390636919501</v>
      </c>
      <c r="S1337">
        <v>5.7726796238728602</v>
      </c>
      <c r="T1337">
        <v>0.52206849810721601</v>
      </c>
      <c r="U1337">
        <v>0.97019944573734196</v>
      </c>
      <c r="V1337">
        <v>4.9151785714285703</v>
      </c>
      <c r="W1337">
        <v>2.8682406702208598</v>
      </c>
    </row>
    <row r="1338" spans="1:23" x14ac:dyDescent="0.25">
      <c r="A1338">
        <v>1336</v>
      </c>
      <c r="B1338">
        <v>167.18938849967901</v>
      </c>
      <c r="C1338">
        <v>198.581090259853</v>
      </c>
      <c r="D1338">
        <v>28.3744615673216</v>
      </c>
      <c r="E1338">
        <v>8.0577436970254208</v>
      </c>
      <c r="F1338">
        <v>6.01167869567871</v>
      </c>
      <c r="G1338">
        <v>3.2475004196166899</v>
      </c>
      <c r="H1338">
        <v>10.0210752487182</v>
      </c>
      <c r="I1338">
        <v>3.3576686382293701</v>
      </c>
      <c r="J1338">
        <v>1191</v>
      </c>
      <c r="K1338">
        <v>368</v>
      </c>
      <c r="L1338">
        <v>1980</v>
      </c>
      <c r="M1338">
        <v>694</v>
      </c>
      <c r="N1338">
        <v>117.345649719238</v>
      </c>
      <c r="O1338">
        <v>23.600847244262599</v>
      </c>
      <c r="P1338">
        <v>83.774202022855604</v>
      </c>
      <c r="Q1338">
        <v>160.842355426458</v>
      </c>
      <c r="R1338">
        <v>25.565473578345401</v>
      </c>
      <c r="S1338">
        <v>9.5376325242053603</v>
      </c>
      <c r="T1338">
        <v>0.45530105901517398</v>
      </c>
      <c r="U1338">
        <v>0.94695890906205404</v>
      </c>
      <c r="V1338">
        <v>6.6216505894962401</v>
      </c>
      <c r="W1338">
        <v>4.59658770445572</v>
      </c>
    </row>
    <row r="1339" spans="1:23" x14ac:dyDescent="0.25">
      <c r="A1339">
        <v>1337</v>
      </c>
      <c r="B1339">
        <v>168.30724446428201</v>
      </c>
      <c r="C1339">
        <v>171.200508451551</v>
      </c>
      <c r="D1339">
        <v>29.525450233410499</v>
      </c>
      <c r="E1339">
        <v>6.9863318576889499</v>
      </c>
      <c r="F1339">
        <v>6.5683736801147399</v>
      </c>
      <c r="G1339">
        <v>3.9609415531158398</v>
      </c>
      <c r="H1339">
        <v>10.139873504638601</v>
      </c>
      <c r="I1339">
        <v>3.50069975852966</v>
      </c>
      <c r="J1339">
        <v>1273</v>
      </c>
      <c r="K1339">
        <v>351</v>
      </c>
      <c r="L1339">
        <v>2154</v>
      </c>
      <c r="M1339">
        <v>742</v>
      </c>
      <c r="N1339">
        <v>109.562767028808</v>
      </c>
      <c r="O1339">
        <v>52.201530456542898</v>
      </c>
      <c r="P1339">
        <v>68.187979539641901</v>
      </c>
      <c r="Q1339">
        <v>199.75563788659699</v>
      </c>
      <c r="R1339">
        <v>18.751278456249999</v>
      </c>
      <c r="S1339">
        <v>8.0557207240778705</v>
      </c>
      <c r="T1339">
        <v>0.53042045685177797</v>
      </c>
      <c r="U1339">
        <v>0.95977334633442601</v>
      </c>
      <c r="V1339">
        <v>5.05935727788279</v>
      </c>
      <c r="W1339">
        <v>3.43437892095357</v>
      </c>
    </row>
    <row r="1340" spans="1:23" x14ac:dyDescent="0.25">
      <c r="A1340">
        <v>1338</v>
      </c>
      <c r="B1340">
        <v>173.798327155582</v>
      </c>
      <c r="C1340">
        <v>193.85080246075</v>
      </c>
      <c r="D1340">
        <v>31.189802573653001</v>
      </c>
      <c r="E1340">
        <v>8.5753998828969706</v>
      </c>
      <c r="F1340">
        <v>6.2105569839477504</v>
      </c>
      <c r="G1340">
        <v>2.6155769824981601</v>
      </c>
      <c r="H1340">
        <v>9.7649574279785103</v>
      </c>
      <c r="I1340">
        <v>2.2452859878539999</v>
      </c>
      <c r="J1340">
        <v>1181</v>
      </c>
      <c r="K1340">
        <v>160</v>
      </c>
      <c r="L1340">
        <v>1903</v>
      </c>
      <c r="M1340">
        <v>463</v>
      </c>
      <c r="N1340">
        <v>101.31633758544901</v>
      </c>
      <c r="O1340">
        <v>55.217750549316399</v>
      </c>
      <c r="P1340">
        <v>71.978887399463801</v>
      </c>
      <c r="Q1340">
        <v>202.18727045075099</v>
      </c>
      <c r="R1340">
        <v>23.927212685442001</v>
      </c>
      <c r="S1340">
        <v>4.3936454221375998</v>
      </c>
      <c r="T1340">
        <v>0.56666720987784902</v>
      </c>
      <c r="U1340">
        <v>0.98003332205381899</v>
      </c>
      <c r="V1340">
        <v>5.01121656600517</v>
      </c>
      <c r="W1340">
        <v>2.8869554172488199</v>
      </c>
    </row>
    <row r="1341" spans="1:23" x14ac:dyDescent="0.25">
      <c r="A1341">
        <v>1339</v>
      </c>
      <c r="B1341">
        <v>176.73434376758701</v>
      </c>
      <c r="C1341">
        <v>185.86002057094001</v>
      </c>
      <c r="D1341">
        <v>25.819949015383902</v>
      </c>
      <c r="E1341">
        <v>6.3587974889293601</v>
      </c>
      <c r="F1341">
        <v>4.9041609764099103</v>
      </c>
      <c r="G1341">
        <v>2.3519608974456698</v>
      </c>
      <c r="H1341">
        <v>8.1523370742797798</v>
      </c>
      <c r="I1341">
        <v>1.5667531490325901</v>
      </c>
      <c r="J1341">
        <v>981</v>
      </c>
      <c r="K1341">
        <v>113</v>
      </c>
      <c r="L1341">
        <v>1732</v>
      </c>
      <c r="M1341">
        <v>240</v>
      </c>
      <c r="N1341">
        <v>89.196418762207003</v>
      </c>
      <c r="O1341">
        <v>35.777088165283203</v>
      </c>
      <c r="P1341">
        <v>56.836938435940098</v>
      </c>
      <c r="Q1341">
        <v>161.80666666666599</v>
      </c>
      <c r="R1341">
        <v>21.224699922492899</v>
      </c>
      <c r="S1341">
        <v>22.295798308699801</v>
      </c>
      <c r="T1341">
        <v>0.44967683165109401</v>
      </c>
      <c r="U1341">
        <v>0.76094629442332795</v>
      </c>
      <c r="V1341">
        <v>6.0156445556946103</v>
      </c>
      <c r="W1341">
        <v>12.829411764705799</v>
      </c>
    </row>
    <row r="1342" spans="1:23" x14ac:dyDescent="0.25">
      <c r="A1342">
        <v>1340</v>
      </c>
      <c r="B1342">
        <v>172.490481088319</v>
      </c>
      <c r="C1342">
        <v>212.07494808748399</v>
      </c>
      <c r="D1342">
        <v>39.368300675545797</v>
      </c>
      <c r="E1342">
        <v>6.0684455161337896</v>
      </c>
      <c r="F1342">
        <v>8.7295198440551705</v>
      </c>
      <c r="G1342">
        <v>2.3790547847747798</v>
      </c>
      <c r="H1342">
        <v>12.217068672180099</v>
      </c>
      <c r="I1342">
        <v>1.57451832294464</v>
      </c>
      <c r="J1342">
        <v>1572</v>
      </c>
      <c r="K1342">
        <v>125</v>
      </c>
      <c r="L1342">
        <v>2433</v>
      </c>
      <c r="M1342">
        <v>258</v>
      </c>
      <c r="N1342">
        <v>119.941650390625</v>
      </c>
      <c r="O1342">
        <v>63.348243713378899</v>
      </c>
      <c r="P1342">
        <v>69.8210151380231</v>
      </c>
      <c r="Q1342">
        <v>173.08111038820201</v>
      </c>
      <c r="R1342">
        <v>24.725481645513401</v>
      </c>
      <c r="S1342">
        <v>4.9755673859518303</v>
      </c>
      <c r="T1342">
        <v>0.44797731866183199</v>
      </c>
      <c r="U1342">
        <v>0.96404510803624899</v>
      </c>
      <c r="V1342">
        <v>6.3767409470752003</v>
      </c>
      <c r="W1342">
        <v>2.6130105340971999</v>
      </c>
    </row>
    <row r="1343" spans="1:23" x14ac:dyDescent="0.25">
      <c r="A1343">
        <v>1341</v>
      </c>
      <c r="B1343">
        <v>171.92522657144499</v>
      </c>
      <c r="C1343">
        <v>207.826486056395</v>
      </c>
      <c r="D1343">
        <v>33.999759956703599</v>
      </c>
      <c r="E1343">
        <v>5.59653723763084</v>
      </c>
      <c r="F1343">
        <v>9.5407371520996094</v>
      </c>
      <c r="G1343">
        <v>2.80087113380432</v>
      </c>
      <c r="H1343">
        <v>13.2526750564575</v>
      </c>
      <c r="I1343">
        <v>2.5995900630950901</v>
      </c>
      <c r="J1343">
        <v>1693</v>
      </c>
      <c r="K1343">
        <v>271</v>
      </c>
      <c r="L1343">
        <v>2836</v>
      </c>
      <c r="M1343">
        <v>555</v>
      </c>
      <c r="N1343">
        <v>125.431259155273</v>
      </c>
      <c r="O1343">
        <v>37.0540161132812</v>
      </c>
      <c r="P1343">
        <v>74.008205439902696</v>
      </c>
      <c r="Q1343">
        <v>170.64117006673899</v>
      </c>
      <c r="R1343">
        <v>24.8205581302417</v>
      </c>
      <c r="S1343">
        <v>6.0164913950864696</v>
      </c>
      <c r="T1343">
        <v>0.47219145480914598</v>
      </c>
      <c r="U1343">
        <v>0.96464606835605204</v>
      </c>
      <c r="V1343">
        <v>7.2971227246036401</v>
      </c>
      <c r="W1343">
        <v>3.2308358596795101</v>
      </c>
    </row>
    <row r="1344" spans="1:23" x14ac:dyDescent="0.25">
      <c r="A1344">
        <v>1342</v>
      </c>
      <c r="B1344">
        <v>170.48394108171999</v>
      </c>
      <c r="C1344">
        <v>162.025383764482</v>
      </c>
      <c r="D1344">
        <v>36.047925172743803</v>
      </c>
      <c r="E1344">
        <v>4.1787079612980502</v>
      </c>
      <c r="F1344">
        <v>9.7664260864257795</v>
      </c>
      <c r="G1344">
        <v>3.0232090950012198</v>
      </c>
      <c r="H1344">
        <v>12.887432098388601</v>
      </c>
      <c r="I1344">
        <v>2.2873773574829102</v>
      </c>
      <c r="J1344">
        <v>1653</v>
      </c>
      <c r="K1344">
        <v>232</v>
      </c>
      <c r="L1344">
        <v>2944</v>
      </c>
      <c r="M1344">
        <v>420</v>
      </c>
      <c r="N1344">
        <v>128.14445495605401</v>
      </c>
      <c r="O1344">
        <v>33.83784866333</v>
      </c>
      <c r="P1344">
        <v>74.2184860807006</v>
      </c>
      <c r="Q1344">
        <v>176.672172276813</v>
      </c>
      <c r="R1344">
        <v>23.880704499231499</v>
      </c>
      <c r="S1344">
        <v>5.3048662164670697</v>
      </c>
      <c r="T1344">
        <v>0.484523354210875</v>
      </c>
      <c r="U1344">
        <v>0.96377967025937505</v>
      </c>
      <c r="V1344">
        <v>7.4019953051643101</v>
      </c>
      <c r="W1344">
        <v>2.5256828373420301</v>
      </c>
    </row>
    <row r="1345" spans="1:23" x14ac:dyDescent="0.25">
      <c r="A1345">
        <v>1343</v>
      </c>
      <c r="B1345">
        <v>168.11618700149401</v>
      </c>
      <c r="C1345">
        <v>186.68895185235499</v>
      </c>
      <c r="D1345">
        <v>35.0979199817398</v>
      </c>
      <c r="E1345">
        <v>5.5378786471470196</v>
      </c>
      <c r="F1345">
        <v>7.9201397895812899</v>
      </c>
      <c r="G1345">
        <v>3.1063990592956499</v>
      </c>
      <c r="H1345">
        <v>12.3669996261596</v>
      </c>
      <c r="I1345">
        <v>2.6880109310150102</v>
      </c>
      <c r="J1345">
        <v>1505</v>
      </c>
      <c r="K1345">
        <v>288</v>
      </c>
      <c r="L1345">
        <v>2236</v>
      </c>
      <c r="M1345">
        <v>611</v>
      </c>
      <c r="N1345">
        <v>127.78106689453099</v>
      </c>
      <c r="O1345">
        <v>54.0832710266113</v>
      </c>
      <c r="P1345">
        <v>73.149967170059099</v>
      </c>
      <c r="Q1345">
        <v>132.61924796213501</v>
      </c>
      <c r="R1345">
        <v>20.2746044277112</v>
      </c>
      <c r="S1345">
        <v>3.4896892206900199</v>
      </c>
      <c r="T1345">
        <v>0.469388805347974</v>
      </c>
      <c r="U1345">
        <v>0.97025380882437595</v>
      </c>
      <c r="V1345">
        <v>6.2576754385964897</v>
      </c>
      <c r="W1345">
        <v>2.5653918159935798</v>
      </c>
    </row>
    <row r="1346" spans="1:23" x14ac:dyDescent="0.25">
      <c r="A1346">
        <v>1344</v>
      </c>
      <c r="B1346">
        <v>152.10033185196599</v>
      </c>
      <c r="C1346">
        <v>208.126588911098</v>
      </c>
      <c r="D1346">
        <v>31.962348336116602</v>
      </c>
      <c r="E1346">
        <v>13.163581818333901</v>
      </c>
      <c r="F1346">
        <v>7.30844926834106</v>
      </c>
      <c r="G1346">
        <v>5.1356525421142498</v>
      </c>
      <c r="H1346">
        <v>10.9014520645141</v>
      </c>
      <c r="I1346">
        <v>4.4390373229980398</v>
      </c>
      <c r="J1346">
        <v>1362</v>
      </c>
      <c r="K1346">
        <v>372</v>
      </c>
      <c r="L1346">
        <v>2019</v>
      </c>
      <c r="M1346">
        <v>1051</v>
      </c>
      <c r="N1346">
        <v>110.344917297363</v>
      </c>
      <c r="O1346">
        <v>78.873313903808594</v>
      </c>
      <c r="P1346">
        <v>125.06276371308</v>
      </c>
      <c r="Q1346">
        <v>195.55308933159199</v>
      </c>
      <c r="R1346">
        <v>23.3787028526726</v>
      </c>
      <c r="S1346">
        <v>5.2231944378430697</v>
      </c>
      <c r="T1346">
        <v>0.71566362567717801</v>
      </c>
      <c r="U1346">
        <v>0.969115830680776</v>
      </c>
      <c r="V1346">
        <v>5.3748419721870997</v>
      </c>
      <c r="W1346">
        <v>2.5616099970938602</v>
      </c>
    </row>
    <row r="1347" spans="1:23" x14ac:dyDescent="0.25">
      <c r="A1347">
        <v>1345</v>
      </c>
      <c r="B1347">
        <v>137.095557841215</v>
      </c>
      <c r="C1347">
        <v>176.894603039065</v>
      </c>
      <c r="D1347">
        <v>26.8971299081967</v>
      </c>
      <c r="E1347">
        <v>6.7249875314332304</v>
      </c>
      <c r="F1347">
        <v>5.2955760955810502</v>
      </c>
      <c r="G1347">
        <v>4.0359296798706001</v>
      </c>
      <c r="H1347">
        <v>8.20379638671875</v>
      </c>
      <c r="I1347">
        <v>2.9160242080688401</v>
      </c>
      <c r="J1347">
        <v>992</v>
      </c>
      <c r="K1347">
        <v>261</v>
      </c>
      <c r="L1347">
        <v>1657</v>
      </c>
      <c r="M1347">
        <v>593</v>
      </c>
      <c r="N1347">
        <v>82.097503662109304</v>
      </c>
      <c r="O1347">
        <v>22.472204208373999</v>
      </c>
      <c r="P1347">
        <v>100.91956305858901</v>
      </c>
      <c r="Q1347">
        <v>211.750212548886</v>
      </c>
      <c r="R1347">
        <v>25.0645208710561</v>
      </c>
      <c r="S1347">
        <v>3.7930785243799701</v>
      </c>
      <c r="T1347">
        <v>0.62750056349440697</v>
      </c>
      <c r="U1347">
        <v>0.98245197645412496</v>
      </c>
      <c r="V1347">
        <v>6.6382079459002501</v>
      </c>
      <c r="W1347">
        <v>2.8116263879817098</v>
      </c>
    </row>
    <row r="1348" spans="1:23" x14ac:dyDescent="0.25">
      <c r="A1348">
        <v>1346</v>
      </c>
      <c r="B1348">
        <v>163.924003958935</v>
      </c>
      <c r="C1348">
        <v>210.80663315802701</v>
      </c>
      <c r="D1348">
        <v>39.679090852954502</v>
      </c>
      <c r="E1348">
        <v>6.1637517410556004</v>
      </c>
      <c r="F1348">
        <v>8.3073530197143501</v>
      </c>
      <c r="G1348">
        <v>2.5215775966644198</v>
      </c>
      <c r="H1348">
        <v>12.158891677856399</v>
      </c>
      <c r="I1348">
        <v>1.9791623353958101</v>
      </c>
      <c r="J1348">
        <v>1454</v>
      </c>
      <c r="K1348">
        <v>149</v>
      </c>
      <c r="L1348">
        <v>2450</v>
      </c>
      <c r="M1348">
        <v>389</v>
      </c>
      <c r="N1348">
        <v>128.41339111328099</v>
      </c>
      <c r="O1348">
        <v>44.0454292297363</v>
      </c>
      <c r="P1348">
        <v>100.959114339268</v>
      </c>
      <c r="Q1348">
        <v>169.49496111293601</v>
      </c>
      <c r="R1348">
        <v>23.7979987298407</v>
      </c>
      <c r="S1348">
        <v>6.8083237139851702</v>
      </c>
      <c r="T1348">
        <v>0.60186601649281302</v>
      </c>
      <c r="U1348">
        <v>0.953030690034668</v>
      </c>
      <c r="V1348">
        <v>6.8027149321266904</v>
      </c>
      <c r="W1348">
        <v>3.89897805327525</v>
      </c>
    </row>
    <row r="1349" spans="1:23" x14ac:dyDescent="0.25">
      <c r="A1349">
        <v>1347</v>
      </c>
      <c r="B1349">
        <v>165.76875157678199</v>
      </c>
      <c r="C1349">
        <v>204.18226629664801</v>
      </c>
      <c r="D1349">
        <v>37.051247477273002</v>
      </c>
      <c r="E1349">
        <v>4.8642543742447</v>
      </c>
      <c r="F1349">
        <v>8.6210136413574201</v>
      </c>
      <c r="G1349">
        <v>2.6819002628326398</v>
      </c>
      <c r="H1349">
        <v>11.0358734130859</v>
      </c>
      <c r="I1349">
        <v>1.6627846956253001</v>
      </c>
      <c r="J1349">
        <v>1344</v>
      </c>
      <c r="K1349">
        <v>101</v>
      </c>
      <c r="L1349">
        <v>2500</v>
      </c>
      <c r="M1349">
        <v>253</v>
      </c>
      <c r="N1349">
        <v>116</v>
      </c>
      <c r="O1349">
        <v>38.013153076171797</v>
      </c>
      <c r="P1349">
        <v>106.599856218547</v>
      </c>
      <c r="Q1349">
        <v>156.787923207868</v>
      </c>
      <c r="R1349">
        <v>23.207027493179499</v>
      </c>
      <c r="S1349">
        <v>5.8259698994182898</v>
      </c>
      <c r="T1349">
        <v>0.63122220408836704</v>
      </c>
      <c r="U1349">
        <v>0.96177562236816305</v>
      </c>
      <c r="V1349">
        <v>9.9962157048249694</v>
      </c>
      <c r="W1349">
        <v>2.70763299922899</v>
      </c>
    </row>
    <row r="1350" spans="1:23" x14ac:dyDescent="0.25">
      <c r="A1350">
        <v>1348</v>
      </c>
      <c r="B1350">
        <v>193.91111801121599</v>
      </c>
      <c r="C1350">
        <v>195.35238409439299</v>
      </c>
      <c r="D1350">
        <v>36.573418669065099</v>
      </c>
      <c r="E1350">
        <v>7.0975594389619703</v>
      </c>
      <c r="F1350">
        <v>4.7503542900085396</v>
      </c>
      <c r="G1350">
        <v>3.9393517971038801</v>
      </c>
      <c r="H1350">
        <v>7.4938173294067303</v>
      </c>
      <c r="I1350">
        <v>3.5806193351745601</v>
      </c>
      <c r="J1350">
        <v>785</v>
      </c>
      <c r="K1350">
        <v>362</v>
      </c>
      <c r="L1350">
        <v>1426</v>
      </c>
      <c r="M1350">
        <v>787</v>
      </c>
      <c r="N1350">
        <v>107.004669189453</v>
      </c>
      <c r="O1350">
        <v>41.048751831054602</v>
      </c>
      <c r="P1350">
        <v>62.1331702202027</v>
      </c>
      <c r="Q1350">
        <v>102.526878556013</v>
      </c>
      <c r="R1350">
        <v>20.6689951814956</v>
      </c>
      <c r="S1350">
        <v>4.88504102876216</v>
      </c>
      <c r="T1350">
        <v>0.40094726373619599</v>
      </c>
      <c r="U1350">
        <v>0.95565796156730698</v>
      </c>
      <c r="V1350">
        <v>7.7101754385964902</v>
      </c>
      <c r="W1350">
        <v>3.3003604325190201</v>
      </c>
    </row>
    <row r="1351" spans="1:23" x14ac:dyDescent="0.25">
      <c r="A1351">
        <v>1349</v>
      </c>
      <c r="B1351">
        <v>156.59234605755901</v>
      </c>
      <c r="C1351">
        <v>135.411147121038</v>
      </c>
      <c r="D1351">
        <v>39.2170840052679</v>
      </c>
      <c r="E1351">
        <v>6.3507110261781499</v>
      </c>
      <c r="F1351">
        <v>7.9718441963195801</v>
      </c>
      <c r="G1351">
        <v>3.6565971374511701</v>
      </c>
      <c r="H1351">
        <v>10.420425415039</v>
      </c>
      <c r="I1351">
        <v>2.14025783538818</v>
      </c>
      <c r="J1351">
        <v>1295</v>
      </c>
      <c r="K1351">
        <v>114</v>
      </c>
      <c r="L1351">
        <v>2201</v>
      </c>
      <c r="M1351">
        <v>352</v>
      </c>
      <c r="N1351">
        <v>117.83462524414</v>
      </c>
      <c r="O1351">
        <v>36.069377899169901</v>
      </c>
      <c r="P1351">
        <v>85.697206095791003</v>
      </c>
      <c r="Q1351">
        <v>191.835834713965</v>
      </c>
      <c r="R1351">
        <v>23.884532789291601</v>
      </c>
      <c r="S1351">
        <v>4.82848768274037</v>
      </c>
      <c r="T1351">
        <v>0.52754379586300504</v>
      </c>
      <c r="U1351">
        <v>0.97359500774099705</v>
      </c>
      <c r="V1351">
        <v>7.7522306108442001</v>
      </c>
      <c r="W1351">
        <v>2.7180071637902898</v>
      </c>
    </row>
    <row r="1352" spans="1:23" x14ac:dyDescent="0.25">
      <c r="A1352">
        <v>1350</v>
      </c>
      <c r="B1352">
        <v>162.98920995943999</v>
      </c>
      <c r="C1352">
        <v>107.283490849812</v>
      </c>
      <c r="D1352">
        <v>31.094336613372299</v>
      </c>
      <c r="E1352">
        <v>7.3929089190541397</v>
      </c>
      <c r="F1352">
        <v>8.7371902465820295</v>
      </c>
      <c r="G1352">
        <v>3.70906662940979</v>
      </c>
      <c r="H1352">
        <v>11.8049211502075</v>
      </c>
      <c r="I1352">
        <v>2.56692290306091</v>
      </c>
      <c r="J1352">
        <v>1406</v>
      </c>
      <c r="K1352">
        <v>230</v>
      </c>
      <c r="L1352">
        <v>2641</v>
      </c>
      <c r="M1352">
        <v>530</v>
      </c>
      <c r="N1352">
        <v>118.84864807128901</v>
      </c>
      <c r="O1352">
        <v>44.204074859619098</v>
      </c>
      <c r="P1352">
        <v>105.592827004219</v>
      </c>
      <c r="Q1352">
        <v>155.97808778975499</v>
      </c>
      <c r="R1352">
        <v>21.379357880700599</v>
      </c>
      <c r="S1352">
        <v>4.2808981873760397</v>
      </c>
      <c r="T1352">
        <v>0.73328520085626403</v>
      </c>
      <c r="U1352">
        <v>0.97574794692278199</v>
      </c>
      <c r="V1352">
        <v>6.3165517241379296</v>
      </c>
      <c r="W1352">
        <v>2.9335664335664302</v>
      </c>
    </row>
    <row r="1353" spans="1:23" x14ac:dyDescent="0.25">
      <c r="A1353">
        <v>1351</v>
      </c>
      <c r="B1353">
        <v>172.963302218168</v>
      </c>
      <c r="C1353">
        <v>204.24176677210801</v>
      </c>
      <c r="D1353">
        <v>23.932133794846401</v>
      </c>
      <c r="E1353">
        <v>11.224017842156499</v>
      </c>
      <c r="F1353">
        <v>6.4600987434387198</v>
      </c>
      <c r="G1353">
        <v>4.3290247917175204</v>
      </c>
      <c r="H1353">
        <v>8.2585849761962802</v>
      </c>
      <c r="I1353">
        <v>3.50449347496032</v>
      </c>
      <c r="J1353">
        <v>954</v>
      </c>
      <c r="K1353">
        <v>300</v>
      </c>
      <c r="L1353">
        <v>1982</v>
      </c>
      <c r="M1353">
        <v>734</v>
      </c>
      <c r="N1353">
        <v>75.006668090820298</v>
      </c>
      <c r="O1353">
        <v>30.000001907348601</v>
      </c>
      <c r="P1353">
        <v>107.580421999308</v>
      </c>
      <c r="Q1353">
        <v>178.15497060812501</v>
      </c>
      <c r="R1353">
        <v>18.556075343769901</v>
      </c>
      <c r="S1353">
        <v>4.9754291061708198</v>
      </c>
      <c r="T1353">
        <v>0.63978807174871499</v>
      </c>
      <c r="U1353">
        <v>0.96692999607400099</v>
      </c>
      <c r="V1353">
        <v>7.4959816303099798</v>
      </c>
      <c r="W1353">
        <v>2.9034953111679398</v>
      </c>
    </row>
    <row r="1354" spans="1:23" x14ac:dyDescent="0.25">
      <c r="A1354">
        <v>1352</v>
      </c>
      <c r="B1354">
        <v>168.06536125288599</v>
      </c>
      <c r="C1354">
        <v>159.856061635195</v>
      </c>
      <c r="D1354">
        <v>26.976982958913101</v>
      </c>
      <c r="E1354">
        <v>5.4043822492974396</v>
      </c>
      <c r="F1354">
        <v>5.9696893692016602</v>
      </c>
      <c r="G1354">
        <v>3.5605988502502401</v>
      </c>
      <c r="H1354">
        <v>6.63891506195068</v>
      </c>
      <c r="I1354">
        <v>2.5427565574645898</v>
      </c>
      <c r="J1354">
        <v>740</v>
      </c>
      <c r="K1354">
        <v>245</v>
      </c>
      <c r="L1354">
        <v>1643</v>
      </c>
      <c r="M1354">
        <v>507</v>
      </c>
      <c r="N1354">
        <v>66.068145751953097</v>
      </c>
      <c r="O1354">
        <v>39.204593658447202</v>
      </c>
      <c r="P1354">
        <v>106.030210526315</v>
      </c>
      <c r="Q1354">
        <v>123.271963895978</v>
      </c>
      <c r="R1354">
        <v>21.202905286475598</v>
      </c>
      <c r="S1354">
        <v>5.90751831689089</v>
      </c>
      <c r="T1354">
        <v>0.62847987523078097</v>
      </c>
      <c r="U1354">
        <v>0.96254735811940395</v>
      </c>
      <c r="V1354">
        <v>5.56984969053934</v>
      </c>
      <c r="W1354">
        <v>3.2053420195439699</v>
      </c>
    </row>
    <row r="1355" spans="1:23" x14ac:dyDescent="0.25">
      <c r="A1355">
        <v>1353</v>
      </c>
      <c r="B1355">
        <v>185.61559510178699</v>
      </c>
      <c r="C1355">
        <v>176.109181237749</v>
      </c>
      <c r="D1355">
        <v>42.389522984206202</v>
      </c>
      <c r="E1355">
        <v>6.0522730642654903</v>
      </c>
      <c r="F1355">
        <v>5.27443504333496</v>
      </c>
      <c r="G1355">
        <v>3.2796707153320299</v>
      </c>
      <c r="H1355">
        <v>7.1527938842773402</v>
      </c>
      <c r="I1355">
        <v>2.1673190593719398</v>
      </c>
      <c r="J1355">
        <v>726</v>
      </c>
      <c r="K1355">
        <v>115</v>
      </c>
      <c r="L1355">
        <v>1445</v>
      </c>
      <c r="M1355">
        <v>361</v>
      </c>
      <c r="N1355">
        <v>73.006851196289006</v>
      </c>
      <c r="O1355">
        <v>42.201896667480398</v>
      </c>
      <c r="P1355">
        <v>113.69124978511201</v>
      </c>
      <c r="Q1355">
        <v>136.856961440775</v>
      </c>
      <c r="R1355">
        <v>21.668456378447001</v>
      </c>
      <c r="S1355">
        <v>7.0395096294931401</v>
      </c>
      <c r="T1355">
        <v>0.67200962018850396</v>
      </c>
      <c r="U1355">
        <v>0.94571946335111801</v>
      </c>
      <c r="V1355">
        <v>6.5578193832599103</v>
      </c>
      <c r="W1355">
        <v>3.6584362139917599</v>
      </c>
    </row>
    <row r="1356" spans="1:23" x14ac:dyDescent="0.25">
      <c r="A1356">
        <v>1354</v>
      </c>
      <c r="B1356">
        <v>183.23163655417301</v>
      </c>
      <c r="C1356">
        <v>184.251120728133</v>
      </c>
      <c r="D1356">
        <v>31.619804116773199</v>
      </c>
      <c r="E1356">
        <v>5.9615008413643604</v>
      </c>
      <c r="F1356">
        <v>5.2685379981994602</v>
      </c>
      <c r="G1356">
        <v>3.2214398384094198</v>
      </c>
      <c r="H1356">
        <v>9.9343118667602504</v>
      </c>
      <c r="I1356">
        <v>2.14967942237854</v>
      </c>
      <c r="J1356">
        <v>1117</v>
      </c>
      <c r="K1356">
        <v>156</v>
      </c>
      <c r="L1356">
        <v>1730</v>
      </c>
      <c r="M1356">
        <v>397</v>
      </c>
      <c r="N1356">
        <v>117.923698425292</v>
      </c>
      <c r="O1356">
        <v>27.784887313842699</v>
      </c>
      <c r="P1356">
        <v>93.285889355742299</v>
      </c>
      <c r="Q1356">
        <v>124.659370864298</v>
      </c>
      <c r="R1356">
        <v>22.799593275994699</v>
      </c>
      <c r="S1356">
        <v>6.0340600240477</v>
      </c>
      <c r="T1356">
        <v>0.56888681299263999</v>
      </c>
      <c r="U1356">
        <v>0.94869453094781397</v>
      </c>
      <c r="V1356">
        <v>8.3681427627230605</v>
      </c>
      <c r="W1356">
        <v>3.2692670651148101</v>
      </c>
    </row>
    <row r="1357" spans="1:23" x14ac:dyDescent="0.25">
      <c r="A1357">
        <v>1355</v>
      </c>
      <c r="B1357">
        <v>160.53160356304201</v>
      </c>
      <c r="C1357">
        <v>128.06844689398201</v>
      </c>
      <c r="D1357">
        <v>35.797510460896497</v>
      </c>
      <c r="E1357">
        <v>6.5664093328113804</v>
      </c>
      <c r="F1357">
        <v>5.6873569488525302</v>
      </c>
      <c r="G1357">
        <v>3.6803820133209202</v>
      </c>
      <c r="H1357">
        <v>7.2508254051208496</v>
      </c>
      <c r="I1357">
        <v>2.94522905349731</v>
      </c>
      <c r="J1357">
        <v>730</v>
      </c>
      <c r="K1357">
        <v>275</v>
      </c>
      <c r="L1357">
        <v>1629</v>
      </c>
      <c r="M1357">
        <v>581</v>
      </c>
      <c r="N1357">
        <v>67.601776123046804</v>
      </c>
      <c r="O1357">
        <v>34.4093017578125</v>
      </c>
      <c r="P1357">
        <v>131.65171339563801</v>
      </c>
      <c r="Q1357">
        <v>182.52469344133101</v>
      </c>
      <c r="R1357">
        <v>20.784359501028899</v>
      </c>
      <c r="S1357">
        <v>6.7259806248710596</v>
      </c>
      <c r="T1357">
        <v>0.71983277384353705</v>
      </c>
      <c r="U1357">
        <v>0.94768891335192995</v>
      </c>
      <c r="V1357">
        <v>8.7213706041478805</v>
      </c>
      <c r="W1357">
        <v>2.95209580838323</v>
      </c>
    </row>
    <row r="1358" spans="1:23" x14ac:dyDescent="0.25">
      <c r="A1358">
        <v>1356</v>
      </c>
      <c r="B1358">
        <v>167.59607211473099</v>
      </c>
      <c r="C1358">
        <v>184.80199499310999</v>
      </c>
      <c r="D1358">
        <v>46.709035395310003</v>
      </c>
      <c r="E1358">
        <v>8.3461876051587396</v>
      </c>
      <c r="F1358">
        <v>5.5481591224670401</v>
      </c>
      <c r="G1358">
        <v>5.8560056686401296</v>
      </c>
      <c r="H1358">
        <v>7.0388612747192303</v>
      </c>
      <c r="I1358">
        <v>4.3555035591125399</v>
      </c>
      <c r="J1358">
        <v>741</v>
      </c>
      <c r="K1358">
        <v>386</v>
      </c>
      <c r="L1358">
        <v>1502</v>
      </c>
      <c r="M1358">
        <v>1008</v>
      </c>
      <c r="N1358">
        <v>66.573265075683594</v>
      </c>
      <c r="O1358">
        <v>18.027755737304599</v>
      </c>
      <c r="P1358">
        <v>99.795485636114904</v>
      </c>
      <c r="Q1358">
        <v>164.88890930246799</v>
      </c>
      <c r="R1358">
        <v>24.112025514712698</v>
      </c>
      <c r="S1358">
        <v>10.0834915021629</v>
      </c>
      <c r="T1358">
        <v>0.56914845455221597</v>
      </c>
      <c r="U1358">
        <v>0.93593813868626896</v>
      </c>
      <c r="V1358">
        <v>16.8860971524288</v>
      </c>
      <c r="W1358">
        <v>3.4402942840973401</v>
      </c>
    </row>
    <row r="1359" spans="1:23" x14ac:dyDescent="0.25">
      <c r="A1359">
        <v>1357</v>
      </c>
      <c r="B1359">
        <v>186.65706689436999</v>
      </c>
      <c r="C1359">
        <v>175.253527140057</v>
      </c>
      <c r="D1359">
        <v>36.981376049114502</v>
      </c>
      <c r="E1359">
        <v>12.382947197999099</v>
      </c>
      <c r="F1359">
        <v>4.3328776359558097</v>
      </c>
      <c r="G1359">
        <v>6.5980119705200098</v>
      </c>
      <c r="H1359">
        <v>6.3867845535278303</v>
      </c>
      <c r="I1359">
        <v>5.2328104972839302</v>
      </c>
      <c r="J1359">
        <v>596</v>
      </c>
      <c r="K1359">
        <v>514</v>
      </c>
      <c r="L1359">
        <v>1263</v>
      </c>
      <c r="M1359">
        <v>1235</v>
      </c>
      <c r="N1359">
        <v>86.267021179199205</v>
      </c>
      <c r="O1359">
        <v>47.707443237304602</v>
      </c>
      <c r="P1359">
        <v>106.649714285714</v>
      </c>
      <c r="Q1359">
        <v>196.40642425194301</v>
      </c>
      <c r="R1359">
        <v>23.924049762973301</v>
      </c>
      <c r="S1359">
        <v>8.0670429336243696</v>
      </c>
      <c r="T1359">
        <v>0.592118316866871</v>
      </c>
      <c r="U1359">
        <v>0.965275379760688</v>
      </c>
      <c r="V1359">
        <v>16.9450381679389</v>
      </c>
      <c r="W1359">
        <v>3.2081035722848199</v>
      </c>
    </row>
    <row r="1360" spans="1:23" x14ac:dyDescent="0.25">
      <c r="A1360">
        <v>1358</v>
      </c>
      <c r="B1360">
        <v>165.60944322614401</v>
      </c>
      <c r="C1360">
        <v>166.05862718080999</v>
      </c>
      <c r="D1360">
        <v>52.340208164385302</v>
      </c>
      <c r="E1360">
        <v>8.0501324272481707</v>
      </c>
      <c r="F1360">
        <v>5.3517889976501403</v>
      </c>
      <c r="G1360">
        <v>4.2319302558898899</v>
      </c>
      <c r="H1360">
        <v>7.8418326377868599</v>
      </c>
      <c r="I1360">
        <v>3.1983020305633501</v>
      </c>
      <c r="J1360">
        <v>830</v>
      </c>
      <c r="K1360">
        <v>307</v>
      </c>
      <c r="L1360">
        <v>1726</v>
      </c>
      <c r="M1360">
        <v>751</v>
      </c>
      <c r="N1360">
        <v>68.029403686523395</v>
      </c>
      <c r="O1360">
        <v>28.0178508758544</v>
      </c>
      <c r="P1360">
        <v>87.779527559055097</v>
      </c>
      <c r="Q1360">
        <v>197.05549453725601</v>
      </c>
      <c r="R1360">
        <v>30.146675323700901</v>
      </c>
      <c r="S1360">
        <v>4.3834155367018202</v>
      </c>
      <c r="T1360">
        <v>0.47930007934560898</v>
      </c>
      <c r="U1360">
        <v>0.97215557039631095</v>
      </c>
      <c r="V1360">
        <v>23.235148514851399</v>
      </c>
      <c r="W1360">
        <v>2.3412149872680899</v>
      </c>
    </row>
    <row r="1361" spans="1:23" x14ac:dyDescent="0.25">
      <c r="A1361">
        <v>1359</v>
      </c>
      <c r="B1361">
        <v>183.71761532341</v>
      </c>
      <c r="C1361">
        <v>192.58081856818399</v>
      </c>
      <c r="D1361">
        <v>39.595682146003298</v>
      </c>
      <c r="E1361">
        <v>5.8035592082150602</v>
      </c>
      <c r="F1361">
        <v>5.0816979408264098</v>
      </c>
      <c r="G1361">
        <v>2.6621074676513601</v>
      </c>
      <c r="H1361">
        <v>9.1934680938720703</v>
      </c>
      <c r="I1361">
        <v>2.3524823188781698</v>
      </c>
      <c r="J1361">
        <v>1075</v>
      </c>
      <c r="K1361">
        <v>228</v>
      </c>
      <c r="L1361">
        <v>1634</v>
      </c>
      <c r="M1361">
        <v>482</v>
      </c>
      <c r="N1361">
        <v>104.292854309082</v>
      </c>
      <c r="O1361">
        <v>59.682491302490199</v>
      </c>
      <c r="P1361">
        <v>188.92202700740501</v>
      </c>
      <c r="Q1361">
        <v>174.711260389388</v>
      </c>
      <c r="R1361">
        <v>15.778630181163599</v>
      </c>
      <c r="S1361">
        <v>8.0792693782533007</v>
      </c>
      <c r="T1361">
        <v>0.94713766128055299</v>
      </c>
      <c r="U1361">
        <v>0.95707258131216399</v>
      </c>
      <c r="V1361">
        <v>4.6059541984732801</v>
      </c>
      <c r="W1361">
        <v>4.2748155600268198</v>
      </c>
    </row>
    <row r="1362" spans="1:23" x14ac:dyDescent="0.25">
      <c r="A1362">
        <v>1360</v>
      </c>
      <c r="B1362">
        <v>185.52401560286401</v>
      </c>
      <c r="C1362">
        <v>176.17382444836801</v>
      </c>
      <c r="D1362">
        <v>36.787625077206002</v>
      </c>
      <c r="E1362">
        <v>10.2274868661653</v>
      </c>
      <c r="F1362">
        <v>4.8278045654296804</v>
      </c>
      <c r="G1362">
        <v>4.2457923889160103</v>
      </c>
      <c r="H1362">
        <v>10.263301849365201</v>
      </c>
      <c r="I1362">
        <v>3.5121471881866402</v>
      </c>
      <c r="J1362">
        <v>1227</v>
      </c>
      <c r="K1362">
        <v>329</v>
      </c>
      <c r="L1362">
        <v>1868</v>
      </c>
      <c r="M1362">
        <v>819</v>
      </c>
      <c r="N1362">
        <v>113.863960266113</v>
      </c>
      <c r="O1362">
        <v>54.918121337890597</v>
      </c>
      <c r="P1362">
        <v>115.007418397626</v>
      </c>
      <c r="Q1362">
        <v>185.50766372503401</v>
      </c>
      <c r="R1362">
        <v>19.711505935200599</v>
      </c>
      <c r="S1362">
        <v>7.0264902745901798</v>
      </c>
      <c r="T1362">
        <v>0.62417068310704604</v>
      </c>
      <c r="U1362">
        <v>0.960323288668115</v>
      </c>
      <c r="V1362">
        <v>11.8333333333333</v>
      </c>
      <c r="W1362">
        <v>3.1428847267812299</v>
      </c>
    </row>
    <row r="1363" spans="1:23" x14ac:dyDescent="0.25">
      <c r="A1363">
        <v>1361</v>
      </c>
      <c r="B1363">
        <v>164.47582914475299</v>
      </c>
      <c r="C1363">
        <v>222.13840749868999</v>
      </c>
      <c r="D1363">
        <v>40.257281156128201</v>
      </c>
      <c r="E1363">
        <v>2.63911170445432</v>
      </c>
      <c r="F1363">
        <v>4.9186372756957999</v>
      </c>
      <c r="G1363">
        <v>1.71032106876373</v>
      </c>
      <c r="H1363">
        <v>7.3566937446594203</v>
      </c>
      <c r="I1363">
        <v>1.08225297927856</v>
      </c>
      <c r="J1363">
        <v>827</v>
      </c>
      <c r="K1363">
        <v>45</v>
      </c>
      <c r="L1363">
        <v>1645</v>
      </c>
      <c r="M1363">
        <v>111</v>
      </c>
      <c r="N1363">
        <v>65</v>
      </c>
      <c r="O1363">
        <v>26.419689178466701</v>
      </c>
      <c r="P1363">
        <v>161.48720682302701</v>
      </c>
      <c r="Q1363">
        <v>159.636790123456</v>
      </c>
      <c r="R1363">
        <v>16.086332465735001</v>
      </c>
      <c r="S1363">
        <v>5.4745024752038898</v>
      </c>
      <c r="T1363">
        <v>0.79561156240337605</v>
      </c>
      <c r="U1363">
        <v>0.95739184762403795</v>
      </c>
      <c r="V1363">
        <v>8.0184135977337103</v>
      </c>
      <c r="W1363">
        <v>3.19154658981748</v>
      </c>
    </row>
    <row r="1364" spans="1:23" x14ac:dyDescent="0.25">
      <c r="A1364">
        <v>1362</v>
      </c>
      <c r="B1364">
        <v>161.278736245609</v>
      </c>
      <c r="C1364">
        <v>182.54887539055599</v>
      </c>
      <c r="D1364">
        <v>26.7794575922596</v>
      </c>
      <c r="E1364">
        <v>7.3965678082091904</v>
      </c>
      <c r="F1364">
        <v>5.3935394287109304</v>
      </c>
      <c r="G1364">
        <v>4.5265207290649396</v>
      </c>
      <c r="H1364">
        <v>6.6741800308227504</v>
      </c>
      <c r="I1364">
        <v>3.8569388389587398</v>
      </c>
      <c r="J1364">
        <v>736</v>
      </c>
      <c r="K1364">
        <v>399</v>
      </c>
      <c r="L1364">
        <v>1455</v>
      </c>
      <c r="M1364">
        <v>913</v>
      </c>
      <c r="N1364">
        <v>74.276512145996094</v>
      </c>
      <c r="O1364">
        <v>11</v>
      </c>
      <c r="P1364">
        <v>202.684551430781</v>
      </c>
      <c r="Q1364">
        <v>171.61715284312399</v>
      </c>
      <c r="R1364">
        <v>11.9270010380831</v>
      </c>
      <c r="S1364">
        <v>10.5936611001295</v>
      </c>
      <c r="T1364">
        <v>0.94216921075083304</v>
      </c>
      <c r="U1364">
        <v>0.93719457887133395</v>
      </c>
      <c r="V1364">
        <v>3.31850870552611</v>
      </c>
      <c r="W1364">
        <v>6.5245677110083804</v>
      </c>
    </row>
    <row r="1365" spans="1:23" x14ac:dyDescent="0.25">
      <c r="A1365">
        <v>1363</v>
      </c>
      <c r="B1365">
        <v>155.987230491567</v>
      </c>
      <c r="C1365">
        <v>191.66001668963099</v>
      </c>
      <c r="D1365">
        <v>29.469705410676401</v>
      </c>
      <c r="E1365">
        <v>8.1407341542466902</v>
      </c>
      <c r="F1365">
        <v>6.8178114891052202</v>
      </c>
      <c r="G1365">
        <v>2.93837237358093</v>
      </c>
      <c r="H1365">
        <v>9.1529989242553693</v>
      </c>
      <c r="I1365">
        <v>1.8641544580459499</v>
      </c>
      <c r="J1365">
        <v>994</v>
      </c>
      <c r="K1365">
        <v>95</v>
      </c>
      <c r="L1365">
        <v>2017</v>
      </c>
      <c r="M1365">
        <v>269</v>
      </c>
      <c r="N1365">
        <v>90.094398498535099</v>
      </c>
      <c r="O1365">
        <v>49.244285583496001</v>
      </c>
      <c r="P1365">
        <v>73.096125730994103</v>
      </c>
      <c r="Q1365">
        <v>177.50204867453201</v>
      </c>
      <c r="R1365">
        <v>27.3148988363554</v>
      </c>
      <c r="S1365">
        <v>7.0168175927327496</v>
      </c>
      <c r="T1365">
        <v>0.45387976667802499</v>
      </c>
      <c r="U1365">
        <v>0.96365038695082705</v>
      </c>
      <c r="V1365">
        <v>14.562137049941899</v>
      </c>
      <c r="W1365">
        <v>3.66412327947336</v>
      </c>
    </row>
    <row r="1366" spans="1:23" x14ac:dyDescent="0.25">
      <c r="A1366">
        <v>1364</v>
      </c>
      <c r="B1366">
        <v>164.80166508179801</v>
      </c>
      <c r="C1366">
        <v>168.583263793203</v>
      </c>
      <c r="D1366">
        <v>24.137445889531399</v>
      </c>
      <c r="E1366">
        <v>7.30435134814799</v>
      </c>
      <c r="F1366">
        <v>5.7661747932434002</v>
      </c>
      <c r="G1366">
        <v>4.0507574081420898</v>
      </c>
      <c r="H1366">
        <v>6.3105096817016602</v>
      </c>
      <c r="I1366">
        <v>2.8444936275482098</v>
      </c>
      <c r="J1366">
        <v>642</v>
      </c>
      <c r="K1366">
        <v>241</v>
      </c>
      <c r="L1366">
        <v>1508</v>
      </c>
      <c r="M1366">
        <v>591</v>
      </c>
      <c r="N1366">
        <v>71.112586975097599</v>
      </c>
      <c r="O1366">
        <v>58.051700592041001</v>
      </c>
      <c r="P1366">
        <v>85.648081264108299</v>
      </c>
      <c r="Q1366">
        <v>180.799971586873</v>
      </c>
      <c r="R1366">
        <v>23.645636131358302</v>
      </c>
      <c r="S1366">
        <v>5.1554473245497698</v>
      </c>
      <c r="T1366">
        <v>0.50820985955623599</v>
      </c>
      <c r="U1366">
        <v>0.96666359221139997</v>
      </c>
      <c r="V1366">
        <v>9.8660508083140801</v>
      </c>
      <c r="W1366">
        <v>3.0472317797935502</v>
      </c>
    </row>
    <row r="1367" spans="1:23" x14ac:dyDescent="0.25">
      <c r="A1367">
        <v>1365</v>
      </c>
      <c r="B1367">
        <v>187.22451435114201</v>
      </c>
      <c r="C1367">
        <v>153.68212074754001</v>
      </c>
      <c r="D1367">
        <v>42.892381168571099</v>
      </c>
      <c r="E1367">
        <v>7.3355718369742702</v>
      </c>
      <c r="F1367">
        <v>5.0970444679260201</v>
      </c>
      <c r="G1367">
        <v>3.4045057296752899</v>
      </c>
      <c r="H1367">
        <v>7.3449120521545401</v>
      </c>
      <c r="I1367">
        <v>2.3785362243652299</v>
      </c>
      <c r="J1367">
        <v>742</v>
      </c>
      <c r="K1367">
        <v>192</v>
      </c>
      <c r="L1367">
        <v>1590</v>
      </c>
      <c r="M1367">
        <v>476</v>
      </c>
      <c r="N1367">
        <v>73.790245056152301</v>
      </c>
      <c r="O1367">
        <v>20.808652877807599</v>
      </c>
      <c r="P1367">
        <v>87.717754172989302</v>
      </c>
      <c r="Q1367">
        <v>152.610024513638</v>
      </c>
      <c r="R1367">
        <v>22.5446951886127</v>
      </c>
      <c r="S1367">
        <v>12.909033736093701</v>
      </c>
      <c r="T1367">
        <v>0.49610036781385303</v>
      </c>
      <c r="U1367">
        <v>0.92543147793733604</v>
      </c>
      <c r="V1367">
        <v>12.651906519065101</v>
      </c>
      <c r="W1367">
        <v>7.01571911267812</v>
      </c>
    </row>
    <row r="1368" spans="1:23" x14ac:dyDescent="0.25">
      <c r="A1368">
        <v>1366</v>
      </c>
      <c r="B1368">
        <v>192.44916454811801</v>
      </c>
      <c r="C1368">
        <v>181.522501892138</v>
      </c>
      <c r="D1368">
        <v>39.828863825783102</v>
      </c>
      <c r="E1368">
        <v>4.7635144854184004</v>
      </c>
      <c r="F1368">
        <v>4.4402198791503897</v>
      </c>
      <c r="G1368">
        <v>2.8619117736816402</v>
      </c>
      <c r="H1368">
        <v>6.2797031402587802</v>
      </c>
      <c r="I1368">
        <v>1.77087426185607</v>
      </c>
      <c r="J1368">
        <v>528</v>
      </c>
      <c r="K1368">
        <v>93</v>
      </c>
      <c r="L1368">
        <v>1185</v>
      </c>
      <c r="M1368">
        <v>260</v>
      </c>
      <c r="N1368">
        <v>51.039199829101499</v>
      </c>
      <c r="O1368">
        <v>30.2654914855957</v>
      </c>
      <c r="P1368">
        <v>98.068297331639101</v>
      </c>
      <c r="Q1368">
        <v>193.683015975947</v>
      </c>
      <c r="R1368">
        <v>21.2943185811463</v>
      </c>
      <c r="S1368">
        <v>4.9395483540055798</v>
      </c>
      <c r="T1368">
        <v>0.56012162551148104</v>
      </c>
      <c r="U1368">
        <v>0.96921145498898198</v>
      </c>
      <c r="V1368">
        <v>13.3580705009276</v>
      </c>
      <c r="W1368">
        <v>2.5768859733744902</v>
      </c>
    </row>
    <row r="1369" spans="1:23" x14ac:dyDescent="0.25">
      <c r="A1369">
        <v>1367</v>
      </c>
      <c r="B1369">
        <v>183.998757980942</v>
      </c>
      <c r="C1369">
        <v>195.465388422053</v>
      </c>
      <c r="D1369">
        <v>44.893461944395902</v>
      </c>
      <c r="E1369">
        <v>9.5080454795428402</v>
      </c>
      <c r="F1369">
        <v>6.28981113433837</v>
      </c>
      <c r="G1369">
        <v>2.6442625522613499</v>
      </c>
      <c r="H1369">
        <v>8.2221937179565394</v>
      </c>
      <c r="I1369">
        <v>1.64944815635681</v>
      </c>
      <c r="J1369">
        <v>830</v>
      </c>
      <c r="K1369">
        <v>93</v>
      </c>
      <c r="L1369">
        <v>1942</v>
      </c>
      <c r="M1369">
        <v>217</v>
      </c>
      <c r="N1369">
        <v>76.478759765625</v>
      </c>
      <c r="O1369">
        <v>74.632438659667898</v>
      </c>
      <c r="P1369">
        <v>92.750167000668</v>
      </c>
      <c r="Q1369">
        <v>155.053851842185</v>
      </c>
      <c r="R1369">
        <v>24.602892369218701</v>
      </c>
      <c r="S1369">
        <v>8.3471206961819195</v>
      </c>
      <c r="T1369">
        <v>0.51517606159375096</v>
      </c>
      <c r="U1369">
        <v>0.95444056782797204</v>
      </c>
      <c r="V1369">
        <v>13.8726178535606</v>
      </c>
      <c r="W1369">
        <v>5.7281516346520798</v>
      </c>
    </row>
    <row r="1370" spans="1:23" x14ac:dyDescent="0.25">
      <c r="A1370">
        <v>1368</v>
      </c>
      <c r="B1370">
        <v>172.55947136563799</v>
      </c>
      <c r="C1370">
        <v>215.536823924392</v>
      </c>
      <c r="D1370">
        <v>47.129007587348603</v>
      </c>
      <c r="E1370">
        <v>3.9549962471950102</v>
      </c>
      <c r="F1370">
        <v>5.8976664543151802</v>
      </c>
      <c r="G1370">
        <v>1.9903978109359699</v>
      </c>
      <c r="H1370">
        <v>6.59403228759765</v>
      </c>
      <c r="I1370">
        <v>1.71410584449768</v>
      </c>
      <c r="J1370">
        <v>557</v>
      </c>
      <c r="K1370">
        <v>133</v>
      </c>
      <c r="L1370">
        <v>1392</v>
      </c>
      <c r="M1370">
        <v>289</v>
      </c>
      <c r="N1370">
        <v>58.240875244140597</v>
      </c>
      <c r="O1370">
        <v>71.34423828125</v>
      </c>
      <c r="P1370">
        <v>81.634923592992905</v>
      </c>
      <c r="Q1370">
        <v>182.704150458584</v>
      </c>
      <c r="R1370">
        <v>25.724832698984301</v>
      </c>
      <c r="S1370">
        <v>6.0016872093994102</v>
      </c>
      <c r="T1370">
        <v>0.56721641381423404</v>
      </c>
      <c r="U1370">
        <v>0.96421457347578898</v>
      </c>
      <c r="V1370">
        <v>7.8018018018018003</v>
      </c>
      <c r="W1370">
        <v>3.41342801807617</v>
      </c>
    </row>
    <row r="1371" spans="1:23" x14ac:dyDescent="0.25">
      <c r="A1371">
        <v>1369</v>
      </c>
      <c r="B1371">
        <v>135.67402821712</v>
      </c>
      <c r="C1371">
        <v>223.45683013448701</v>
      </c>
      <c r="D1371">
        <v>25.094050670774099</v>
      </c>
      <c r="E1371">
        <v>3.03886288356476</v>
      </c>
      <c r="F1371">
        <v>7.4750099182128897</v>
      </c>
      <c r="G1371">
        <v>1.3115764856338501</v>
      </c>
      <c r="H1371">
        <v>6.6007561683654696</v>
      </c>
      <c r="I1371">
        <v>1.1853667497634801</v>
      </c>
      <c r="J1371">
        <v>677</v>
      </c>
      <c r="K1371">
        <v>109</v>
      </c>
      <c r="L1371">
        <v>1511</v>
      </c>
      <c r="M1371">
        <v>212</v>
      </c>
      <c r="N1371">
        <v>93.861602783203097</v>
      </c>
      <c r="O1371">
        <v>38.118236541747997</v>
      </c>
      <c r="P1371">
        <v>80.538380095288503</v>
      </c>
      <c r="Q1371">
        <v>150.958702702702</v>
      </c>
      <c r="R1371">
        <v>24.919147189509101</v>
      </c>
      <c r="S1371">
        <v>5.4421758807502396</v>
      </c>
      <c r="T1371">
        <v>0.51635183212945801</v>
      </c>
      <c r="U1371">
        <v>0.96292204285240102</v>
      </c>
      <c r="V1371">
        <v>6.8299409061063603</v>
      </c>
      <c r="W1371">
        <v>3.1717997372646298</v>
      </c>
    </row>
    <row r="1372" spans="1:23" x14ac:dyDescent="0.25">
      <c r="A1372">
        <v>1370</v>
      </c>
      <c r="B1372">
        <v>169.95740262764599</v>
      </c>
      <c r="C1372">
        <v>197.106017970463</v>
      </c>
      <c r="D1372">
        <v>34.359991364301898</v>
      </c>
      <c r="E1372">
        <v>6.5374743575862704</v>
      </c>
      <c r="F1372">
        <v>6.4250836372375399</v>
      </c>
      <c r="G1372">
        <v>3.0689289569854701</v>
      </c>
      <c r="H1372">
        <v>7.7887454032897896</v>
      </c>
      <c r="I1372">
        <v>2.32015681266784</v>
      </c>
      <c r="J1372">
        <v>864</v>
      </c>
      <c r="K1372">
        <v>177</v>
      </c>
      <c r="L1372">
        <v>1741</v>
      </c>
      <c r="M1372">
        <v>383</v>
      </c>
      <c r="N1372">
        <v>80.28076171875</v>
      </c>
      <c r="O1372">
        <v>38.897300720214801</v>
      </c>
      <c r="P1372">
        <v>81.7710738401219</v>
      </c>
      <c r="Q1372">
        <v>141.71747439229401</v>
      </c>
      <c r="R1372">
        <v>23.6907184626745</v>
      </c>
      <c r="S1372">
        <v>4.0007813920501301</v>
      </c>
      <c r="T1372">
        <v>0.58999560804602602</v>
      </c>
      <c r="U1372">
        <v>0.96434109570973103</v>
      </c>
      <c r="V1372">
        <v>5.3904545454545403</v>
      </c>
      <c r="W1372">
        <v>2.7554687499999999</v>
      </c>
    </row>
    <row r="1373" spans="1:23" x14ac:dyDescent="0.25">
      <c r="A1373">
        <v>1371</v>
      </c>
      <c r="B1373">
        <v>141.39205107803301</v>
      </c>
      <c r="C1373">
        <v>182.70317685186899</v>
      </c>
      <c r="D1373">
        <v>32.144245121072103</v>
      </c>
      <c r="E1373">
        <v>20.1309416003776</v>
      </c>
      <c r="F1373">
        <v>7.2077555656433097</v>
      </c>
      <c r="G1373">
        <v>5.0257434844970703</v>
      </c>
      <c r="H1373">
        <v>6.2452573776245099</v>
      </c>
      <c r="I1373">
        <v>3.4338083267211901</v>
      </c>
      <c r="J1373">
        <v>623</v>
      </c>
      <c r="K1373">
        <v>209</v>
      </c>
      <c r="L1373">
        <v>1283</v>
      </c>
      <c r="M1373">
        <v>671</v>
      </c>
      <c r="N1373">
        <v>68.600288391113196</v>
      </c>
      <c r="O1373">
        <v>58.034473419189403</v>
      </c>
      <c r="P1373">
        <v>81.773605007324505</v>
      </c>
      <c r="Q1373">
        <v>171.56089711354701</v>
      </c>
      <c r="R1373">
        <v>21.733041519521201</v>
      </c>
      <c r="S1373">
        <v>4.6988301387768701</v>
      </c>
      <c r="T1373">
        <v>0.58338901462163895</v>
      </c>
      <c r="U1373">
        <v>0.96733490296670499</v>
      </c>
      <c r="V1373">
        <v>5.5629441624365397</v>
      </c>
      <c r="W1373">
        <v>2.68215460526315</v>
      </c>
    </row>
    <row r="1374" spans="1:23" x14ac:dyDescent="0.25">
      <c r="A1374">
        <v>1372</v>
      </c>
      <c r="B1374">
        <v>131.241048729841</v>
      </c>
      <c r="C1374">
        <v>117.314192008383</v>
      </c>
      <c r="D1374">
        <v>29.326973191756601</v>
      </c>
      <c r="E1374">
        <v>7.3183080171560499</v>
      </c>
      <c r="F1374">
        <v>6.9329624176025302</v>
      </c>
      <c r="G1374">
        <v>4.3219633102416903</v>
      </c>
      <c r="H1374">
        <v>5.9491105079650799</v>
      </c>
      <c r="I1374">
        <v>3.5121483802795401</v>
      </c>
      <c r="J1374">
        <v>613</v>
      </c>
      <c r="K1374">
        <v>374</v>
      </c>
      <c r="L1374">
        <v>1258</v>
      </c>
      <c r="M1374">
        <v>785</v>
      </c>
      <c r="N1374">
        <v>67.052223205566406</v>
      </c>
      <c r="O1374">
        <v>28.861738204956001</v>
      </c>
      <c r="P1374">
        <v>47.659191428393399</v>
      </c>
      <c r="Q1374">
        <v>168.474753270599</v>
      </c>
      <c r="R1374">
        <v>14.7110808440989</v>
      </c>
      <c r="S1374">
        <v>12.5633941964011</v>
      </c>
      <c r="T1374">
        <v>0.47161129846542599</v>
      </c>
      <c r="U1374">
        <v>0.92484012861403897</v>
      </c>
      <c r="V1374">
        <v>4.3453237410071903</v>
      </c>
      <c r="W1374">
        <v>8.3428355957767693</v>
      </c>
    </row>
    <row r="1375" spans="1:23" x14ac:dyDescent="0.25">
      <c r="A1375">
        <v>1373</v>
      </c>
      <c r="B1375">
        <v>161.85887558462201</v>
      </c>
      <c r="C1375">
        <v>206.45646141007899</v>
      </c>
      <c r="D1375">
        <v>33.449438632830102</v>
      </c>
      <c r="E1375">
        <v>5.7417201137473102</v>
      </c>
      <c r="F1375">
        <v>7.8226356506347603</v>
      </c>
      <c r="G1375">
        <v>3.07956743240356</v>
      </c>
      <c r="H1375">
        <v>8.5419101715087802</v>
      </c>
      <c r="I1375">
        <v>1.99733746051788</v>
      </c>
      <c r="J1375">
        <v>950</v>
      </c>
      <c r="K1375">
        <v>110</v>
      </c>
      <c r="L1375">
        <v>2164</v>
      </c>
      <c r="M1375">
        <v>311</v>
      </c>
      <c r="N1375">
        <v>73.334854125976506</v>
      </c>
      <c r="O1375">
        <v>23.430747985839801</v>
      </c>
      <c r="P1375">
        <v>99.470017242480296</v>
      </c>
      <c r="Q1375">
        <v>152.691704265791</v>
      </c>
      <c r="R1375">
        <v>20.0451254654736</v>
      </c>
      <c r="S1375">
        <v>3.2152829406354102</v>
      </c>
      <c r="T1375">
        <v>0.58853632532787603</v>
      </c>
      <c r="U1375">
        <v>0.98098620009096305</v>
      </c>
      <c r="V1375">
        <v>4.2308819220627001</v>
      </c>
      <c r="W1375">
        <v>2.5713289152424101</v>
      </c>
    </row>
    <row r="1376" spans="1:23" x14ac:dyDescent="0.25">
      <c r="A1376">
        <v>1374</v>
      </c>
      <c r="B1376">
        <v>157.587533233713</v>
      </c>
      <c r="C1376">
        <v>182.294843680257</v>
      </c>
      <c r="D1376">
        <v>30.5120065298565</v>
      </c>
      <c r="E1376">
        <v>7.0078724690624004</v>
      </c>
      <c r="F1376">
        <v>7.2504081726074201</v>
      </c>
      <c r="G1376">
        <v>3.0583434104919398</v>
      </c>
      <c r="H1376">
        <v>6.2506294250488201</v>
      </c>
      <c r="I1376">
        <v>2.3620316982269198</v>
      </c>
      <c r="J1376">
        <v>575</v>
      </c>
      <c r="K1376">
        <v>237</v>
      </c>
      <c r="L1376">
        <v>1622</v>
      </c>
      <c r="M1376">
        <v>502</v>
      </c>
      <c r="N1376">
        <v>59.059295654296797</v>
      </c>
      <c r="O1376">
        <v>38.587562561035099</v>
      </c>
      <c r="P1376">
        <v>95.415445119771107</v>
      </c>
      <c r="Q1376">
        <v>162.32978302011301</v>
      </c>
      <c r="R1376">
        <v>20.886741243094502</v>
      </c>
      <c r="S1376">
        <v>7.1349264577139397</v>
      </c>
      <c r="T1376">
        <v>0.54751331728839803</v>
      </c>
      <c r="U1376">
        <v>0.96378249319778697</v>
      </c>
      <c r="V1376">
        <v>5.4132476520019699</v>
      </c>
      <c r="W1376">
        <v>4.0594956658786403</v>
      </c>
    </row>
    <row r="1377" spans="1:23" x14ac:dyDescent="0.25">
      <c r="A1377">
        <v>1375</v>
      </c>
      <c r="B1377">
        <v>180.62896621319999</v>
      </c>
      <c r="C1377">
        <v>145.964932368181</v>
      </c>
      <c r="D1377">
        <v>17.9146054994861</v>
      </c>
      <c r="E1377">
        <v>14.234437712812101</v>
      </c>
      <c r="F1377">
        <v>4.9115462303161603</v>
      </c>
      <c r="G1377">
        <v>7.5638065338134703</v>
      </c>
      <c r="H1377">
        <v>9.4521284103393501</v>
      </c>
      <c r="I1377">
        <v>5.5753846168518004</v>
      </c>
      <c r="J1377">
        <v>1196</v>
      </c>
      <c r="K1377">
        <v>504</v>
      </c>
      <c r="L1377">
        <v>1821</v>
      </c>
      <c r="M1377">
        <v>1433</v>
      </c>
      <c r="N1377">
        <v>111.628852844238</v>
      </c>
      <c r="O1377">
        <v>54.625999450683501</v>
      </c>
      <c r="P1377">
        <v>78.845527560787701</v>
      </c>
      <c r="Q1377">
        <v>174.26038822419699</v>
      </c>
      <c r="R1377">
        <v>24.210484387200498</v>
      </c>
      <c r="S1377">
        <v>5.0336171370698901</v>
      </c>
      <c r="T1377">
        <v>0.55853440280181099</v>
      </c>
      <c r="U1377">
        <v>0.96036745391962297</v>
      </c>
      <c r="V1377">
        <v>6.3569641367806504</v>
      </c>
      <c r="W1377">
        <v>2.7777213475537499</v>
      </c>
    </row>
    <row r="1378" spans="1:23" x14ac:dyDescent="0.25">
      <c r="A1378">
        <v>1376</v>
      </c>
      <c r="B1378">
        <v>188.80973820566999</v>
      </c>
      <c r="C1378">
        <v>154.81590948786101</v>
      </c>
      <c r="D1378">
        <v>18.697956837274301</v>
      </c>
      <c r="E1378">
        <v>10.611774038616399</v>
      </c>
      <c r="F1378">
        <v>5.1173386573791504</v>
      </c>
      <c r="G1378">
        <v>4.43664503097534</v>
      </c>
      <c r="H1378">
        <v>9.3344173431396396</v>
      </c>
      <c r="I1378">
        <v>4.2019448280334402</v>
      </c>
      <c r="J1378">
        <v>1177</v>
      </c>
      <c r="K1378">
        <v>398</v>
      </c>
      <c r="L1378">
        <v>1802</v>
      </c>
      <c r="M1378">
        <v>1112</v>
      </c>
      <c r="N1378">
        <v>102.078399658203</v>
      </c>
      <c r="O1378">
        <v>36.055511474609297</v>
      </c>
      <c r="P1378">
        <v>60.953137043317398</v>
      </c>
      <c r="Q1378">
        <v>196.33400183838799</v>
      </c>
      <c r="R1378">
        <v>21.924213795634198</v>
      </c>
      <c r="S1378">
        <v>7.5603363642543497</v>
      </c>
      <c r="T1378">
        <v>0.42768577603109598</v>
      </c>
      <c r="U1378">
        <v>0.96487996678061605</v>
      </c>
      <c r="V1378">
        <v>7.7536312849162004</v>
      </c>
      <c r="W1378">
        <v>2.8652217239661102</v>
      </c>
    </row>
    <row r="1379" spans="1:23" x14ac:dyDescent="0.25">
      <c r="A1379">
        <v>1377</v>
      </c>
      <c r="B1379">
        <v>183.28467464922599</v>
      </c>
      <c r="C1379">
        <v>197.78707135787599</v>
      </c>
      <c r="D1379">
        <v>15.806899822664001</v>
      </c>
      <c r="E1379">
        <v>8.2207503326001792</v>
      </c>
      <c r="F1379">
        <v>4.63533115386962</v>
      </c>
      <c r="G1379">
        <v>3.2320370674133301</v>
      </c>
      <c r="H1379">
        <v>6.2915706634521396</v>
      </c>
      <c r="I1379">
        <v>2.0682096481323198</v>
      </c>
      <c r="J1379">
        <v>710</v>
      </c>
      <c r="K1379">
        <v>142</v>
      </c>
      <c r="L1379">
        <v>1413</v>
      </c>
      <c r="M1379">
        <v>359</v>
      </c>
      <c r="N1379">
        <v>66.030296325683594</v>
      </c>
      <c r="O1379">
        <v>30.8868904113769</v>
      </c>
      <c r="P1379">
        <v>108.95685769478401</v>
      </c>
      <c r="Q1379">
        <v>215.24234227066501</v>
      </c>
      <c r="R1379">
        <v>24.9475998840397</v>
      </c>
      <c r="S1379">
        <v>5.9582565823233598</v>
      </c>
      <c r="T1379">
        <v>0.79759216985179604</v>
      </c>
      <c r="U1379">
        <v>0.96923271402477496</v>
      </c>
      <c r="V1379">
        <v>5.33061699650756</v>
      </c>
      <c r="W1379">
        <v>3.0836772122879399</v>
      </c>
    </row>
    <row r="1380" spans="1:23" x14ac:dyDescent="0.25">
      <c r="A1380">
        <v>1378</v>
      </c>
      <c r="B1380">
        <v>202.974286324205</v>
      </c>
      <c r="C1380">
        <v>202.44745677191401</v>
      </c>
      <c r="D1380">
        <v>11.055066675601401</v>
      </c>
      <c r="E1380">
        <v>10.545922426747101</v>
      </c>
      <c r="F1380">
        <v>3.70667052268981</v>
      </c>
      <c r="G1380">
        <v>5.3108196258544904</v>
      </c>
      <c r="H1380">
        <v>4.5177478790283203</v>
      </c>
      <c r="I1380">
        <v>4.1259446144104004</v>
      </c>
      <c r="J1380">
        <v>503</v>
      </c>
      <c r="K1380">
        <v>380</v>
      </c>
      <c r="L1380">
        <v>927</v>
      </c>
      <c r="M1380">
        <v>884</v>
      </c>
      <c r="N1380">
        <v>52.611785888671797</v>
      </c>
      <c r="O1380">
        <v>41.761226654052699</v>
      </c>
      <c r="P1380">
        <v>105.781691696113</v>
      </c>
      <c r="Q1380">
        <v>132.39322943193699</v>
      </c>
      <c r="R1380">
        <v>26.815067746863999</v>
      </c>
      <c r="S1380">
        <v>2.2784576037182398</v>
      </c>
      <c r="T1380">
        <v>0.56568735832418005</v>
      </c>
      <c r="U1380">
        <v>0.98780631715579204</v>
      </c>
      <c r="V1380">
        <v>7.1070205479451998</v>
      </c>
      <c r="W1380">
        <v>2.2134206623826</v>
      </c>
    </row>
    <row r="1381" spans="1:23" x14ac:dyDescent="0.25">
      <c r="A1381">
        <v>1379</v>
      </c>
      <c r="B1381">
        <v>191.38120281783</v>
      </c>
      <c r="C1381">
        <v>162.718527431155</v>
      </c>
      <c r="D1381">
        <v>16.895355192848001</v>
      </c>
      <c r="E1381">
        <v>9.6725799176846508</v>
      </c>
      <c r="F1381">
        <v>4.5204443931579501</v>
      </c>
      <c r="G1381">
        <v>5.0721554756164497</v>
      </c>
      <c r="H1381">
        <v>6.9085183143615696</v>
      </c>
      <c r="I1381">
        <v>3.9394145011901802</v>
      </c>
      <c r="J1381">
        <v>825</v>
      </c>
      <c r="K1381">
        <v>377</v>
      </c>
      <c r="L1381">
        <v>1553</v>
      </c>
      <c r="M1381">
        <v>923</v>
      </c>
      <c r="N1381">
        <v>82.492424011230398</v>
      </c>
      <c r="O1381">
        <v>72.422370910644503</v>
      </c>
      <c r="P1381">
        <v>72.601487644982299</v>
      </c>
      <c r="Q1381">
        <v>159.573466371027</v>
      </c>
      <c r="R1381">
        <v>19.9231734912489</v>
      </c>
      <c r="S1381">
        <v>7.6492417800619004</v>
      </c>
      <c r="T1381">
        <v>0.545834829839001</v>
      </c>
      <c r="U1381">
        <v>0.95249835783496795</v>
      </c>
      <c r="V1381">
        <v>5.51818634778276</v>
      </c>
      <c r="W1381">
        <v>4.4892531876138397</v>
      </c>
    </row>
    <row r="1382" spans="1:23" x14ac:dyDescent="0.25">
      <c r="A1382">
        <v>1380</v>
      </c>
      <c r="B1382">
        <v>154.372139960022</v>
      </c>
      <c r="C1382">
        <v>178.80199499310999</v>
      </c>
      <c r="D1382">
        <v>24.755651475194799</v>
      </c>
      <c r="E1382">
        <v>7.7732007852368197</v>
      </c>
      <c r="F1382">
        <v>7.00264549255371</v>
      </c>
      <c r="G1382">
        <v>3.35858106613159</v>
      </c>
      <c r="H1382">
        <v>9.5086116790771396</v>
      </c>
      <c r="I1382">
        <v>2.5292043685913002</v>
      </c>
      <c r="J1382">
        <v>1197</v>
      </c>
      <c r="K1382">
        <v>213</v>
      </c>
      <c r="L1382">
        <v>2082</v>
      </c>
      <c r="M1382">
        <v>524</v>
      </c>
      <c r="N1382">
        <v>93.300590515136705</v>
      </c>
      <c r="O1382">
        <v>38.275318145751903</v>
      </c>
      <c r="P1382">
        <v>76.751074870274195</v>
      </c>
      <c r="Q1382">
        <v>188.49184195006799</v>
      </c>
      <c r="R1382">
        <v>22.799220509698198</v>
      </c>
      <c r="S1382">
        <v>3.9866819628257502</v>
      </c>
      <c r="T1382">
        <v>0.54938980680472704</v>
      </c>
      <c r="U1382">
        <v>0.97680097992352699</v>
      </c>
      <c r="V1382">
        <v>7.4209950792782902</v>
      </c>
      <c r="W1382">
        <v>2.7111834961997801</v>
      </c>
    </row>
    <row r="1383" spans="1:23" x14ac:dyDescent="0.25">
      <c r="A1383">
        <v>1381</v>
      </c>
      <c r="B1383">
        <v>193.520114886762</v>
      </c>
      <c r="C1383">
        <v>208.10929767703601</v>
      </c>
      <c r="D1383">
        <v>12.375588169312699</v>
      </c>
      <c r="E1383">
        <v>6.2454476976054796</v>
      </c>
      <c r="F1383">
        <v>4.1231403350829998</v>
      </c>
      <c r="G1383">
        <v>2.7840900421142498</v>
      </c>
      <c r="H1383">
        <v>5.4506111145019496</v>
      </c>
      <c r="I1383">
        <v>2.10275101661682</v>
      </c>
      <c r="J1383">
        <v>650</v>
      </c>
      <c r="K1383">
        <v>153</v>
      </c>
      <c r="L1383">
        <v>1310</v>
      </c>
      <c r="M1383">
        <v>380</v>
      </c>
      <c r="N1383">
        <v>68.425140380859304</v>
      </c>
      <c r="O1383">
        <v>21.9317111968994</v>
      </c>
      <c r="P1383">
        <v>73.301473319301707</v>
      </c>
      <c r="Q1383">
        <v>209.60798735639099</v>
      </c>
      <c r="R1383">
        <v>25.3728490208407</v>
      </c>
      <c r="S1383">
        <v>9.3699419657041805</v>
      </c>
      <c r="T1383">
        <v>0.54758120297040302</v>
      </c>
      <c r="U1383">
        <v>0.947321260293705</v>
      </c>
      <c r="V1383">
        <v>5.3985680190930703</v>
      </c>
      <c r="W1383">
        <v>3.5418111753371799</v>
      </c>
    </row>
    <row r="1384" spans="1:23" x14ac:dyDescent="0.25">
      <c r="A1384">
        <v>1382</v>
      </c>
      <c r="B1384">
        <v>161.04857458906599</v>
      </c>
      <c r="C1384">
        <v>186.90915794989201</v>
      </c>
      <c r="D1384">
        <v>23.874567678017801</v>
      </c>
      <c r="E1384">
        <v>7.1503697542011304</v>
      </c>
      <c r="F1384">
        <v>6.8035626411437899</v>
      </c>
      <c r="G1384">
        <v>2.5706365108489901</v>
      </c>
      <c r="H1384">
        <v>9.1858882904052699</v>
      </c>
      <c r="I1384">
        <v>1.6969417333602901</v>
      </c>
      <c r="J1384">
        <v>1123</v>
      </c>
      <c r="K1384">
        <v>110</v>
      </c>
      <c r="L1384">
        <v>2127</v>
      </c>
      <c r="M1384">
        <v>284</v>
      </c>
      <c r="N1384">
        <v>94.021278381347599</v>
      </c>
      <c r="O1384">
        <v>47.413078308105398</v>
      </c>
      <c r="P1384">
        <v>86.887983091787405</v>
      </c>
      <c r="Q1384">
        <v>119.853671237632</v>
      </c>
      <c r="R1384">
        <v>22.085004323757499</v>
      </c>
      <c r="S1384">
        <v>7.6881703662441803</v>
      </c>
      <c r="T1384">
        <v>0.52856004920712896</v>
      </c>
      <c r="U1384">
        <v>0.93971934211153096</v>
      </c>
      <c r="V1384">
        <v>7.1951793062904104</v>
      </c>
      <c r="W1384">
        <v>4.5055055055055</v>
      </c>
    </row>
    <row r="1385" spans="1:23" x14ac:dyDescent="0.25">
      <c r="A1385">
        <v>1383</v>
      </c>
      <c r="B1385">
        <v>159.80164567525</v>
      </c>
      <c r="C1385">
        <v>169.454947699353</v>
      </c>
      <c r="D1385">
        <v>27.764696501120099</v>
      </c>
      <c r="E1385">
        <v>5.9965699813760702</v>
      </c>
      <c r="F1385">
        <v>7.1874337196350098</v>
      </c>
      <c r="G1385">
        <v>3.47270536422729</v>
      </c>
      <c r="H1385">
        <v>9.7661876678466797</v>
      </c>
      <c r="I1385">
        <v>2.8015775680541899</v>
      </c>
      <c r="J1385">
        <v>1218</v>
      </c>
      <c r="K1385">
        <v>246</v>
      </c>
      <c r="L1385">
        <v>2123</v>
      </c>
      <c r="M1385">
        <v>519</v>
      </c>
      <c r="N1385">
        <v>102.176315307617</v>
      </c>
      <c r="O1385">
        <v>41.109607696533203</v>
      </c>
      <c r="P1385">
        <v>72.547069994574002</v>
      </c>
      <c r="Q1385">
        <v>164.481478135164</v>
      </c>
      <c r="R1385">
        <v>22.0034546525237</v>
      </c>
      <c r="S1385">
        <v>6.8800595143506698</v>
      </c>
      <c r="T1385">
        <v>0.46521824676666301</v>
      </c>
      <c r="U1385">
        <v>0.95536043559574801</v>
      </c>
      <c r="V1385">
        <v>6.6041555673947698</v>
      </c>
      <c r="W1385">
        <v>2.7687085326338501</v>
      </c>
    </row>
    <row r="1386" spans="1:23" x14ac:dyDescent="0.25">
      <c r="A1386">
        <v>1384</v>
      </c>
      <c r="B1386">
        <v>152.91596964815901</v>
      </c>
      <c r="C1386">
        <v>213.81204758485501</v>
      </c>
      <c r="D1386">
        <v>23.429585781457401</v>
      </c>
      <c r="E1386">
        <v>5.1824270130851904</v>
      </c>
      <c r="F1386">
        <v>7.5371222496032697</v>
      </c>
      <c r="G1386">
        <v>3.08568143844604</v>
      </c>
      <c r="H1386">
        <v>9.7436342239379794</v>
      </c>
      <c r="I1386">
        <v>2.3668534755706698</v>
      </c>
      <c r="J1386">
        <v>1130</v>
      </c>
      <c r="K1386">
        <v>205</v>
      </c>
      <c r="L1386">
        <v>2353</v>
      </c>
      <c r="M1386">
        <v>462</v>
      </c>
      <c r="N1386">
        <v>86.556335449218693</v>
      </c>
      <c r="O1386">
        <v>15.0000009536743</v>
      </c>
      <c r="P1386">
        <v>95.075568913696799</v>
      </c>
      <c r="Q1386">
        <v>159.381294964028</v>
      </c>
      <c r="R1386">
        <v>28.9937934747478</v>
      </c>
      <c r="S1386">
        <v>7.1327606325803501</v>
      </c>
      <c r="T1386">
        <v>0.54920196515659803</v>
      </c>
      <c r="U1386">
        <v>0.95829556161835205</v>
      </c>
      <c r="V1386">
        <v>12.731166912850799</v>
      </c>
      <c r="W1386">
        <v>3.4115957883221601</v>
      </c>
    </row>
    <row r="1387" spans="1:23" x14ac:dyDescent="0.25">
      <c r="A1387">
        <v>1385</v>
      </c>
      <c r="B1387">
        <v>162.36592986473599</v>
      </c>
      <c r="C1387">
        <v>215.037998020532</v>
      </c>
      <c r="D1387">
        <v>24.0165278897299</v>
      </c>
      <c r="E1387">
        <v>9.0448581386869904</v>
      </c>
      <c r="F1387">
        <v>6.1784257888793901</v>
      </c>
      <c r="G1387">
        <v>4.7250547409057599</v>
      </c>
      <c r="H1387">
        <v>7.8231863975524902</v>
      </c>
      <c r="I1387">
        <v>4.55620908737182</v>
      </c>
      <c r="J1387">
        <v>977</v>
      </c>
      <c r="K1387">
        <v>484</v>
      </c>
      <c r="L1387">
        <v>1800</v>
      </c>
      <c r="M1387">
        <v>1129</v>
      </c>
      <c r="N1387">
        <v>87.321250915527301</v>
      </c>
      <c r="O1387">
        <v>41.436698913574197</v>
      </c>
      <c r="P1387">
        <v>87.598591549295705</v>
      </c>
      <c r="Q1387">
        <v>164.74066215621099</v>
      </c>
      <c r="R1387">
        <v>31.926237169781999</v>
      </c>
      <c r="S1387">
        <v>5.1672457594019399</v>
      </c>
      <c r="T1387">
        <v>0.50315611225989698</v>
      </c>
      <c r="U1387">
        <v>0.97218683707645004</v>
      </c>
      <c r="V1387">
        <v>12.381378692927401</v>
      </c>
      <c r="W1387">
        <v>2.9644300727566599</v>
      </c>
    </row>
    <row r="1388" spans="1:23" x14ac:dyDescent="0.25">
      <c r="A1388">
        <v>1386</v>
      </c>
      <c r="B1388">
        <v>169.81695744144</v>
      </c>
      <c r="C1388">
        <v>184.93603601855199</v>
      </c>
      <c r="D1388">
        <v>27.8849821946738</v>
      </c>
      <c r="E1388">
        <v>11.126927652493199</v>
      </c>
      <c r="F1388">
        <v>5.9927582740783603</v>
      </c>
      <c r="G1388">
        <v>5.96404981613159</v>
      </c>
      <c r="H1388">
        <v>7.0832386016845703</v>
      </c>
      <c r="I1388">
        <v>4.0641741752624503</v>
      </c>
      <c r="J1388">
        <v>866</v>
      </c>
      <c r="K1388">
        <v>322</v>
      </c>
      <c r="L1388">
        <v>1554</v>
      </c>
      <c r="M1388">
        <v>911</v>
      </c>
      <c r="N1388">
        <v>70.035705566406193</v>
      </c>
      <c r="O1388">
        <v>33.1209907531738</v>
      </c>
      <c r="P1388">
        <v>74.377503576537904</v>
      </c>
      <c r="Q1388">
        <v>196.47554266706399</v>
      </c>
      <c r="R1388">
        <v>25.530873095830302</v>
      </c>
      <c r="S1388">
        <v>4.1699483933196797</v>
      </c>
      <c r="T1388">
        <v>0.442899231402687</v>
      </c>
      <c r="U1388">
        <v>0.98410771775249795</v>
      </c>
      <c r="V1388">
        <v>11.369684499314101</v>
      </c>
      <c r="W1388">
        <v>2.1873905429071798</v>
      </c>
    </row>
    <row r="1389" spans="1:23" x14ac:dyDescent="0.25">
      <c r="A1389">
        <v>1387</v>
      </c>
      <c r="B1389">
        <v>181.46298201012999</v>
      </c>
      <c r="C1389">
        <v>137.05676415222399</v>
      </c>
      <c r="D1389">
        <v>29.515379590409001</v>
      </c>
      <c r="E1389">
        <v>6.5971615125890102</v>
      </c>
      <c r="F1389">
        <v>7.18137407302856</v>
      </c>
      <c r="G1389">
        <v>3.9977231025695801</v>
      </c>
      <c r="H1389">
        <v>9.6460266113281197</v>
      </c>
      <c r="I1389">
        <v>2.7601413726806601</v>
      </c>
      <c r="J1389">
        <v>1217</v>
      </c>
      <c r="K1389">
        <v>226</v>
      </c>
      <c r="L1389">
        <v>2202</v>
      </c>
      <c r="M1389">
        <v>576</v>
      </c>
      <c r="N1389">
        <v>98.234413146972599</v>
      </c>
      <c r="O1389">
        <v>24.041629791259702</v>
      </c>
      <c r="P1389">
        <v>65.178551055333699</v>
      </c>
      <c r="Q1389">
        <v>177.92765086941699</v>
      </c>
      <c r="R1389">
        <v>21.5840285218754</v>
      </c>
      <c r="S1389">
        <v>12.0030688131126</v>
      </c>
      <c r="T1389">
        <v>0.42552253714821497</v>
      </c>
      <c r="U1389">
        <v>0.93492255047712503</v>
      </c>
      <c r="V1389">
        <v>9.4588921282798797</v>
      </c>
      <c r="W1389">
        <v>4.43188064389477</v>
      </c>
    </row>
    <row r="1390" spans="1:23" x14ac:dyDescent="0.25">
      <c r="A1390">
        <v>1388</v>
      </c>
      <c r="B1390">
        <v>180.033437481806</v>
      </c>
      <c r="C1390">
        <v>211.99283898387301</v>
      </c>
      <c r="D1390">
        <v>24.098649112296801</v>
      </c>
      <c r="E1390">
        <v>5.4075214791904402</v>
      </c>
      <c r="F1390">
        <v>6.0663866996765101</v>
      </c>
      <c r="G1390">
        <v>3.1518571376800502</v>
      </c>
      <c r="H1390">
        <v>9.2435207366943306</v>
      </c>
      <c r="I1390">
        <v>2.4401009082794101</v>
      </c>
      <c r="J1390">
        <v>1117</v>
      </c>
      <c r="K1390">
        <v>208</v>
      </c>
      <c r="L1390">
        <v>2103</v>
      </c>
      <c r="M1390">
        <v>475</v>
      </c>
      <c r="N1390">
        <v>91.787803649902301</v>
      </c>
      <c r="O1390">
        <v>18.867961883544901</v>
      </c>
      <c r="P1390">
        <v>48.7660668380462</v>
      </c>
      <c r="Q1390">
        <v>162.240464558155</v>
      </c>
      <c r="R1390">
        <v>16.906558972389298</v>
      </c>
      <c r="S1390">
        <v>5.4876992712350798</v>
      </c>
      <c r="T1390">
        <v>0.30698088836867699</v>
      </c>
      <c r="U1390">
        <v>0.96282419802747399</v>
      </c>
      <c r="V1390">
        <v>13.2317073170731</v>
      </c>
      <c r="W1390">
        <v>3.6951170025699902</v>
      </c>
    </row>
    <row r="1391" spans="1:23" x14ac:dyDescent="0.25">
      <c r="A1391">
        <v>1389</v>
      </c>
      <c r="B1391">
        <v>143.93196064352099</v>
      </c>
      <c r="C1391">
        <v>171.83271555822901</v>
      </c>
      <c r="D1391">
        <v>28.880109624079601</v>
      </c>
      <c r="E1391">
        <v>7.5260729927467898</v>
      </c>
      <c r="F1391">
        <v>11.617133140563899</v>
      </c>
      <c r="G1391">
        <v>3.68535256385803</v>
      </c>
      <c r="H1391">
        <v>9.0011072158813406</v>
      </c>
      <c r="I1391">
        <v>2.8848681449890101</v>
      </c>
      <c r="J1391">
        <v>967</v>
      </c>
      <c r="K1391">
        <v>268</v>
      </c>
      <c r="L1391">
        <v>2660</v>
      </c>
      <c r="M1391">
        <v>661</v>
      </c>
      <c r="N1391">
        <v>80.950599670410099</v>
      </c>
      <c r="O1391">
        <v>24</v>
      </c>
      <c r="P1391">
        <v>58.654939660462198</v>
      </c>
      <c r="Q1391">
        <v>199.196658948064</v>
      </c>
      <c r="R1391">
        <v>19.069706041959101</v>
      </c>
      <c r="S1391">
        <v>8.6277941008752297</v>
      </c>
      <c r="T1391">
        <v>0.36223858724583502</v>
      </c>
      <c r="U1391">
        <v>0.96412093970798096</v>
      </c>
      <c r="V1391">
        <v>12.4767899291896</v>
      </c>
      <c r="W1391">
        <v>3.6140062469176302</v>
      </c>
    </row>
    <row r="1392" spans="1:23" x14ac:dyDescent="0.25">
      <c r="A1392">
        <v>1390</v>
      </c>
      <c r="B1392">
        <v>157.32117836558001</v>
      </c>
      <c r="C1392">
        <v>194.909604300491</v>
      </c>
      <c r="D1392">
        <v>42.503371639332798</v>
      </c>
      <c r="E1392">
        <v>4.8511923244425104</v>
      </c>
      <c r="F1392">
        <v>8.1660480499267507</v>
      </c>
      <c r="G1392">
        <v>1.7661535739898599</v>
      </c>
      <c r="H1392">
        <v>7.5243887901306099</v>
      </c>
      <c r="I1392">
        <v>1.3196880817413299</v>
      </c>
      <c r="J1392">
        <v>837</v>
      </c>
      <c r="K1392">
        <v>116</v>
      </c>
      <c r="L1392">
        <v>1788</v>
      </c>
      <c r="M1392">
        <v>202</v>
      </c>
      <c r="N1392">
        <v>71.589103698730398</v>
      </c>
      <c r="O1392">
        <v>21.8403301239013</v>
      </c>
      <c r="P1392">
        <v>61.377691250572603</v>
      </c>
      <c r="Q1392">
        <v>193.08497669415499</v>
      </c>
      <c r="R1392">
        <v>22.972648932495201</v>
      </c>
      <c r="S1392">
        <v>5.1591896346870199</v>
      </c>
      <c r="T1392">
        <v>0.36995753167988399</v>
      </c>
      <c r="U1392">
        <v>0.97808855737048594</v>
      </c>
      <c r="V1392">
        <v>11.962379702537101</v>
      </c>
      <c r="W1392">
        <v>2.5494937462775402</v>
      </c>
    </row>
    <row r="1393" spans="1:23" x14ac:dyDescent="0.25">
      <c r="A1393">
        <v>1391</v>
      </c>
      <c r="B1393">
        <v>138.93539560247601</v>
      </c>
      <c r="C1393">
        <v>200.158027518484</v>
      </c>
      <c r="D1393">
        <v>51.599245112106701</v>
      </c>
      <c r="E1393">
        <v>7.5469384904248704</v>
      </c>
      <c r="F1393">
        <v>6.3569951057434002</v>
      </c>
      <c r="G1393">
        <v>3.75563645362854</v>
      </c>
      <c r="H1393">
        <v>6.1370396614074698</v>
      </c>
      <c r="I1393">
        <v>2.6214473247528001</v>
      </c>
      <c r="J1393">
        <v>602</v>
      </c>
      <c r="K1393">
        <v>223</v>
      </c>
      <c r="L1393">
        <v>1384</v>
      </c>
      <c r="M1393">
        <v>553</v>
      </c>
      <c r="N1393">
        <v>62.241466522216797</v>
      </c>
      <c r="O1393">
        <v>72.449981689453097</v>
      </c>
      <c r="P1393">
        <v>85.291608554160803</v>
      </c>
      <c r="Q1393">
        <v>173.08597630874999</v>
      </c>
      <c r="R1393">
        <v>25.0061716095348</v>
      </c>
      <c r="S1393">
        <v>4.9867644423360504</v>
      </c>
      <c r="T1393">
        <v>0.51780947627236196</v>
      </c>
      <c r="U1393">
        <v>0.96408013069946996</v>
      </c>
      <c r="V1393">
        <v>10.717741935483801</v>
      </c>
      <c r="W1393">
        <v>2.62334760752187</v>
      </c>
    </row>
    <row r="1394" spans="1:23" x14ac:dyDescent="0.25">
      <c r="A1394">
        <v>1392</v>
      </c>
      <c r="B1394">
        <v>150.89972636767601</v>
      </c>
      <c r="C1394">
        <v>191.806283840167</v>
      </c>
      <c r="D1394">
        <v>40.4945731430563</v>
      </c>
      <c r="E1394">
        <v>5.4892383769574904</v>
      </c>
      <c r="F1394">
        <v>6.3213744163513104</v>
      </c>
      <c r="G1394">
        <v>2.7227268218994101</v>
      </c>
      <c r="H1394">
        <v>6.4505233764648402</v>
      </c>
      <c r="I1394">
        <v>2.3717839717864901</v>
      </c>
      <c r="J1394">
        <v>708</v>
      </c>
      <c r="K1394">
        <v>181</v>
      </c>
      <c r="L1394">
        <v>1227</v>
      </c>
      <c r="M1394">
        <v>456</v>
      </c>
      <c r="N1394">
        <v>71.112586975097599</v>
      </c>
      <c r="O1394">
        <v>60.415233612060497</v>
      </c>
      <c r="P1394">
        <v>120.44035770950499</v>
      </c>
      <c r="Q1394">
        <v>161.83174603174601</v>
      </c>
      <c r="R1394">
        <v>23.591768788740801</v>
      </c>
      <c r="S1394">
        <v>14.146633739435</v>
      </c>
      <c r="T1394">
        <v>0.63583129035697095</v>
      </c>
      <c r="U1394">
        <v>0.76946517425341099</v>
      </c>
      <c r="V1394">
        <v>10.682086614173199</v>
      </c>
      <c r="W1394">
        <v>5.8532110091743101</v>
      </c>
    </row>
    <row r="1395" spans="1:23" x14ac:dyDescent="0.25">
      <c r="A1395">
        <v>1393</v>
      </c>
      <c r="B1395">
        <v>138.59915775582601</v>
      </c>
      <c r="C1395">
        <v>176.01676725727199</v>
      </c>
      <c r="D1395">
        <v>32.193935558792703</v>
      </c>
      <c r="E1395">
        <v>7.6344788167208701</v>
      </c>
      <c r="F1395">
        <v>7.1314167976379297</v>
      </c>
      <c r="G1395">
        <v>3.4519655704498202</v>
      </c>
      <c r="H1395">
        <v>6.2076597213745099</v>
      </c>
      <c r="I1395">
        <v>2.6344246864318799</v>
      </c>
      <c r="J1395">
        <v>620</v>
      </c>
      <c r="K1395">
        <v>247</v>
      </c>
      <c r="L1395">
        <v>1276</v>
      </c>
      <c r="M1395">
        <v>545</v>
      </c>
      <c r="N1395">
        <v>67.186309814453097</v>
      </c>
      <c r="O1395">
        <v>21.023796081542901</v>
      </c>
      <c r="P1395">
        <v>129.7456514022</v>
      </c>
      <c r="Q1395">
        <v>156.67566066552499</v>
      </c>
      <c r="R1395">
        <v>24.5028108276517</v>
      </c>
      <c r="S1395">
        <v>9.4324210296451607</v>
      </c>
      <c r="T1395">
        <v>0.69756483486038201</v>
      </c>
      <c r="U1395">
        <v>0.94248449815881097</v>
      </c>
      <c r="V1395">
        <v>10.9476006618863</v>
      </c>
      <c r="W1395">
        <v>3.71298017348203</v>
      </c>
    </row>
    <row r="1396" spans="1:23" x14ac:dyDescent="0.25">
      <c r="A1396">
        <v>1394</v>
      </c>
      <c r="B1396">
        <v>134.25814589842599</v>
      </c>
      <c r="C1396">
        <v>202.20605872421299</v>
      </c>
      <c r="D1396">
        <v>30.674696877600098</v>
      </c>
      <c r="E1396">
        <v>6.0680258002440901</v>
      </c>
      <c r="F1396">
        <v>6.5874118804931596</v>
      </c>
      <c r="G1396">
        <v>3.0460507869720401</v>
      </c>
      <c r="H1396">
        <v>5.4986591339111301</v>
      </c>
      <c r="I1396">
        <v>1.97929286956787</v>
      </c>
      <c r="J1396">
        <v>504</v>
      </c>
      <c r="K1396">
        <v>104</v>
      </c>
      <c r="L1396">
        <v>1134</v>
      </c>
      <c r="M1396">
        <v>303</v>
      </c>
      <c r="N1396">
        <v>47.413078308105398</v>
      </c>
      <c r="O1396">
        <v>28.301942825317301</v>
      </c>
      <c r="P1396">
        <v>60.292946776287302</v>
      </c>
      <c r="Q1396">
        <v>206.437352245862</v>
      </c>
      <c r="R1396">
        <v>17.970824413131499</v>
      </c>
      <c r="S1396">
        <v>6.1579534242326703</v>
      </c>
      <c r="T1396">
        <v>0.38468423073007502</v>
      </c>
      <c r="U1396">
        <v>0.95606039005222399</v>
      </c>
      <c r="V1396">
        <v>12.388022969647199</v>
      </c>
      <c r="W1396">
        <v>2.65051020408163</v>
      </c>
    </row>
    <row r="1397" spans="1:23" x14ac:dyDescent="0.25">
      <c r="A1397">
        <v>1395</v>
      </c>
      <c r="B1397">
        <v>137.41823051097401</v>
      </c>
      <c r="C1397">
        <v>171.42461526519</v>
      </c>
      <c r="D1397">
        <v>29.5289185097926</v>
      </c>
      <c r="E1397">
        <v>7.6536946161759696</v>
      </c>
      <c r="F1397">
        <v>5.9736127853393501</v>
      </c>
      <c r="G1397">
        <v>4.3174724578857404</v>
      </c>
      <c r="H1397">
        <v>4.9346556663513104</v>
      </c>
      <c r="I1397">
        <v>2.6214427947997998</v>
      </c>
      <c r="J1397">
        <v>445</v>
      </c>
      <c r="K1397">
        <v>168</v>
      </c>
      <c r="L1397">
        <v>1055</v>
      </c>
      <c r="M1397">
        <v>463</v>
      </c>
      <c r="N1397">
        <v>44.598209381103501</v>
      </c>
      <c r="O1397">
        <v>67.683090209960895</v>
      </c>
      <c r="P1397">
        <v>115.02941573336901</v>
      </c>
      <c r="Q1397">
        <v>168.481349594943</v>
      </c>
      <c r="R1397">
        <v>26.462254677134101</v>
      </c>
      <c r="S1397">
        <v>8.5315191752339405</v>
      </c>
      <c r="T1397">
        <v>0.63204936873177398</v>
      </c>
      <c r="U1397">
        <v>0.91046721584908097</v>
      </c>
      <c r="V1397">
        <v>13.373190098085001</v>
      </c>
      <c r="W1397">
        <v>3.3349753694581201</v>
      </c>
    </row>
    <row r="1398" spans="1:23" x14ac:dyDescent="0.25">
      <c r="A1398">
        <v>1396</v>
      </c>
      <c r="B1398">
        <v>140.502241456267</v>
      </c>
      <c r="C1398">
        <v>130.03215664965299</v>
      </c>
      <c r="D1398">
        <v>26.7050514685011</v>
      </c>
      <c r="E1398">
        <v>5.9572466136276496</v>
      </c>
      <c r="F1398">
        <v>6.1496777534484801</v>
      </c>
      <c r="G1398">
        <v>3.7019724845886199</v>
      </c>
      <c r="H1398">
        <v>5.8426170349120996</v>
      </c>
      <c r="I1398">
        <v>2.26819491386413</v>
      </c>
      <c r="J1398">
        <v>536</v>
      </c>
      <c r="K1398">
        <v>122</v>
      </c>
      <c r="L1398">
        <v>1252</v>
      </c>
      <c r="M1398">
        <v>374</v>
      </c>
      <c r="N1398">
        <v>61.269893646240199</v>
      </c>
      <c r="O1398">
        <v>38.118236541747997</v>
      </c>
      <c r="P1398">
        <v>88.289323843416298</v>
      </c>
      <c r="Q1398">
        <v>168.346947793699</v>
      </c>
      <c r="R1398">
        <v>24.688664822488601</v>
      </c>
      <c r="S1398">
        <v>5.5718568694184896</v>
      </c>
      <c r="T1398">
        <v>0.497769625726668</v>
      </c>
      <c r="U1398">
        <v>0.96233291231985396</v>
      </c>
      <c r="V1398">
        <v>11.9339177343223</v>
      </c>
      <c r="W1398">
        <v>2.6186889250814298</v>
      </c>
    </row>
    <row r="1399" spans="1:23" x14ac:dyDescent="0.25">
      <c r="A1399">
        <v>1397</v>
      </c>
      <c r="B1399">
        <v>141.16897281142599</v>
      </c>
      <c r="C1399">
        <v>183.552543228085</v>
      </c>
      <c r="D1399">
        <v>27.469309062269001</v>
      </c>
      <c r="E1399">
        <v>8.5124541483352392</v>
      </c>
      <c r="F1399">
        <v>5.1114726066589302</v>
      </c>
      <c r="G1399">
        <v>4.4993805885314897</v>
      </c>
      <c r="H1399">
        <v>4.5914349555969203</v>
      </c>
      <c r="I1399">
        <v>3.9740617275238002</v>
      </c>
      <c r="J1399">
        <v>445</v>
      </c>
      <c r="K1399">
        <v>345</v>
      </c>
      <c r="L1399">
        <v>1079</v>
      </c>
      <c r="M1399">
        <v>880</v>
      </c>
      <c r="N1399">
        <v>55.569774627685497</v>
      </c>
      <c r="O1399">
        <v>21.189619064331001</v>
      </c>
      <c r="P1399">
        <v>59.418480890178998</v>
      </c>
      <c r="Q1399">
        <v>157.089894149244</v>
      </c>
      <c r="R1399">
        <v>24.3493795039433</v>
      </c>
      <c r="S1399">
        <v>12.0844265105574</v>
      </c>
      <c r="T1399">
        <v>0.40615260333377801</v>
      </c>
      <c r="U1399">
        <v>0.92187010995410201</v>
      </c>
      <c r="V1399">
        <v>11.329223181257699</v>
      </c>
      <c r="W1399">
        <v>5.2825193224798497</v>
      </c>
    </row>
    <row r="1400" spans="1:23" x14ac:dyDescent="0.25">
      <c r="A1400">
        <v>1398</v>
      </c>
      <c r="B1400">
        <v>129.68809796425299</v>
      </c>
      <c r="C1400">
        <v>205.30961206311</v>
      </c>
      <c r="D1400">
        <v>29.8083755325064</v>
      </c>
      <c r="E1400">
        <v>3.1293674842784198</v>
      </c>
      <c r="F1400">
        <v>5.3032875061035103</v>
      </c>
      <c r="G1400">
        <v>1.7011594772338801</v>
      </c>
      <c r="H1400">
        <v>4.7973380088806099</v>
      </c>
      <c r="I1400">
        <v>1.1808384656906099</v>
      </c>
      <c r="J1400">
        <v>450</v>
      </c>
      <c r="K1400">
        <v>62</v>
      </c>
      <c r="L1400">
        <v>1106</v>
      </c>
      <c r="M1400">
        <v>154</v>
      </c>
      <c r="N1400">
        <v>53.413482666015597</v>
      </c>
      <c r="O1400">
        <v>50</v>
      </c>
      <c r="P1400">
        <v>62.835958005249303</v>
      </c>
      <c r="Q1400">
        <v>129.946868229269</v>
      </c>
      <c r="R1400">
        <v>23.146538436233499</v>
      </c>
      <c r="S1400">
        <v>4.0248983242502598</v>
      </c>
      <c r="T1400">
        <v>0.42731694570956602</v>
      </c>
      <c r="U1400">
        <v>0.97236204469010401</v>
      </c>
      <c r="V1400">
        <v>12.260383386581401</v>
      </c>
      <c r="W1400">
        <v>3.1579421028948498</v>
      </c>
    </row>
    <row r="1401" spans="1:23" x14ac:dyDescent="0.25">
      <c r="A1401">
        <v>1399</v>
      </c>
      <c r="B1401">
        <v>169.00993615245699</v>
      </c>
      <c r="C1401">
        <v>199.85146228337399</v>
      </c>
      <c r="D1401">
        <v>48.774323542748597</v>
      </c>
      <c r="E1401">
        <v>7.2673808564529798</v>
      </c>
      <c r="F1401">
        <v>4.7784247398376403</v>
      </c>
      <c r="G1401">
        <v>3.0906496047973602</v>
      </c>
      <c r="H1401">
        <v>5.68800926208496</v>
      </c>
      <c r="I1401">
        <v>2.25883483886718</v>
      </c>
      <c r="J1401">
        <v>647</v>
      </c>
      <c r="K1401">
        <v>172</v>
      </c>
      <c r="L1401">
        <v>1139</v>
      </c>
      <c r="M1401">
        <v>449</v>
      </c>
      <c r="N1401">
        <v>62.265560150146399</v>
      </c>
      <c r="O1401">
        <v>56.080299377441399</v>
      </c>
      <c r="P1401">
        <v>108.977957714799</v>
      </c>
      <c r="Q1401">
        <v>163.57777670091099</v>
      </c>
      <c r="R1401">
        <v>29.606232094358401</v>
      </c>
      <c r="S1401">
        <v>2.4353450722646999</v>
      </c>
      <c r="T1401">
        <v>0.51212600815876896</v>
      </c>
      <c r="U1401">
        <v>0.98714235036883902</v>
      </c>
      <c r="V1401">
        <v>13.577840112201899</v>
      </c>
      <c r="W1401">
        <v>2.0761737464068899</v>
      </c>
    </row>
    <row r="1402" spans="1:23" x14ac:dyDescent="0.25">
      <c r="A1402">
        <v>1400</v>
      </c>
      <c r="B1402">
        <v>166.83888684041901</v>
      </c>
      <c r="C1402">
        <v>129.013603989986</v>
      </c>
      <c r="D1402">
        <v>38.7157377740062</v>
      </c>
      <c r="E1402">
        <v>5.2004315978984996</v>
      </c>
      <c r="F1402">
        <v>6.4117627143859801</v>
      </c>
      <c r="G1402">
        <v>4.1213207244873002</v>
      </c>
      <c r="H1402">
        <v>5.9697055816650302</v>
      </c>
      <c r="I1402">
        <v>2.2901446819305402</v>
      </c>
      <c r="J1402">
        <v>565</v>
      </c>
      <c r="K1402">
        <v>120</v>
      </c>
      <c r="L1402">
        <v>1246</v>
      </c>
      <c r="M1402">
        <v>344</v>
      </c>
      <c r="N1402">
        <v>72.718635559082003</v>
      </c>
      <c r="O1402">
        <v>34.928497314453097</v>
      </c>
      <c r="P1402">
        <v>108.697845972263</v>
      </c>
      <c r="Q1402">
        <v>167.30541681019599</v>
      </c>
      <c r="R1402">
        <v>29.614333226509601</v>
      </c>
      <c r="S1402">
        <v>4.8502580738487202</v>
      </c>
      <c r="T1402">
        <v>0.53089493769974505</v>
      </c>
      <c r="U1402">
        <v>0.96949594924218496</v>
      </c>
      <c r="V1402">
        <v>13.742209631728</v>
      </c>
      <c r="W1402">
        <v>2.8804114873553299</v>
      </c>
    </row>
    <row r="1403" spans="1:23" x14ac:dyDescent="0.25">
      <c r="A1403">
        <v>1401</v>
      </c>
      <c r="B1403">
        <v>156.89438956703901</v>
      </c>
      <c r="C1403">
        <v>171.770459352985</v>
      </c>
      <c r="D1403">
        <v>39.5330281773427</v>
      </c>
      <c r="E1403">
        <v>6.6092935350291597</v>
      </c>
      <c r="F1403">
        <v>8.9642124176025302</v>
      </c>
      <c r="G1403">
        <v>4.0951037406921298</v>
      </c>
      <c r="H1403">
        <v>7.5935955047607404</v>
      </c>
      <c r="I1403">
        <v>2.9474074840545601</v>
      </c>
      <c r="J1403">
        <v>774</v>
      </c>
      <c r="K1403">
        <v>245</v>
      </c>
      <c r="L1403">
        <v>2034</v>
      </c>
      <c r="M1403">
        <v>627</v>
      </c>
      <c r="N1403">
        <v>69.289245605468693</v>
      </c>
      <c r="O1403">
        <v>42.4852905273437</v>
      </c>
      <c r="P1403">
        <v>62.024717893605498</v>
      </c>
      <c r="Q1403">
        <v>187.12624864009399</v>
      </c>
      <c r="R1403">
        <v>22.632682754457601</v>
      </c>
      <c r="S1403">
        <v>5.2028987721806903</v>
      </c>
      <c r="T1403">
        <v>0.37434616080542998</v>
      </c>
      <c r="U1403">
        <v>0.96769024310861895</v>
      </c>
      <c r="V1403">
        <v>13.223463687150799</v>
      </c>
      <c r="W1403">
        <v>2.8094342847376499</v>
      </c>
    </row>
    <row r="1404" spans="1:23" x14ac:dyDescent="0.25">
      <c r="A1404">
        <v>1402</v>
      </c>
      <c r="B1404">
        <v>148.33753808534999</v>
      </c>
      <c r="C1404">
        <v>172.571891556211</v>
      </c>
      <c r="D1404">
        <v>39.754424358196502</v>
      </c>
      <c r="E1404">
        <v>6.0912159311839504</v>
      </c>
      <c r="F1404">
        <v>8.6628999710083008</v>
      </c>
      <c r="G1404">
        <v>3.3530917167663499</v>
      </c>
      <c r="H1404">
        <v>7.3287658691406197</v>
      </c>
      <c r="I1404">
        <v>2.3154711723327601</v>
      </c>
      <c r="J1404">
        <v>780</v>
      </c>
      <c r="K1404">
        <v>178</v>
      </c>
      <c r="L1404">
        <v>1857</v>
      </c>
      <c r="M1404">
        <v>432</v>
      </c>
      <c r="N1404">
        <v>66.468040466308594</v>
      </c>
      <c r="O1404">
        <v>23.537204742431602</v>
      </c>
      <c r="P1404">
        <v>61.6341973244147</v>
      </c>
      <c r="Q1404">
        <v>173.580427877071</v>
      </c>
      <c r="R1404">
        <v>23.442137926029702</v>
      </c>
      <c r="S1404">
        <v>6.4120782315080698</v>
      </c>
      <c r="T1404">
        <v>0.36890556096155802</v>
      </c>
      <c r="U1404">
        <v>0.96392448037984502</v>
      </c>
      <c r="V1404">
        <v>16.498034076015699</v>
      </c>
      <c r="W1404">
        <v>3.9593927893738101</v>
      </c>
    </row>
    <row r="1405" spans="1:23" x14ac:dyDescent="0.25">
      <c r="A1405">
        <v>1403</v>
      </c>
      <c r="B1405">
        <v>139.696539812532</v>
      </c>
      <c r="C1405">
        <v>207.61493527916301</v>
      </c>
      <c r="D1405">
        <v>31.904862856397699</v>
      </c>
      <c r="E1405">
        <v>5.3449605270162399</v>
      </c>
      <c r="F1405">
        <v>8.5731468200683594</v>
      </c>
      <c r="G1405">
        <v>2.9654123783111501</v>
      </c>
      <c r="H1405">
        <v>6.76141309738159</v>
      </c>
      <c r="I1405">
        <v>2.3029155731201101</v>
      </c>
      <c r="J1405">
        <v>680</v>
      </c>
      <c r="K1405">
        <v>192</v>
      </c>
      <c r="L1405">
        <v>1742</v>
      </c>
      <c r="M1405">
        <v>461</v>
      </c>
      <c r="N1405">
        <v>63.505905151367102</v>
      </c>
      <c r="O1405">
        <v>17.691806793212798</v>
      </c>
      <c r="P1405">
        <v>59.231178033658097</v>
      </c>
      <c r="Q1405">
        <v>160.81691976143901</v>
      </c>
      <c r="R1405">
        <v>23.1596491715426</v>
      </c>
      <c r="S1405">
        <v>1.7888348807166301</v>
      </c>
      <c r="T1405">
        <v>0.37905525822236802</v>
      </c>
      <c r="U1405">
        <v>0.98782000078045995</v>
      </c>
      <c r="V1405">
        <v>8.9800604229607206</v>
      </c>
      <c r="W1405">
        <v>2.05946123521682</v>
      </c>
    </row>
    <row r="1406" spans="1:23" x14ac:dyDescent="0.25">
      <c r="A1406">
        <v>1404</v>
      </c>
      <c r="B1406">
        <v>142.36129169981899</v>
      </c>
      <c r="C1406">
        <v>213.675425488559</v>
      </c>
      <c r="D1406">
        <v>41.527049192506901</v>
      </c>
      <c r="E1406">
        <v>11.763975905199</v>
      </c>
      <c r="F1406">
        <v>10.4023790359497</v>
      </c>
      <c r="G1406">
        <v>3.1628160476684499</v>
      </c>
      <c r="H1406">
        <v>9.4169979095458896</v>
      </c>
      <c r="I1406">
        <v>4.0957832336425701</v>
      </c>
      <c r="J1406">
        <v>1022</v>
      </c>
      <c r="K1406">
        <v>483</v>
      </c>
      <c r="L1406">
        <v>2580</v>
      </c>
      <c r="M1406">
        <v>907</v>
      </c>
      <c r="N1406">
        <v>82.006095886230398</v>
      </c>
      <c r="O1406">
        <v>19.8494338989257</v>
      </c>
      <c r="P1406">
        <v>62.284504657070201</v>
      </c>
      <c r="Q1406">
        <v>155.77261012183601</v>
      </c>
      <c r="R1406">
        <v>22.968841067389999</v>
      </c>
      <c r="S1406">
        <v>5.7814138854046098</v>
      </c>
      <c r="T1406">
        <v>0.379078631518867</v>
      </c>
      <c r="U1406">
        <v>0.96068755945713902</v>
      </c>
      <c r="V1406">
        <v>11.388178913738001</v>
      </c>
      <c r="W1406">
        <v>3.3262537681556501</v>
      </c>
    </row>
    <row r="1407" spans="1:23" x14ac:dyDescent="0.25">
      <c r="A1407">
        <v>1405</v>
      </c>
      <c r="B1407">
        <v>138.56525451687401</v>
      </c>
      <c r="C1407">
        <v>175.82336160220399</v>
      </c>
      <c r="D1407">
        <v>38.859185112035</v>
      </c>
      <c r="E1407">
        <v>9.82898090520826</v>
      </c>
      <c r="F1407">
        <v>10.954575538635201</v>
      </c>
      <c r="G1407">
        <v>3.8816354274749698</v>
      </c>
      <c r="H1407">
        <v>9.3511610031127894</v>
      </c>
      <c r="I1407">
        <v>2.8370103836059499</v>
      </c>
      <c r="J1407">
        <v>1020</v>
      </c>
      <c r="K1407">
        <v>244</v>
      </c>
      <c r="L1407">
        <v>2596</v>
      </c>
      <c r="M1407">
        <v>588</v>
      </c>
      <c r="N1407">
        <v>84.308952331542898</v>
      </c>
      <c r="O1407">
        <v>45.276927947997997</v>
      </c>
      <c r="P1407">
        <v>96.9073984914139</v>
      </c>
      <c r="Q1407">
        <v>163.43982955380301</v>
      </c>
      <c r="R1407">
        <v>23.869575429561699</v>
      </c>
      <c r="S1407">
        <v>3.9075389675621199</v>
      </c>
      <c r="T1407">
        <v>0.55361529768968698</v>
      </c>
      <c r="U1407">
        <v>0.97211577320136</v>
      </c>
      <c r="V1407">
        <v>9.6497864551555796</v>
      </c>
      <c r="W1407">
        <v>2.5831599167600401</v>
      </c>
    </row>
    <row r="1408" spans="1:23" x14ac:dyDescent="0.25">
      <c r="A1408">
        <v>1406</v>
      </c>
      <c r="B1408">
        <v>137.29113702963301</v>
      </c>
      <c r="C1408">
        <v>173.12400784024501</v>
      </c>
      <c r="D1408">
        <v>31.547131311108402</v>
      </c>
      <c r="E1408">
        <v>8.0891608991595305</v>
      </c>
      <c r="F1408">
        <v>9.4387445449829102</v>
      </c>
      <c r="G1408">
        <v>5.1897416114807102</v>
      </c>
      <c r="H1408">
        <v>7.5937681198120099</v>
      </c>
      <c r="I1408">
        <v>3.7405941486358598</v>
      </c>
      <c r="J1408">
        <v>753</v>
      </c>
      <c r="K1408">
        <v>286</v>
      </c>
      <c r="L1408">
        <v>2096</v>
      </c>
      <c r="M1408">
        <v>806</v>
      </c>
      <c r="N1408">
        <v>76.157730102539006</v>
      </c>
      <c r="O1408">
        <v>49.162994384765597</v>
      </c>
      <c r="P1408">
        <v>66.561247814979097</v>
      </c>
      <c r="Q1408">
        <v>164.57339709305899</v>
      </c>
      <c r="R1408">
        <v>22.137921821533801</v>
      </c>
      <c r="S1408">
        <v>15.2149506400152</v>
      </c>
      <c r="T1408">
        <v>0.43956520401334198</v>
      </c>
      <c r="U1408">
        <v>0.85105729848006195</v>
      </c>
      <c r="V1408">
        <v>9.5977074235807809</v>
      </c>
      <c r="W1408">
        <v>5.3332503113324998</v>
      </c>
    </row>
    <row r="1409" spans="1:23" x14ac:dyDescent="0.25">
      <c r="A1409">
        <v>1407</v>
      </c>
      <c r="B1409">
        <v>136.94608861029701</v>
      </c>
      <c r="C1409">
        <v>182.87117933590699</v>
      </c>
      <c r="D1409">
        <v>31.283173231659401</v>
      </c>
      <c r="E1409">
        <v>12.151765696587301</v>
      </c>
      <c r="F1409">
        <v>7.4375696182250897</v>
      </c>
      <c r="G1409">
        <v>4.1401581764221103</v>
      </c>
      <c r="H1409">
        <v>5.8808870315551696</v>
      </c>
      <c r="I1409">
        <v>2.6594469547271702</v>
      </c>
      <c r="J1409">
        <v>573</v>
      </c>
      <c r="K1409">
        <v>155</v>
      </c>
      <c r="L1409">
        <v>1457</v>
      </c>
      <c r="M1409">
        <v>471</v>
      </c>
      <c r="N1409">
        <v>57.218875885009702</v>
      </c>
      <c r="O1409">
        <v>59.033885955810497</v>
      </c>
      <c r="P1409">
        <v>66.023681377825596</v>
      </c>
      <c r="Q1409">
        <v>185.92982653328801</v>
      </c>
      <c r="R1409">
        <v>21.432704562105901</v>
      </c>
      <c r="S1409">
        <v>3.7409241769090902</v>
      </c>
      <c r="T1409">
        <v>0.459799385325461</v>
      </c>
      <c r="U1409">
        <v>0.97833411312216401</v>
      </c>
      <c r="V1409">
        <v>8.7989265070189902</v>
      </c>
      <c r="W1409">
        <v>2.4488323274731001</v>
      </c>
    </row>
    <row r="1410" spans="1:23" x14ac:dyDescent="0.25">
      <c r="A1410">
        <v>1408</v>
      </c>
      <c r="B1410">
        <v>136.85410157387099</v>
      </c>
      <c r="C1410">
        <v>175.326262881096</v>
      </c>
      <c r="D1410">
        <v>36.8120169600747</v>
      </c>
      <c r="E1410">
        <v>10.186819488018401</v>
      </c>
      <c r="F1410">
        <v>7.3413496017456001</v>
      </c>
      <c r="G1410">
        <v>7.0302324295043901</v>
      </c>
      <c r="H1410">
        <v>8.5896654129028303</v>
      </c>
      <c r="I1410">
        <v>4.8271551132202104</v>
      </c>
      <c r="J1410">
        <v>1033</v>
      </c>
      <c r="K1410">
        <v>428</v>
      </c>
      <c r="L1410">
        <v>2003</v>
      </c>
      <c r="M1410">
        <v>1164</v>
      </c>
      <c r="N1410">
        <v>95.634719848632798</v>
      </c>
      <c r="O1410">
        <v>34.205265045166001</v>
      </c>
      <c r="P1410">
        <v>58.116331096196802</v>
      </c>
      <c r="Q1410">
        <v>165.90504017531001</v>
      </c>
      <c r="R1410">
        <v>18.040454698504799</v>
      </c>
      <c r="S1410">
        <v>10.471982698527899</v>
      </c>
      <c r="T1410">
        <v>0.37294584266858399</v>
      </c>
      <c r="U1410">
        <v>0.93902980979813699</v>
      </c>
      <c r="V1410">
        <v>11.3541134389371</v>
      </c>
      <c r="W1410">
        <v>5.5950955782969602</v>
      </c>
    </row>
    <row r="1411" spans="1:23" x14ac:dyDescent="0.25">
      <c r="A1411">
        <v>1409</v>
      </c>
      <c r="B1411">
        <v>128.83989598090301</v>
      </c>
      <c r="C1411">
        <v>189.40536396980301</v>
      </c>
      <c r="D1411">
        <v>29.257637247428999</v>
      </c>
      <c r="E1411">
        <v>8.5325367403226409</v>
      </c>
      <c r="F1411">
        <v>6.2122421264648402</v>
      </c>
      <c r="G1411">
        <v>5.0679831504821697</v>
      </c>
      <c r="H1411">
        <v>5.7575449943542401</v>
      </c>
      <c r="I1411">
        <v>4.3997607231140101</v>
      </c>
      <c r="J1411">
        <v>596</v>
      </c>
      <c r="K1411">
        <v>425</v>
      </c>
      <c r="L1411">
        <v>1445</v>
      </c>
      <c r="M1411">
        <v>1017</v>
      </c>
      <c r="N1411">
        <v>55.443668365478501</v>
      </c>
      <c r="O1411">
        <v>35.846897125244098</v>
      </c>
      <c r="P1411">
        <v>57.587330770516402</v>
      </c>
      <c r="Q1411">
        <v>175.81670431381099</v>
      </c>
      <c r="R1411">
        <v>17.964234155314301</v>
      </c>
      <c r="S1411">
        <v>8.9359931588124297</v>
      </c>
      <c r="T1411">
        <v>0.34246536990622001</v>
      </c>
      <c r="U1411">
        <v>0.95651281538780997</v>
      </c>
      <c r="V1411">
        <v>12.084022038567401</v>
      </c>
      <c r="W1411">
        <v>3.0076949982511301</v>
      </c>
    </row>
    <row r="1412" spans="1:23" x14ac:dyDescent="0.25">
      <c r="A1412">
        <v>1410</v>
      </c>
      <c r="B1412">
        <v>109.232471035727</v>
      </c>
      <c r="C1412">
        <v>217.34244794193501</v>
      </c>
      <c r="D1412">
        <v>43.487429428063898</v>
      </c>
      <c r="E1412">
        <v>10.4648382981574</v>
      </c>
      <c r="F1412">
        <v>6.3052468299865696</v>
      </c>
      <c r="G1412">
        <v>4.08119440078735</v>
      </c>
      <c r="H1412">
        <v>5.4166030883789</v>
      </c>
      <c r="I1412">
        <v>3.9223985671996999</v>
      </c>
      <c r="J1412">
        <v>516</v>
      </c>
      <c r="K1412">
        <v>393</v>
      </c>
      <c r="L1412">
        <v>1192</v>
      </c>
      <c r="M1412">
        <v>861</v>
      </c>
      <c r="N1412">
        <v>55.036350250244098</v>
      </c>
      <c r="O1412">
        <v>40</v>
      </c>
      <c r="P1412">
        <v>82.675604279487501</v>
      </c>
      <c r="Q1412">
        <v>166.584335028509</v>
      </c>
      <c r="R1412">
        <v>20.125715326335602</v>
      </c>
      <c r="S1412">
        <v>6.2749467933447596</v>
      </c>
      <c r="T1412">
        <v>0.49878286204188199</v>
      </c>
      <c r="U1412">
        <v>0.96224879885247405</v>
      </c>
      <c r="V1412">
        <v>9.0256410256410202</v>
      </c>
      <c r="W1412">
        <v>3.9147511997979199</v>
      </c>
    </row>
    <row r="1413" spans="1:23" x14ac:dyDescent="0.25">
      <c r="A1413">
        <v>1411</v>
      </c>
      <c r="B1413">
        <v>152.20145937239201</v>
      </c>
      <c r="C1413">
        <v>167.98150555997501</v>
      </c>
      <c r="D1413">
        <v>51.918664688370399</v>
      </c>
      <c r="E1413">
        <v>7.4780918091235904</v>
      </c>
      <c r="F1413">
        <v>7.0932250022888104</v>
      </c>
      <c r="G1413">
        <v>3.8237066268920898</v>
      </c>
      <c r="H1413">
        <v>7.7975106239318803</v>
      </c>
      <c r="I1413">
        <v>2.7827091217040998</v>
      </c>
      <c r="J1413">
        <v>898</v>
      </c>
      <c r="K1413">
        <v>205</v>
      </c>
      <c r="L1413">
        <v>1738</v>
      </c>
      <c r="M1413">
        <v>495</v>
      </c>
      <c r="N1413">
        <v>78.236824035644503</v>
      </c>
      <c r="O1413">
        <v>37.336311340332003</v>
      </c>
      <c r="P1413">
        <v>65.917935827295494</v>
      </c>
      <c r="Q1413">
        <v>210.40788889874801</v>
      </c>
      <c r="R1413">
        <v>23.415031658809401</v>
      </c>
      <c r="S1413">
        <v>3.8316771544632</v>
      </c>
      <c r="T1413">
        <v>0.38889938208212299</v>
      </c>
      <c r="U1413">
        <v>0.97875036139140204</v>
      </c>
      <c r="V1413">
        <v>11.645870469399799</v>
      </c>
      <c r="W1413">
        <v>2.7273285253951198</v>
      </c>
    </row>
    <row r="1414" spans="1:23" x14ac:dyDescent="0.25">
      <c r="A1414">
        <v>1412</v>
      </c>
      <c r="B1414">
        <v>163.563139203167</v>
      </c>
      <c r="C1414">
        <v>158.26301694191599</v>
      </c>
      <c r="D1414">
        <v>44.512849766132497</v>
      </c>
      <c r="E1414">
        <v>12.908679961432201</v>
      </c>
      <c r="F1414">
        <v>6.7943100929260201</v>
      </c>
      <c r="G1414">
        <v>5.0661811828613201</v>
      </c>
      <c r="H1414">
        <v>7.0693006515502903</v>
      </c>
      <c r="I1414">
        <v>3.1987771987914999</v>
      </c>
      <c r="J1414">
        <v>805</v>
      </c>
      <c r="K1414">
        <v>194</v>
      </c>
      <c r="L1414">
        <v>1672</v>
      </c>
      <c r="M1414">
        <v>600</v>
      </c>
      <c r="N1414">
        <v>81.024688720703097</v>
      </c>
      <c r="O1414">
        <v>23.769729614257798</v>
      </c>
      <c r="P1414">
        <v>79.031688311688299</v>
      </c>
      <c r="Q1414">
        <v>174.03521150999799</v>
      </c>
      <c r="R1414">
        <v>25.062986285859601</v>
      </c>
      <c r="S1414">
        <v>7.50243131950538</v>
      </c>
      <c r="T1414">
        <v>0.42572885326971399</v>
      </c>
      <c r="U1414">
        <v>0.951692917396877</v>
      </c>
      <c r="V1414">
        <v>10.8015109890109</v>
      </c>
      <c r="W1414">
        <v>2.9693863021500699</v>
      </c>
    </row>
    <row r="1415" spans="1:23" x14ac:dyDescent="0.25">
      <c r="A1415">
        <v>1413</v>
      </c>
      <c r="B1415">
        <v>174.096566981699</v>
      </c>
      <c r="C1415">
        <v>199.265598012769</v>
      </c>
      <c r="D1415">
        <v>30.0087703103022</v>
      </c>
      <c r="E1415">
        <v>7.99803123710607</v>
      </c>
      <c r="F1415">
        <v>11.2836198806762</v>
      </c>
      <c r="G1415">
        <v>5.8021116256713796</v>
      </c>
      <c r="H1415">
        <v>9.6036205291747994</v>
      </c>
      <c r="I1415">
        <v>4.6857342720031703</v>
      </c>
      <c r="J1415">
        <v>1074</v>
      </c>
      <c r="K1415">
        <v>493</v>
      </c>
      <c r="L1415">
        <v>2485</v>
      </c>
      <c r="M1415">
        <v>1110</v>
      </c>
      <c r="N1415">
        <v>93.380943298339801</v>
      </c>
      <c r="O1415">
        <v>9.2195444107055593</v>
      </c>
      <c r="P1415">
        <v>77.932213648055594</v>
      </c>
      <c r="Q1415">
        <v>172.675517395404</v>
      </c>
      <c r="R1415">
        <v>24.677430651404901</v>
      </c>
      <c r="S1415">
        <v>6.0933012930374604</v>
      </c>
      <c r="T1415">
        <v>0.471373564501681</v>
      </c>
      <c r="U1415">
        <v>0.95645922871676703</v>
      </c>
      <c r="V1415">
        <v>9.6979166666666607</v>
      </c>
      <c r="W1415">
        <v>3.20123934934159</v>
      </c>
    </row>
    <row r="1416" spans="1:23" x14ac:dyDescent="0.25">
      <c r="A1416">
        <v>1414</v>
      </c>
      <c r="B1416">
        <v>169.28803198199</v>
      </c>
      <c r="C1416">
        <v>198.848163170253</v>
      </c>
      <c r="D1416">
        <v>33.929130777205103</v>
      </c>
      <c r="E1416">
        <v>5.8206520652309699</v>
      </c>
      <c r="F1416">
        <v>11.5409135818481</v>
      </c>
      <c r="G1416">
        <v>2.2798385620117099</v>
      </c>
      <c r="H1416">
        <v>10.061230659484799</v>
      </c>
      <c r="I1416">
        <v>1.60588002204895</v>
      </c>
      <c r="J1416">
        <v>1164</v>
      </c>
      <c r="K1416">
        <v>135</v>
      </c>
      <c r="L1416">
        <v>2698</v>
      </c>
      <c r="M1416">
        <v>272</v>
      </c>
      <c r="N1416">
        <v>94.154129028320298</v>
      </c>
      <c r="O1416">
        <v>55.036350250244098</v>
      </c>
      <c r="P1416">
        <v>109.921882137962</v>
      </c>
      <c r="Q1416">
        <v>173.80860708819</v>
      </c>
      <c r="R1416">
        <v>27.672641294607299</v>
      </c>
      <c r="S1416">
        <v>12.8886233788245</v>
      </c>
      <c r="T1416">
        <v>0.57290548039237099</v>
      </c>
      <c r="U1416">
        <v>0.92992468809561502</v>
      </c>
      <c r="V1416">
        <v>14.702479338842901</v>
      </c>
      <c r="W1416">
        <v>5.3957675886393099</v>
      </c>
    </row>
    <row r="1417" spans="1:23" x14ac:dyDescent="0.25">
      <c r="A1417">
        <v>1415</v>
      </c>
      <c r="B1417">
        <v>200.26757748064099</v>
      </c>
      <c r="C1417">
        <v>216.673251955209</v>
      </c>
      <c r="D1417">
        <v>25.366642001947</v>
      </c>
      <c r="E1417">
        <v>3.5707218045913902</v>
      </c>
      <c r="F1417">
        <v>5.3190331459045401</v>
      </c>
      <c r="G1417">
        <v>1.69338822364807</v>
      </c>
      <c r="H1417">
        <v>5.8426847457885698</v>
      </c>
      <c r="I1417">
        <v>1.1738023757934499</v>
      </c>
      <c r="J1417">
        <v>651</v>
      </c>
      <c r="K1417">
        <v>72</v>
      </c>
      <c r="L1417">
        <v>1226</v>
      </c>
      <c r="M1417">
        <v>158</v>
      </c>
      <c r="N1417">
        <v>68.468971252441406</v>
      </c>
      <c r="O1417">
        <v>55.865909576416001</v>
      </c>
      <c r="P1417">
        <v>95.579714245296302</v>
      </c>
      <c r="Q1417">
        <v>173.79031333588</v>
      </c>
      <c r="R1417">
        <v>26.103806861043701</v>
      </c>
      <c r="S1417">
        <v>5.6572235447957002</v>
      </c>
      <c r="T1417">
        <v>0.55035643686936198</v>
      </c>
      <c r="U1417">
        <v>0.95816049434450101</v>
      </c>
      <c r="V1417">
        <v>10.863763260748099</v>
      </c>
      <c r="W1417">
        <v>3.1917985146916301</v>
      </c>
    </row>
    <row r="1418" spans="1:23" x14ac:dyDescent="0.25">
      <c r="A1418">
        <v>1416</v>
      </c>
      <c r="B1418">
        <v>163.68933998330999</v>
      </c>
      <c r="C1418">
        <v>171.73570222593099</v>
      </c>
      <c r="D1418">
        <v>35.878023457048897</v>
      </c>
      <c r="E1418">
        <v>12.713997944355</v>
      </c>
      <c r="F1418">
        <v>11.3051033020019</v>
      </c>
      <c r="G1418">
        <v>6.5957536697387598</v>
      </c>
      <c r="H1418">
        <v>10.0166244506835</v>
      </c>
      <c r="I1418">
        <v>4.7225699424743599</v>
      </c>
      <c r="J1418">
        <v>1194</v>
      </c>
      <c r="K1418">
        <v>400</v>
      </c>
      <c r="L1418">
        <v>2598</v>
      </c>
      <c r="M1418">
        <v>1152</v>
      </c>
      <c r="N1418">
        <v>90.520713806152301</v>
      </c>
      <c r="O1418">
        <v>16.0312194824218</v>
      </c>
      <c r="P1418">
        <v>68.721043647890696</v>
      </c>
      <c r="Q1418">
        <v>159.308769589863</v>
      </c>
      <c r="R1418">
        <v>22.151155892461901</v>
      </c>
      <c r="S1418">
        <v>8.14677951455349</v>
      </c>
      <c r="T1418">
        <v>0.42347286248711902</v>
      </c>
      <c r="U1418">
        <v>0.92649204873455704</v>
      </c>
      <c r="V1418">
        <v>14.61875</v>
      </c>
      <c r="W1418">
        <v>3.3605393896380402</v>
      </c>
    </row>
    <row r="1419" spans="1:23" x14ac:dyDescent="0.25">
      <c r="A1419">
        <v>1417</v>
      </c>
      <c r="B1419">
        <v>186.00190184168099</v>
      </c>
      <c r="C1419">
        <v>209.13111063672801</v>
      </c>
      <c r="D1419">
        <v>24.4017562188792</v>
      </c>
      <c r="E1419">
        <v>9.1888108651306997</v>
      </c>
      <c r="F1419">
        <v>10.2041015625</v>
      </c>
      <c r="G1419">
        <v>4.9997658729553196</v>
      </c>
      <c r="H1419">
        <v>9.3608541488647408</v>
      </c>
      <c r="I1419">
        <v>4.30657863616943</v>
      </c>
      <c r="J1419">
        <v>1031</v>
      </c>
      <c r="K1419">
        <v>432</v>
      </c>
      <c r="L1419">
        <v>2427</v>
      </c>
      <c r="M1419">
        <v>937</v>
      </c>
      <c r="N1419">
        <v>85.586219787597599</v>
      </c>
      <c r="O1419">
        <v>30.000001907348601</v>
      </c>
      <c r="P1419">
        <v>63.153641444158602</v>
      </c>
      <c r="Q1419">
        <v>160.18101688624901</v>
      </c>
      <c r="R1419">
        <v>21.269410425224802</v>
      </c>
      <c r="S1419">
        <v>5.0767277574584799</v>
      </c>
      <c r="T1419">
        <v>0.42294091240724402</v>
      </c>
      <c r="U1419">
        <v>0.97643447874549805</v>
      </c>
      <c r="V1419">
        <v>8.9121856866537694</v>
      </c>
      <c r="W1419">
        <v>3.1401400233372199</v>
      </c>
    </row>
    <row r="1420" spans="1:23" x14ac:dyDescent="0.25">
      <c r="A1420">
        <v>1418</v>
      </c>
      <c r="B1420">
        <v>156.7329270896</v>
      </c>
      <c r="C1420">
        <v>179.13481728735201</v>
      </c>
      <c r="D1420">
        <v>35.265881570851697</v>
      </c>
      <c r="E1420">
        <v>18.478230970014</v>
      </c>
      <c r="F1420">
        <v>10.3134765625</v>
      </c>
      <c r="G1420">
        <v>7.7472462654113698</v>
      </c>
      <c r="H1420">
        <v>10.380295753479</v>
      </c>
      <c r="I1420">
        <v>8.6447496414184499</v>
      </c>
      <c r="J1420">
        <v>1221</v>
      </c>
      <c r="K1420">
        <v>883</v>
      </c>
      <c r="L1420">
        <v>2384</v>
      </c>
      <c r="M1420">
        <v>2306</v>
      </c>
      <c r="N1420">
        <v>114.232223510742</v>
      </c>
      <c r="O1420">
        <v>36.796737670898402</v>
      </c>
      <c r="P1420">
        <v>69.690582403965294</v>
      </c>
      <c r="Q1420">
        <v>93.507099247479701</v>
      </c>
      <c r="R1420">
        <v>20.155733159940102</v>
      </c>
      <c r="S1420">
        <v>6.4407532063684201</v>
      </c>
      <c r="T1420">
        <v>0.43505265521672398</v>
      </c>
      <c r="U1420">
        <v>0.94102074032938998</v>
      </c>
      <c r="V1420">
        <v>9.1899470899470899</v>
      </c>
      <c r="W1420">
        <v>3.6288447387785099</v>
      </c>
    </row>
    <row r="1421" spans="1:23" x14ac:dyDescent="0.25">
      <c r="A1421">
        <v>1419</v>
      </c>
      <c r="B1421">
        <v>170.79314560732701</v>
      </c>
      <c r="C1421">
        <v>202.003861903006</v>
      </c>
      <c r="D1421">
        <v>33.813953579482998</v>
      </c>
      <c r="E1421">
        <v>4.7419960612412098</v>
      </c>
      <c r="F1421">
        <v>15.542477607726999</v>
      </c>
      <c r="G1421">
        <v>2.1774802207946702</v>
      </c>
      <c r="H1421">
        <v>11.189105033874499</v>
      </c>
      <c r="I1421">
        <v>2.03683137893676</v>
      </c>
      <c r="J1421">
        <v>1177</v>
      </c>
      <c r="K1421">
        <v>180</v>
      </c>
      <c r="L1421">
        <v>3154</v>
      </c>
      <c r="M1421">
        <v>332</v>
      </c>
      <c r="N1421">
        <v>113.863960266113</v>
      </c>
      <c r="O1421">
        <v>51.088157653808501</v>
      </c>
      <c r="P1421">
        <v>63.023443964328401</v>
      </c>
      <c r="Q1421">
        <v>152.749851866482</v>
      </c>
      <c r="R1421">
        <v>23.382008183276799</v>
      </c>
      <c r="S1421">
        <v>7.3679056356763502</v>
      </c>
      <c r="T1421">
        <v>0.40695739180631302</v>
      </c>
      <c r="U1421">
        <v>0.96110392789235699</v>
      </c>
      <c r="V1421">
        <v>9.4269972451790593</v>
      </c>
      <c r="W1421">
        <v>4.2142357712207996</v>
      </c>
    </row>
    <row r="1422" spans="1:23" x14ac:dyDescent="0.25">
      <c r="A1422">
        <v>1420</v>
      </c>
      <c r="B1422">
        <v>168.162976188165</v>
      </c>
      <c r="C1422">
        <v>187.523666285004</v>
      </c>
      <c r="D1422">
        <v>35.601589525942401</v>
      </c>
      <c r="E1422">
        <v>6.7439529804260596</v>
      </c>
      <c r="F1422">
        <v>14.8825130462646</v>
      </c>
      <c r="G1422">
        <v>2.6139471530914302</v>
      </c>
      <c r="H1422">
        <v>11.428851127624499</v>
      </c>
      <c r="I1422">
        <v>2.0887138843536301</v>
      </c>
      <c r="J1422">
        <v>1261</v>
      </c>
      <c r="K1422">
        <v>149</v>
      </c>
      <c r="L1422">
        <v>3027</v>
      </c>
      <c r="M1422">
        <v>382</v>
      </c>
      <c r="N1422">
        <v>107.35454559326099</v>
      </c>
      <c r="O1422">
        <v>40.311286926269503</v>
      </c>
      <c r="P1422">
        <v>58.5623956362017</v>
      </c>
      <c r="Q1422">
        <v>182.37731765806799</v>
      </c>
      <c r="R1422">
        <v>21.343401193114602</v>
      </c>
      <c r="S1422">
        <v>6.1545996733447597</v>
      </c>
      <c r="T1422">
        <v>0.358543333980618</v>
      </c>
      <c r="U1422">
        <v>0.96520969917722799</v>
      </c>
      <c r="V1422">
        <v>10.9740758521363</v>
      </c>
      <c r="W1422">
        <v>2.7385259950485601</v>
      </c>
    </row>
    <row r="1423" spans="1:23" x14ac:dyDescent="0.25">
      <c r="A1423">
        <v>1421</v>
      </c>
      <c r="B1423">
        <v>181.99792349938801</v>
      </c>
      <c r="C1423">
        <v>197.10572687224601</v>
      </c>
      <c r="D1423">
        <v>32.632381166623802</v>
      </c>
      <c r="E1423">
        <v>5.42132013685206</v>
      </c>
      <c r="F1423">
        <v>14.7037811279296</v>
      </c>
      <c r="G1423">
        <v>2.7553436756134002</v>
      </c>
      <c r="H1423">
        <v>12.1824855804443</v>
      </c>
      <c r="I1423">
        <v>1.8815683126449501</v>
      </c>
      <c r="J1423">
        <v>1458</v>
      </c>
      <c r="K1423">
        <v>160</v>
      </c>
      <c r="L1423">
        <v>3358</v>
      </c>
      <c r="M1423">
        <v>366</v>
      </c>
      <c r="N1423">
        <v>118.84864807128901</v>
      </c>
      <c r="O1423">
        <v>30.364452362060501</v>
      </c>
      <c r="P1423">
        <v>77.955594547172296</v>
      </c>
      <c r="Q1423">
        <v>203.49952799360901</v>
      </c>
      <c r="R1423">
        <v>26.162037487696299</v>
      </c>
      <c r="S1423">
        <v>7.5164609952397399</v>
      </c>
      <c r="T1423">
        <v>0.43860915023277303</v>
      </c>
      <c r="U1423">
        <v>0.96358359597232401</v>
      </c>
      <c r="V1423">
        <v>11.8853503184713</v>
      </c>
      <c r="W1423">
        <v>3.6067205973864298</v>
      </c>
    </row>
    <row r="1424" spans="1:23" x14ac:dyDescent="0.25">
      <c r="A1424">
        <v>1422</v>
      </c>
      <c r="B1424">
        <v>189.51171185157801</v>
      </c>
      <c r="C1424">
        <v>194.484038114459</v>
      </c>
      <c r="D1424">
        <v>34.721636748421602</v>
      </c>
      <c r="E1424">
        <v>5.8896670487738199</v>
      </c>
      <c r="F1424">
        <v>10.717403411865201</v>
      </c>
      <c r="G1424">
        <v>3.11521124839782</v>
      </c>
      <c r="H1424">
        <v>7.9678459167480398</v>
      </c>
      <c r="I1424">
        <v>2.3773236274719198</v>
      </c>
      <c r="J1424">
        <v>755</v>
      </c>
      <c r="K1424">
        <v>199</v>
      </c>
      <c r="L1424">
        <v>1825</v>
      </c>
      <c r="M1424">
        <v>457</v>
      </c>
      <c r="N1424">
        <v>72.346389770507798</v>
      </c>
      <c r="O1424">
        <v>32.015621185302699</v>
      </c>
      <c r="P1424">
        <v>129.41630516080701</v>
      </c>
      <c r="Q1424">
        <v>162.48801060812499</v>
      </c>
      <c r="R1424">
        <v>25.301545424306799</v>
      </c>
      <c r="S1424">
        <v>5.2931359169925098</v>
      </c>
      <c r="T1424">
        <v>0.66134749026267603</v>
      </c>
      <c r="U1424">
        <v>0.96731457018181599</v>
      </c>
      <c r="V1424">
        <v>6.5199286139202801</v>
      </c>
      <c r="W1424">
        <v>2.9765246236284701</v>
      </c>
    </row>
    <row r="1425" spans="1:23" x14ac:dyDescent="0.25">
      <c r="A1425">
        <v>1423</v>
      </c>
      <c r="B1425">
        <v>185.83601467135</v>
      </c>
      <c r="C1425">
        <v>182.91787148984</v>
      </c>
      <c r="D1425">
        <v>36.592967654497997</v>
      </c>
      <c r="E1425">
        <v>5.6882745939227997</v>
      </c>
      <c r="F1425">
        <v>10.5890789031982</v>
      </c>
      <c r="G1425">
        <v>2.3663456439971902</v>
      </c>
      <c r="H1425">
        <v>8.8323707580566406</v>
      </c>
      <c r="I1425">
        <v>1.73970675468444</v>
      </c>
      <c r="J1425">
        <v>947</v>
      </c>
      <c r="K1425">
        <v>141</v>
      </c>
      <c r="L1425">
        <v>1884</v>
      </c>
      <c r="M1425">
        <v>297</v>
      </c>
      <c r="N1425">
        <v>90.972518920898395</v>
      </c>
      <c r="O1425">
        <v>28.653097152709901</v>
      </c>
      <c r="P1425">
        <v>67.212029772681504</v>
      </c>
      <c r="Q1425">
        <v>152.113007991838</v>
      </c>
      <c r="R1425">
        <v>25.146285031772202</v>
      </c>
      <c r="S1425">
        <v>9.3403179648871504</v>
      </c>
      <c r="T1425">
        <v>0.40445734879121298</v>
      </c>
      <c r="U1425">
        <v>0.95168919714203304</v>
      </c>
      <c r="V1425">
        <v>11.1056283731688</v>
      </c>
      <c r="W1425">
        <v>4.8683989941324297</v>
      </c>
    </row>
    <row r="1426" spans="1:23" x14ac:dyDescent="0.25">
      <c r="A1426">
        <v>1424</v>
      </c>
      <c r="B1426">
        <v>177.55023384890001</v>
      </c>
      <c r="C1426">
        <v>158.31335752682901</v>
      </c>
      <c r="D1426">
        <v>30.241390176785899</v>
      </c>
      <c r="E1426">
        <v>6.1200213065992397</v>
      </c>
      <c r="F1426">
        <v>8.10695075988769</v>
      </c>
      <c r="G1426">
        <v>3.9554529190063401</v>
      </c>
      <c r="H1426">
        <v>11.700366020202599</v>
      </c>
      <c r="I1426">
        <v>2.7296159267425502</v>
      </c>
      <c r="J1426">
        <v>1448</v>
      </c>
      <c r="K1426">
        <v>183</v>
      </c>
      <c r="L1426">
        <v>2643</v>
      </c>
      <c r="M1426">
        <v>537</v>
      </c>
      <c r="N1426">
        <v>119.151161193847</v>
      </c>
      <c r="O1426">
        <v>69.892776489257798</v>
      </c>
      <c r="P1426">
        <v>89.3386243386243</v>
      </c>
      <c r="Q1426">
        <v>166.389094052015</v>
      </c>
      <c r="R1426">
        <v>23.3973923747394</v>
      </c>
      <c r="S1426">
        <v>4.5620849765498104</v>
      </c>
      <c r="T1426">
        <v>0.526295869932767</v>
      </c>
      <c r="U1426">
        <v>0.97191574821090498</v>
      </c>
      <c r="V1426">
        <v>11.826895565092901</v>
      </c>
      <c r="W1426">
        <v>2.6581746920492701</v>
      </c>
    </row>
    <row r="1427" spans="1:23" x14ac:dyDescent="0.25">
      <c r="A1427">
        <v>1425</v>
      </c>
      <c r="B1427">
        <v>177.393118438161</v>
      </c>
      <c r="C1427">
        <v>187.75716586776301</v>
      </c>
      <c r="D1427">
        <v>26.115440185977999</v>
      </c>
      <c r="E1427">
        <v>6.8353442971006597</v>
      </c>
      <c r="F1427">
        <v>8.2950630187988192</v>
      </c>
      <c r="G1427">
        <v>3.52116799354553</v>
      </c>
      <c r="H1427">
        <v>11.7716770172119</v>
      </c>
      <c r="I1427">
        <v>3.0454721450805602</v>
      </c>
      <c r="J1427">
        <v>1499</v>
      </c>
      <c r="K1427">
        <v>302</v>
      </c>
      <c r="L1427">
        <v>2504</v>
      </c>
      <c r="M1427">
        <v>658</v>
      </c>
      <c r="N1427">
        <v>120.440856933593</v>
      </c>
      <c r="O1427">
        <v>15.811387062072701</v>
      </c>
      <c r="P1427">
        <v>133.929891166793</v>
      </c>
      <c r="Q1427">
        <v>158.96253158316301</v>
      </c>
      <c r="R1427">
        <v>23.728664129168699</v>
      </c>
      <c r="S1427">
        <v>10.1539612173494</v>
      </c>
      <c r="T1427">
        <v>0.68355041912566705</v>
      </c>
      <c r="U1427">
        <v>0.93861099973207596</v>
      </c>
      <c r="V1427">
        <v>6.4585663446873403</v>
      </c>
      <c r="W1427">
        <v>4.4632027257240203</v>
      </c>
    </row>
    <row r="1428" spans="1:23" x14ac:dyDescent="0.25">
      <c r="A1428">
        <v>1426</v>
      </c>
      <c r="B1428">
        <v>170.44549671058999</v>
      </c>
      <c r="C1428">
        <v>155.45013487550699</v>
      </c>
      <c r="D1428">
        <v>20.147980161108201</v>
      </c>
      <c r="E1428">
        <v>11.7656037009644</v>
      </c>
      <c r="F1428">
        <v>6.6252946853637598</v>
      </c>
      <c r="G1428">
        <v>4.8617539405822701</v>
      </c>
      <c r="H1428">
        <v>8.1987962722778303</v>
      </c>
      <c r="I1428">
        <v>3.7236294746398899</v>
      </c>
      <c r="J1428">
        <v>977</v>
      </c>
      <c r="K1428">
        <v>344</v>
      </c>
      <c r="L1428">
        <v>1779</v>
      </c>
      <c r="M1428">
        <v>881</v>
      </c>
      <c r="N1428">
        <v>89.274856567382798</v>
      </c>
      <c r="O1428">
        <v>23.769729614257798</v>
      </c>
      <c r="P1428">
        <v>110.904031620553</v>
      </c>
      <c r="Q1428">
        <v>162.77486500609601</v>
      </c>
      <c r="R1428">
        <v>28.491576307830499</v>
      </c>
      <c r="S1428">
        <v>7.8107516042728404</v>
      </c>
      <c r="T1428">
        <v>0.58123320959056402</v>
      </c>
      <c r="U1428">
        <v>0.94753026418714104</v>
      </c>
      <c r="V1428">
        <v>7.0437017994858602</v>
      </c>
      <c r="W1428">
        <v>4.6735628991946596</v>
      </c>
    </row>
    <row r="1429" spans="1:23" x14ac:dyDescent="0.25">
      <c r="A1429">
        <v>1427</v>
      </c>
      <c r="B1429">
        <v>164.68505113625301</v>
      </c>
      <c r="C1429">
        <v>200.980574045683</v>
      </c>
      <c r="D1429">
        <v>27.672694519787701</v>
      </c>
      <c r="E1429">
        <v>6.1223045328682497</v>
      </c>
      <c r="F1429">
        <v>8.7126197814941406</v>
      </c>
      <c r="G1429">
        <v>2.9684154987335201</v>
      </c>
      <c r="H1429">
        <v>11.418597221374499</v>
      </c>
      <c r="I1429">
        <v>2.5633006095886199</v>
      </c>
      <c r="J1429">
        <v>1481</v>
      </c>
      <c r="K1429">
        <v>212</v>
      </c>
      <c r="L1429">
        <v>2487</v>
      </c>
      <c r="M1429">
        <v>525</v>
      </c>
      <c r="N1429">
        <v>121.235313415527</v>
      </c>
      <c r="O1429">
        <v>40.459854125976499</v>
      </c>
      <c r="P1429">
        <v>71.373145264700497</v>
      </c>
      <c r="Q1429">
        <v>180.93586428054201</v>
      </c>
      <c r="R1429">
        <v>22.234758485418499</v>
      </c>
      <c r="S1429">
        <v>5.3389822187465903</v>
      </c>
      <c r="T1429">
        <v>0.429023951533202</v>
      </c>
      <c r="U1429">
        <v>0.96488676502033999</v>
      </c>
      <c r="V1429">
        <v>11.6746647847565</v>
      </c>
      <c r="W1429">
        <v>2.5058484793953499</v>
      </c>
    </row>
    <row r="1430" spans="1:23" x14ac:dyDescent="0.25">
      <c r="A1430">
        <v>1428</v>
      </c>
      <c r="B1430">
        <v>154.04075375031499</v>
      </c>
      <c r="C1430">
        <v>190.404335422771</v>
      </c>
      <c r="D1430">
        <v>31.759642475949899</v>
      </c>
      <c r="E1430">
        <v>6.7419488253416997</v>
      </c>
      <c r="F1430">
        <v>9.1837282180786097</v>
      </c>
      <c r="G1430">
        <v>3.2635583877563401</v>
      </c>
      <c r="H1430">
        <v>10.7429962158203</v>
      </c>
      <c r="I1430">
        <v>2.5629615783691402</v>
      </c>
      <c r="J1430">
        <v>1353</v>
      </c>
      <c r="K1430">
        <v>220</v>
      </c>
      <c r="L1430">
        <v>2738</v>
      </c>
      <c r="M1430">
        <v>528</v>
      </c>
      <c r="N1430">
        <v>99.764717102050696</v>
      </c>
      <c r="O1430">
        <v>51.865207672119098</v>
      </c>
      <c r="P1430">
        <v>103.561011004958</v>
      </c>
      <c r="Q1430">
        <v>184.10979808318601</v>
      </c>
      <c r="R1430">
        <v>24.608396152496599</v>
      </c>
      <c r="S1430">
        <v>4.4414183451370501</v>
      </c>
      <c r="T1430">
        <v>0.56615410346171802</v>
      </c>
      <c r="U1430">
        <v>0.97417933120429701</v>
      </c>
      <c r="V1430">
        <v>7.3249496981891298</v>
      </c>
      <c r="W1430">
        <v>2.7407165058072902</v>
      </c>
    </row>
    <row r="1431" spans="1:23" x14ac:dyDescent="0.25">
      <c r="A1431">
        <v>1429</v>
      </c>
      <c r="B1431">
        <v>130.92819577325301</v>
      </c>
      <c r="C1431">
        <v>190.42907877117699</v>
      </c>
      <c r="D1431">
        <v>35.860013171112499</v>
      </c>
      <c r="E1431">
        <v>12.013747380019</v>
      </c>
      <c r="F1431">
        <v>9.1069250106811506</v>
      </c>
      <c r="G1431">
        <v>4.5121254920959402</v>
      </c>
      <c r="H1431">
        <v>11.2405538558959</v>
      </c>
      <c r="I1431">
        <v>3.0606560707092201</v>
      </c>
      <c r="J1431">
        <v>1389</v>
      </c>
      <c r="K1431">
        <v>220</v>
      </c>
      <c r="L1431">
        <v>2670</v>
      </c>
      <c r="M1431">
        <v>587</v>
      </c>
      <c r="N1431">
        <v>112.68096923828099</v>
      </c>
      <c r="O1431">
        <v>66.272163391113196</v>
      </c>
      <c r="P1431">
        <v>77.981220657276907</v>
      </c>
      <c r="Q1431">
        <v>133.515147040209</v>
      </c>
      <c r="R1431">
        <v>27.522006188804902</v>
      </c>
      <c r="S1431">
        <v>4.7515541980775797</v>
      </c>
      <c r="T1431">
        <v>0.49457567508989803</v>
      </c>
      <c r="U1431">
        <v>0.98826902385137105</v>
      </c>
      <c r="V1431">
        <v>11.1691428571428</v>
      </c>
      <c r="W1431">
        <v>3.2338972989017498</v>
      </c>
    </row>
    <row r="1432" spans="1:23" x14ac:dyDescent="0.25">
      <c r="A1432">
        <v>1430</v>
      </c>
      <c r="B1432">
        <v>146.01575811678799</v>
      </c>
      <c r="C1432">
        <v>165.44600128083201</v>
      </c>
      <c r="D1432">
        <v>35.1831853498119</v>
      </c>
      <c r="E1432">
        <v>10.456412756298899</v>
      </c>
      <c r="F1432">
        <v>6.9950737953186</v>
      </c>
      <c r="G1432">
        <v>4.8679747581481898</v>
      </c>
      <c r="H1432">
        <v>9.3443078994750906</v>
      </c>
      <c r="I1432">
        <v>3.3638548851013099</v>
      </c>
      <c r="J1432">
        <v>1135</v>
      </c>
      <c r="K1432">
        <v>258</v>
      </c>
      <c r="L1432">
        <v>2246</v>
      </c>
      <c r="M1432">
        <v>714</v>
      </c>
      <c r="N1432">
        <v>99.764717102050696</v>
      </c>
      <c r="O1432">
        <v>27.312999725341701</v>
      </c>
      <c r="P1432">
        <v>73.732844036697202</v>
      </c>
      <c r="Q1432">
        <v>188.25427557276501</v>
      </c>
      <c r="R1432">
        <v>26.5986100930844</v>
      </c>
      <c r="S1432">
        <v>5.27113510394756</v>
      </c>
      <c r="T1432">
        <v>0.49857734241228602</v>
      </c>
      <c r="U1432">
        <v>0.967978272024964</v>
      </c>
      <c r="V1432">
        <v>9.8558352402745992</v>
      </c>
      <c r="W1432">
        <v>2.9329589926833401</v>
      </c>
    </row>
    <row r="1433" spans="1:23" x14ac:dyDescent="0.25">
      <c r="A1433">
        <v>1431</v>
      </c>
      <c r="B1433">
        <v>130.41792000621001</v>
      </c>
      <c r="C1433">
        <v>209.74503677540801</v>
      </c>
      <c r="D1433">
        <v>27.781022830957198</v>
      </c>
      <c r="E1433">
        <v>9.6582326981404503</v>
      </c>
      <c r="F1433">
        <v>8.2823381423950195</v>
      </c>
      <c r="G1433">
        <v>5.6921877861022896</v>
      </c>
      <c r="H1433">
        <v>9.9749641418456996</v>
      </c>
      <c r="I1433">
        <v>4.1678380966186497</v>
      </c>
      <c r="J1433">
        <v>1150</v>
      </c>
      <c r="K1433">
        <v>362</v>
      </c>
      <c r="L1433">
        <v>2431</v>
      </c>
      <c r="M1433">
        <v>901</v>
      </c>
      <c r="N1433">
        <v>86.925254821777301</v>
      </c>
      <c r="O1433">
        <v>25.019992828369102</v>
      </c>
      <c r="P1433">
        <v>108.940186354072</v>
      </c>
      <c r="Q1433">
        <v>199.00696736340299</v>
      </c>
      <c r="R1433">
        <v>21.849439015622401</v>
      </c>
      <c r="S1433">
        <v>5.7297295841495899</v>
      </c>
      <c r="T1433">
        <v>0.61389045712997603</v>
      </c>
      <c r="U1433">
        <v>0.97799531492049196</v>
      </c>
      <c r="V1433">
        <v>8.3101761252446096</v>
      </c>
      <c r="W1433">
        <v>2.5324694234129201</v>
      </c>
    </row>
    <row r="1434" spans="1:23" x14ac:dyDescent="0.25">
      <c r="A1434">
        <v>1432</v>
      </c>
      <c r="B1434">
        <v>173.043955830697</v>
      </c>
      <c r="C1434">
        <v>199.92049137378899</v>
      </c>
      <c r="D1434">
        <v>33.828686746084102</v>
      </c>
      <c r="E1434">
        <v>10.235915076069899</v>
      </c>
      <c r="F1434">
        <v>9.2059507369995099</v>
      </c>
      <c r="G1434">
        <v>4.2157530784606898</v>
      </c>
      <c r="H1434">
        <v>13.405701637268001</v>
      </c>
      <c r="I1434">
        <v>3.8174798488616899</v>
      </c>
      <c r="J1434">
        <v>1709</v>
      </c>
      <c r="K1434">
        <v>402</v>
      </c>
      <c r="L1434">
        <v>2978</v>
      </c>
      <c r="M1434">
        <v>886</v>
      </c>
      <c r="N1434">
        <v>122.11879730224599</v>
      </c>
      <c r="O1434">
        <v>17.0293865203857</v>
      </c>
      <c r="P1434">
        <v>62.010179350460497</v>
      </c>
      <c r="Q1434">
        <v>174.26054792580999</v>
      </c>
      <c r="R1434">
        <v>22.8565335866464</v>
      </c>
      <c r="S1434">
        <v>8.6808759223319196</v>
      </c>
      <c r="T1434">
        <v>0.41662646834595701</v>
      </c>
      <c r="U1434">
        <v>0.947620796209662</v>
      </c>
      <c r="V1434">
        <v>8.6830926083262501</v>
      </c>
      <c r="W1434">
        <v>5.1772446721788699</v>
      </c>
    </row>
    <row r="1435" spans="1:23" x14ac:dyDescent="0.25">
      <c r="A1435">
        <v>1433</v>
      </c>
      <c r="B1435">
        <v>171.278503367036</v>
      </c>
      <c r="C1435">
        <v>204.67261153913299</v>
      </c>
      <c r="D1435">
        <v>31.702330961531601</v>
      </c>
      <c r="E1435">
        <v>7.29037351691463</v>
      </c>
      <c r="F1435">
        <v>7.0746164321899396</v>
      </c>
      <c r="G1435">
        <v>2.9643919467925999</v>
      </c>
      <c r="H1435">
        <v>10.9240617752075</v>
      </c>
      <c r="I1435">
        <v>3.05921006202697</v>
      </c>
      <c r="J1435">
        <v>1326</v>
      </c>
      <c r="K1435">
        <v>314</v>
      </c>
      <c r="L1435">
        <v>2400</v>
      </c>
      <c r="M1435">
        <v>679</v>
      </c>
      <c r="N1435">
        <v>112.361030578613</v>
      </c>
      <c r="O1435">
        <v>15.620500564575099</v>
      </c>
      <c r="P1435">
        <v>67.370406189555098</v>
      </c>
      <c r="Q1435">
        <v>173.512966106655</v>
      </c>
      <c r="R1435">
        <v>23.242251561943501</v>
      </c>
      <c r="S1435">
        <v>4.2799360648856899</v>
      </c>
      <c r="T1435">
        <v>0.46090801362910999</v>
      </c>
      <c r="U1435">
        <v>0.97383882658892995</v>
      </c>
      <c r="V1435">
        <v>8.1691240242844696</v>
      </c>
      <c r="W1435">
        <v>2.8087806551191901</v>
      </c>
    </row>
    <row r="1436" spans="1:23" x14ac:dyDescent="0.25">
      <c r="A1436">
        <v>1434</v>
      </c>
      <c r="B1436">
        <v>169.92258728094799</v>
      </c>
      <c r="C1436">
        <v>183.27918259620699</v>
      </c>
      <c r="D1436">
        <v>36.6497919014258</v>
      </c>
      <c r="E1436">
        <v>12.0943810524314</v>
      </c>
      <c r="F1436">
        <v>6.8304567337036097</v>
      </c>
      <c r="G1436">
        <v>5.0288891792297301</v>
      </c>
      <c r="H1436">
        <v>11.1757793426513</v>
      </c>
      <c r="I1436">
        <v>3.5314311981201101</v>
      </c>
      <c r="J1436">
        <v>1373</v>
      </c>
      <c r="K1436">
        <v>244</v>
      </c>
      <c r="L1436">
        <v>2357</v>
      </c>
      <c r="M1436">
        <v>692</v>
      </c>
      <c r="N1436">
        <v>116.674766540527</v>
      </c>
      <c r="O1436">
        <v>47.707443237304602</v>
      </c>
      <c r="P1436">
        <v>74.635189437428195</v>
      </c>
      <c r="Q1436">
        <v>154.60898754317199</v>
      </c>
      <c r="R1436">
        <v>22.722085015838299</v>
      </c>
      <c r="S1436">
        <v>8.0329711694677304</v>
      </c>
      <c r="T1436">
        <v>0.50988530083484596</v>
      </c>
      <c r="U1436">
        <v>0.94815237271307296</v>
      </c>
      <c r="V1436">
        <v>8.3367346938775508</v>
      </c>
      <c r="W1436">
        <v>4.1379219755680996</v>
      </c>
    </row>
    <row r="1437" spans="1:23" x14ac:dyDescent="0.25">
      <c r="A1437">
        <v>1435</v>
      </c>
      <c r="B1437">
        <v>178.383046439868</v>
      </c>
      <c r="C1437">
        <v>209.503619321158</v>
      </c>
      <c r="D1437">
        <v>23.7455262128443</v>
      </c>
      <c r="E1437">
        <v>6.01977756751229</v>
      </c>
      <c r="F1437">
        <v>6.0177750587463299</v>
      </c>
      <c r="G1437">
        <v>2.6020104885101301</v>
      </c>
      <c r="H1437">
        <v>7.6405363082885698</v>
      </c>
      <c r="I1437">
        <v>2.6893038749694802</v>
      </c>
      <c r="J1437">
        <v>864</v>
      </c>
      <c r="K1437">
        <v>263</v>
      </c>
      <c r="L1437">
        <v>1798</v>
      </c>
      <c r="M1437">
        <v>534</v>
      </c>
      <c r="N1437">
        <v>78.032043457031193</v>
      </c>
      <c r="O1437">
        <v>37.735923767089801</v>
      </c>
      <c r="P1437">
        <v>90.631409222831294</v>
      </c>
      <c r="Q1437">
        <v>167.80836110999499</v>
      </c>
      <c r="R1437">
        <v>25.268884246087001</v>
      </c>
      <c r="S1437">
        <v>6.34046511703687</v>
      </c>
      <c r="T1437">
        <v>0.50983140236736402</v>
      </c>
      <c r="U1437">
        <v>0.963331669251144</v>
      </c>
      <c r="V1437">
        <v>8.8797250859106498</v>
      </c>
      <c r="W1437">
        <v>3.7059144925556602</v>
      </c>
    </row>
    <row r="1438" spans="1:23" x14ac:dyDescent="0.25">
      <c r="A1438">
        <v>1436</v>
      </c>
      <c r="B1438">
        <v>164.957033903238</v>
      </c>
      <c r="C1438">
        <v>187.65788196937601</v>
      </c>
      <c r="D1438">
        <v>30.085175673103901</v>
      </c>
      <c r="E1438">
        <v>9.6752603056130901</v>
      </c>
      <c r="F1438">
        <v>5.94170713424682</v>
      </c>
      <c r="G1438">
        <v>5.5068612098693803</v>
      </c>
      <c r="H1438">
        <v>10.220125198364199</v>
      </c>
      <c r="I1438">
        <v>4.1411190032958896</v>
      </c>
      <c r="J1438">
        <v>1251</v>
      </c>
      <c r="K1438">
        <v>369</v>
      </c>
      <c r="L1438">
        <v>2151</v>
      </c>
      <c r="M1438">
        <v>975</v>
      </c>
      <c r="N1438">
        <v>108.166542053222</v>
      </c>
      <c r="O1438">
        <v>44.777229309082003</v>
      </c>
      <c r="P1438">
        <v>80.069259259259198</v>
      </c>
      <c r="Q1438">
        <v>170.07916710155499</v>
      </c>
      <c r="R1438">
        <v>24.7134095292902</v>
      </c>
      <c r="S1438">
        <v>5.3656066828448203</v>
      </c>
      <c r="T1438">
        <v>0.49626544305397502</v>
      </c>
      <c r="U1438">
        <v>0.95644349656509398</v>
      </c>
      <c r="V1438">
        <v>8.6710843373493898</v>
      </c>
      <c r="W1438">
        <v>2.9235711870138599</v>
      </c>
    </row>
    <row r="1439" spans="1:23" x14ac:dyDescent="0.25">
      <c r="A1439">
        <v>1437</v>
      </c>
      <c r="B1439">
        <v>162.346833821731</v>
      </c>
      <c r="C1439">
        <v>171.85177278813799</v>
      </c>
      <c r="D1439">
        <v>28.923260129803499</v>
      </c>
      <c r="E1439">
        <v>18.487303546249802</v>
      </c>
      <c r="F1439">
        <v>6.0479173660278303</v>
      </c>
      <c r="G1439">
        <v>3.8240575790405198</v>
      </c>
      <c r="H1439">
        <v>10.217779159545801</v>
      </c>
      <c r="I1439">
        <v>2.6822044849395699</v>
      </c>
      <c r="J1439">
        <v>1289</v>
      </c>
      <c r="K1439">
        <v>171</v>
      </c>
      <c r="L1439">
        <v>2137</v>
      </c>
      <c r="M1439">
        <v>493</v>
      </c>
      <c r="N1439">
        <v>108.226608276367</v>
      </c>
      <c r="O1439">
        <v>42.047592163085902</v>
      </c>
      <c r="P1439">
        <v>80.703976823808205</v>
      </c>
      <c r="Q1439">
        <v>186.39304496138701</v>
      </c>
      <c r="R1439">
        <v>22.8269143660699</v>
      </c>
      <c r="S1439">
        <v>6.3220801593396301</v>
      </c>
      <c r="T1439">
        <v>0.48420923947577998</v>
      </c>
      <c r="U1439">
        <v>0.96493177654788198</v>
      </c>
      <c r="V1439">
        <v>8.3957528957528904</v>
      </c>
      <c r="W1439">
        <v>2.69484013928458</v>
      </c>
    </row>
    <row r="1440" spans="1:23" x14ac:dyDescent="0.25">
      <c r="A1440">
        <v>1438</v>
      </c>
      <c r="B1440">
        <v>166.422752236604</v>
      </c>
      <c r="C1440">
        <v>191.56849541035101</v>
      </c>
      <c r="D1440">
        <v>22.6782603928391</v>
      </c>
      <c r="E1440">
        <v>7.4606544857931203</v>
      </c>
      <c r="F1440">
        <v>5.7721743583679199</v>
      </c>
      <c r="G1440">
        <v>4.6805086135864196</v>
      </c>
      <c r="H1440">
        <v>8.2973613739013601</v>
      </c>
      <c r="I1440">
        <v>4.0436711311340297</v>
      </c>
      <c r="J1440">
        <v>987</v>
      </c>
      <c r="K1440">
        <v>410</v>
      </c>
      <c r="L1440">
        <v>1935</v>
      </c>
      <c r="M1440">
        <v>940</v>
      </c>
      <c r="N1440">
        <v>84.899948120117102</v>
      </c>
      <c r="O1440">
        <v>34.713108062744098</v>
      </c>
      <c r="P1440">
        <v>59.373890263425899</v>
      </c>
      <c r="Q1440">
        <v>185.213294375456</v>
      </c>
      <c r="R1440">
        <v>23.793985767066101</v>
      </c>
      <c r="S1440">
        <v>4.3810678573003496</v>
      </c>
      <c r="T1440">
        <v>0.40645972091427501</v>
      </c>
      <c r="U1440">
        <v>0.96896541336917297</v>
      </c>
      <c r="V1440">
        <v>13.810431856421699</v>
      </c>
      <c r="W1440">
        <v>2.57345880545419</v>
      </c>
    </row>
    <row r="1441" spans="1:23" x14ac:dyDescent="0.25">
      <c r="A1441">
        <v>1439</v>
      </c>
      <c r="B1441">
        <v>166.02829474664699</v>
      </c>
      <c r="C1441">
        <v>192.69690853693999</v>
      </c>
      <c r="D1441">
        <v>26.4200711293308</v>
      </c>
      <c r="E1441">
        <v>4.1107490354199197</v>
      </c>
      <c r="F1441">
        <v>6.0482282638549796</v>
      </c>
      <c r="G1441">
        <v>2.2106451988220202</v>
      </c>
      <c r="H1441">
        <v>9.2823572158813406</v>
      </c>
      <c r="I1441">
        <v>1.3274629116058301</v>
      </c>
      <c r="J1441">
        <v>1116</v>
      </c>
      <c r="K1441">
        <v>64</v>
      </c>
      <c r="L1441">
        <v>2119</v>
      </c>
      <c r="M1441">
        <v>157</v>
      </c>
      <c r="N1441">
        <v>87.982955932617102</v>
      </c>
      <c r="O1441">
        <v>45</v>
      </c>
      <c r="P1441">
        <v>74.029416794937504</v>
      </c>
      <c r="Q1441">
        <v>175.50071942445999</v>
      </c>
      <c r="R1441">
        <v>21.951261139745998</v>
      </c>
      <c r="S1441">
        <v>6.4857729902448398</v>
      </c>
      <c r="T1441">
        <v>0.51007003862787104</v>
      </c>
      <c r="U1441">
        <v>0.95401956141012001</v>
      </c>
      <c r="V1441">
        <v>18.453125</v>
      </c>
      <c r="W1441">
        <v>3.67882966201446</v>
      </c>
    </row>
    <row r="1442" spans="1:23" x14ac:dyDescent="0.25">
      <c r="A1442">
        <v>1440</v>
      </c>
      <c r="B1442">
        <v>164.30864173572101</v>
      </c>
      <c r="C1442">
        <v>171.950629742475</v>
      </c>
      <c r="D1442">
        <v>33.714894646372997</v>
      </c>
      <c r="E1442">
        <v>6.8760895192606304</v>
      </c>
      <c r="F1442">
        <v>5.8426790237426696</v>
      </c>
      <c r="G1442">
        <v>3.9390842914581299</v>
      </c>
      <c r="H1442">
        <v>9.8137159347534109</v>
      </c>
      <c r="I1442">
        <v>2.6719112396240199</v>
      </c>
      <c r="J1442">
        <v>1201</v>
      </c>
      <c r="K1442">
        <v>193</v>
      </c>
      <c r="L1442">
        <v>2055</v>
      </c>
      <c r="M1442">
        <v>515</v>
      </c>
      <c r="N1442">
        <v>90.824005126953097</v>
      </c>
      <c r="O1442">
        <v>30.4795017242431</v>
      </c>
      <c r="P1442">
        <v>82.305440086752199</v>
      </c>
      <c r="Q1442">
        <v>165.45790953232799</v>
      </c>
      <c r="R1442">
        <v>25.502539205334902</v>
      </c>
      <c r="S1442">
        <v>6.9851603811739196</v>
      </c>
      <c r="T1442">
        <v>0.55059141470180695</v>
      </c>
      <c r="U1442">
        <v>0.96068728529491598</v>
      </c>
      <c r="V1442">
        <v>12.201171875</v>
      </c>
      <c r="W1442">
        <v>3.6719543147208098</v>
      </c>
    </row>
    <row r="1443" spans="1:23" x14ac:dyDescent="0.25">
      <c r="A1443">
        <v>1441</v>
      </c>
      <c r="B1443">
        <v>163.67292204389699</v>
      </c>
      <c r="C1443">
        <v>172.460517378563</v>
      </c>
      <c r="D1443">
        <v>30.829768008114801</v>
      </c>
      <c r="E1443">
        <v>11.187514077826499</v>
      </c>
      <c r="F1443">
        <v>5.9309878349304199</v>
      </c>
      <c r="G1443">
        <v>4.33976125717163</v>
      </c>
      <c r="H1443">
        <v>9.0696134567260707</v>
      </c>
      <c r="I1443">
        <v>3.4226765632629301</v>
      </c>
      <c r="J1443">
        <v>1116</v>
      </c>
      <c r="K1443">
        <v>267</v>
      </c>
      <c r="L1443">
        <v>2059</v>
      </c>
      <c r="M1443">
        <v>779</v>
      </c>
      <c r="N1443">
        <v>92.358001708984304</v>
      </c>
      <c r="O1443">
        <v>34</v>
      </c>
      <c r="P1443">
        <v>91.442430345753607</v>
      </c>
      <c r="Q1443">
        <v>156.216744134572</v>
      </c>
      <c r="R1443">
        <v>25.237268679093699</v>
      </c>
      <c r="S1443">
        <v>5.2562806990842104</v>
      </c>
      <c r="T1443">
        <v>0.58601706204107495</v>
      </c>
      <c r="U1443">
        <v>0.96155595591514498</v>
      </c>
      <c r="V1443">
        <v>9.8728702490170299</v>
      </c>
      <c r="W1443">
        <v>3.5200774068698499</v>
      </c>
    </row>
    <row r="1444" spans="1:23" x14ac:dyDescent="0.25">
      <c r="A1444">
        <v>1442</v>
      </c>
      <c r="B1444">
        <v>178.376409400531</v>
      </c>
      <c r="C1444">
        <v>183.34636806458499</v>
      </c>
      <c r="D1444">
        <v>31.530896986797</v>
      </c>
      <c r="E1444">
        <v>7.7638819795965803</v>
      </c>
      <c r="F1444">
        <v>5.5617518424987704</v>
      </c>
      <c r="G1444">
        <v>3.1542284488677899</v>
      </c>
      <c r="H1444">
        <v>8.7391176223754794</v>
      </c>
      <c r="I1444">
        <v>2.0663936138153001</v>
      </c>
      <c r="J1444">
        <v>1070</v>
      </c>
      <c r="K1444">
        <v>117</v>
      </c>
      <c r="L1444">
        <v>1871</v>
      </c>
      <c r="M1444">
        <v>332</v>
      </c>
      <c r="N1444">
        <v>84.148674011230398</v>
      </c>
      <c r="O1444">
        <v>57.428215026855398</v>
      </c>
      <c r="P1444">
        <v>99.866015099803406</v>
      </c>
      <c r="Q1444">
        <v>142.60891576430799</v>
      </c>
      <c r="R1444">
        <v>23.633662373027299</v>
      </c>
      <c r="S1444">
        <v>10.829727486516999</v>
      </c>
      <c r="T1444">
        <v>0.74649994706283695</v>
      </c>
      <c r="U1444">
        <v>0.89170222117180098</v>
      </c>
      <c r="V1444">
        <v>7.1852884409178603</v>
      </c>
      <c r="W1444">
        <v>5.8900322841000801</v>
      </c>
    </row>
    <row r="1445" spans="1:23" x14ac:dyDescent="0.25">
      <c r="A1445">
        <v>1443</v>
      </c>
      <c r="B1445">
        <v>168.39698034116699</v>
      </c>
      <c r="C1445">
        <v>218.073201498185</v>
      </c>
      <c r="D1445">
        <v>30.686734990275301</v>
      </c>
      <c r="E1445">
        <v>6.0911298391257596</v>
      </c>
      <c r="F1445">
        <v>7.0188078880309996</v>
      </c>
      <c r="G1445">
        <v>3.2963488101959202</v>
      </c>
      <c r="H1445">
        <v>8.5522785186767507</v>
      </c>
      <c r="I1445">
        <v>3.0571360588073699</v>
      </c>
      <c r="J1445">
        <v>986</v>
      </c>
      <c r="K1445">
        <v>325</v>
      </c>
      <c r="L1445">
        <v>2055</v>
      </c>
      <c r="M1445">
        <v>674</v>
      </c>
      <c r="N1445">
        <v>86.034881591796804</v>
      </c>
      <c r="O1445">
        <v>55.542778015136697</v>
      </c>
      <c r="P1445">
        <v>62.728899535014797</v>
      </c>
      <c r="Q1445">
        <v>194.15836818885001</v>
      </c>
      <c r="R1445">
        <v>21.520582382243401</v>
      </c>
      <c r="S1445">
        <v>8.2301530450126794</v>
      </c>
      <c r="T1445">
        <v>0.462164133643855</v>
      </c>
      <c r="U1445">
        <v>0.95559767289602104</v>
      </c>
      <c r="V1445">
        <v>11.5759870200108</v>
      </c>
      <c r="W1445">
        <v>4.1632160110420902</v>
      </c>
    </row>
    <row r="1446" spans="1:23" x14ac:dyDescent="0.25">
      <c r="A1446">
        <v>1444</v>
      </c>
      <c r="B1446">
        <v>162.187506064546</v>
      </c>
      <c r="C1446">
        <v>168.73467367889899</v>
      </c>
      <c r="D1446">
        <v>34.179625782252799</v>
      </c>
      <c r="E1446">
        <v>8.6043356144889298</v>
      </c>
      <c r="F1446">
        <v>10.766340255737299</v>
      </c>
      <c r="G1446">
        <v>4.8149700164794904</v>
      </c>
      <c r="H1446">
        <v>13.184461593627899</v>
      </c>
      <c r="I1446">
        <v>3.8937804698943999</v>
      </c>
      <c r="J1446">
        <v>1653</v>
      </c>
      <c r="K1446">
        <v>393</v>
      </c>
      <c r="L1446">
        <v>3105</v>
      </c>
      <c r="M1446">
        <v>913</v>
      </c>
      <c r="N1446">
        <v>120.602653503417</v>
      </c>
      <c r="O1446">
        <v>42.0119018554687</v>
      </c>
      <c r="P1446">
        <v>60.528949950932201</v>
      </c>
      <c r="Q1446">
        <v>196.69166714196001</v>
      </c>
      <c r="R1446">
        <v>20.818818139462699</v>
      </c>
      <c r="S1446">
        <v>5.9355228357284098</v>
      </c>
      <c r="T1446">
        <v>0.44015460354026198</v>
      </c>
      <c r="U1446">
        <v>0.96509780370950304</v>
      </c>
      <c r="V1446">
        <v>10.1498349834983</v>
      </c>
      <c r="W1446">
        <v>2.8050381408550602</v>
      </c>
    </row>
    <row r="1447" spans="1:23" x14ac:dyDescent="0.25">
      <c r="A1447">
        <v>1445</v>
      </c>
      <c r="B1447">
        <v>153.32760193289201</v>
      </c>
      <c r="C1447">
        <v>145.89627200217299</v>
      </c>
      <c r="D1447">
        <v>39.236437223728402</v>
      </c>
      <c r="E1447">
        <v>6.9238721890843999</v>
      </c>
      <c r="F1447">
        <v>7.8928236961364702</v>
      </c>
      <c r="G1447">
        <v>3.21041703224182</v>
      </c>
      <c r="H1447">
        <v>11.020106315612701</v>
      </c>
      <c r="I1447">
        <v>2.43468165397644</v>
      </c>
      <c r="J1447">
        <v>1341</v>
      </c>
      <c r="K1447">
        <v>220</v>
      </c>
      <c r="L1447">
        <v>2178</v>
      </c>
      <c r="M1447">
        <v>495</v>
      </c>
      <c r="N1447">
        <v>121.827743530273</v>
      </c>
      <c r="O1447">
        <v>63.031742095947202</v>
      </c>
      <c r="P1447">
        <v>59.8764230325028</v>
      </c>
      <c r="Q1447">
        <v>167.109454512989</v>
      </c>
      <c r="R1447">
        <v>21.202531503648999</v>
      </c>
      <c r="S1447">
        <v>7.4973721478282798</v>
      </c>
      <c r="T1447">
        <v>0.42809095057496499</v>
      </c>
      <c r="U1447">
        <v>0.95591440664972405</v>
      </c>
      <c r="V1447">
        <v>10.251001335113401</v>
      </c>
      <c r="W1447">
        <v>4.1098441108544996</v>
      </c>
    </row>
    <row r="1448" spans="1:23" x14ac:dyDescent="0.25">
      <c r="A1448">
        <v>1446</v>
      </c>
      <c r="B1448">
        <v>152.37767082613601</v>
      </c>
      <c r="C1448">
        <v>171.20275961109201</v>
      </c>
      <c r="D1448">
        <v>44.699517555405997</v>
      </c>
      <c r="E1448">
        <v>6.7221227958841601</v>
      </c>
      <c r="F1448">
        <v>9.0407218933105398</v>
      </c>
      <c r="G1448">
        <v>3.1783540248870801</v>
      </c>
      <c r="H1448">
        <v>12.279436111450099</v>
      </c>
      <c r="I1448">
        <v>2.4193463325500399</v>
      </c>
      <c r="J1448">
        <v>1545</v>
      </c>
      <c r="K1448">
        <v>228</v>
      </c>
      <c r="L1448">
        <v>2689</v>
      </c>
      <c r="M1448">
        <v>492</v>
      </c>
      <c r="N1448">
        <v>121.84005737304599</v>
      </c>
      <c r="O1448">
        <v>63.890533447265597</v>
      </c>
      <c r="P1448">
        <v>97.065102793885004</v>
      </c>
      <c r="Q1448">
        <v>189.25550632086501</v>
      </c>
      <c r="R1448">
        <v>25.769593216246399</v>
      </c>
      <c r="S1448">
        <v>11.2606615993763</v>
      </c>
      <c r="T1448">
        <v>0.57723530027994696</v>
      </c>
      <c r="U1448">
        <v>0.94668364159865104</v>
      </c>
      <c r="V1448">
        <v>7.7777777777777697</v>
      </c>
      <c r="W1448">
        <v>3.3339594290007502</v>
      </c>
    </row>
    <row r="1449" spans="1:23" x14ac:dyDescent="0.25">
      <c r="A1449">
        <v>1447</v>
      </c>
      <c r="B1449">
        <v>168.160647402433</v>
      </c>
      <c r="C1449">
        <v>175.912942226707</v>
      </c>
      <c r="D1449">
        <v>41.989921747010001</v>
      </c>
      <c r="E1449">
        <v>5.8739095286222804</v>
      </c>
      <c r="F1449">
        <v>7.3313293457031197</v>
      </c>
      <c r="G1449">
        <v>2.89930891990661</v>
      </c>
      <c r="H1449">
        <v>11.032857894897401</v>
      </c>
      <c r="I1449">
        <v>2.4073412418365399</v>
      </c>
      <c r="J1449">
        <v>1396</v>
      </c>
      <c r="K1449">
        <v>261</v>
      </c>
      <c r="L1449">
        <v>2222</v>
      </c>
      <c r="M1449">
        <v>495</v>
      </c>
      <c r="N1449">
        <v>116.27552795410099</v>
      </c>
      <c r="O1449">
        <v>31.622774124145501</v>
      </c>
      <c r="P1449">
        <v>109.688715953307</v>
      </c>
      <c r="Q1449">
        <v>136.06988000000001</v>
      </c>
      <c r="R1449">
        <v>27.888713092923599</v>
      </c>
      <c r="S1449">
        <v>4.9972589272119903</v>
      </c>
      <c r="T1449">
        <v>0.64896874967153095</v>
      </c>
      <c r="U1449">
        <v>0.969270639605321</v>
      </c>
      <c r="V1449">
        <v>7.7735849056603703</v>
      </c>
      <c r="W1449">
        <v>2.8553685897435899</v>
      </c>
    </row>
    <row r="1450" spans="1:23" x14ac:dyDescent="0.25">
      <c r="A1450">
        <v>1448</v>
      </c>
      <c r="B1450">
        <v>161.73449901996901</v>
      </c>
      <c r="C1450">
        <v>153.24071881852899</v>
      </c>
      <c r="D1450">
        <v>48.0290102245499</v>
      </c>
      <c r="E1450">
        <v>8.3610943617646107</v>
      </c>
      <c r="F1450">
        <v>8.0328378677368093</v>
      </c>
      <c r="G1450">
        <v>3.63307285308837</v>
      </c>
      <c r="H1450">
        <v>12.8517408370971</v>
      </c>
      <c r="I1450">
        <v>2.41948270797729</v>
      </c>
      <c r="J1450">
        <v>1621</v>
      </c>
      <c r="K1450">
        <v>203</v>
      </c>
      <c r="L1450">
        <v>2464</v>
      </c>
      <c r="M1450">
        <v>462</v>
      </c>
      <c r="N1450">
        <v>130.29965209960901</v>
      </c>
      <c r="O1450">
        <v>61.2943725585937</v>
      </c>
      <c r="P1450">
        <v>106.940739517992</v>
      </c>
      <c r="Q1450">
        <v>176.272701333904</v>
      </c>
      <c r="R1450">
        <v>26.886982462345902</v>
      </c>
      <c r="S1450">
        <v>12.9057347745354</v>
      </c>
      <c r="T1450">
        <v>0.56149784197670005</v>
      </c>
      <c r="U1450">
        <v>0.93750878243045399</v>
      </c>
      <c r="V1450">
        <v>8.7037499999999994</v>
      </c>
      <c r="W1450">
        <v>4.5759803921568603</v>
      </c>
    </row>
    <row r="1451" spans="1:23" x14ac:dyDescent="0.25">
      <c r="A1451">
        <v>1449</v>
      </c>
      <c r="B1451">
        <v>167.62873333462699</v>
      </c>
      <c r="C1451">
        <v>172.41396107046501</v>
      </c>
      <c r="D1451">
        <v>36.506509398491097</v>
      </c>
      <c r="E1451">
        <v>14.8727221855985</v>
      </c>
      <c r="F1451">
        <v>7.4961285591125399</v>
      </c>
      <c r="G1451">
        <v>4.9425048828125</v>
      </c>
      <c r="H1451">
        <v>11.5384769439697</v>
      </c>
      <c r="I1451">
        <v>4.5758805274963299</v>
      </c>
      <c r="J1451">
        <v>1433</v>
      </c>
      <c r="K1451">
        <v>427</v>
      </c>
      <c r="L1451">
        <v>2341</v>
      </c>
      <c r="M1451">
        <v>1233</v>
      </c>
      <c r="N1451">
        <v>120.615089416503</v>
      </c>
      <c r="O1451">
        <v>31.3049507141113</v>
      </c>
      <c r="P1451">
        <v>119.30752145381101</v>
      </c>
      <c r="Q1451">
        <v>185.96499578561099</v>
      </c>
      <c r="R1451">
        <v>23.3345168342112</v>
      </c>
      <c r="S1451">
        <v>3.8877303496751798</v>
      </c>
      <c r="T1451">
        <v>0.68093833394917802</v>
      </c>
      <c r="U1451">
        <v>0.97930127324182503</v>
      </c>
      <c r="V1451">
        <v>8.1150479366402593</v>
      </c>
      <c r="W1451">
        <v>2.2947830491304999</v>
      </c>
    </row>
    <row r="1452" spans="1:23" x14ac:dyDescent="0.25">
      <c r="A1452">
        <v>1450</v>
      </c>
      <c r="B1452">
        <v>164.33575268295499</v>
      </c>
      <c r="C1452">
        <v>127.956665178831</v>
      </c>
      <c r="D1452">
        <v>37.380205298499497</v>
      </c>
      <c r="E1452">
        <v>7.4881007941113999</v>
      </c>
      <c r="F1452">
        <v>8.1578397750854492</v>
      </c>
      <c r="G1452">
        <v>3.5819926261901802</v>
      </c>
      <c r="H1452">
        <v>11.872777938842701</v>
      </c>
      <c r="I1452">
        <v>2.1476771831512398</v>
      </c>
      <c r="J1452">
        <v>1468</v>
      </c>
      <c r="K1452">
        <v>133</v>
      </c>
      <c r="L1452">
        <v>2614</v>
      </c>
      <c r="M1452">
        <v>354</v>
      </c>
      <c r="N1452">
        <v>121.642921447753</v>
      </c>
      <c r="O1452">
        <v>52.773101806640597</v>
      </c>
      <c r="P1452">
        <v>122.78836271642</v>
      </c>
      <c r="Q1452">
        <v>174.55518979528799</v>
      </c>
      <c r="R1452">
        <v>25.188630527163699</v>
      </c>
      <c r="S1452">
        <v>5.1106533802369496</v>
      </c>
      <c r="T1452">
        <v>0.70228694647775702</v>
      </c>
      <c r="U1452">
        <v>0.96160656955525603</v>
      </c>
      <c r="V1452">
        <v>7.6987475280158204</v>
      </c>
      <c r="W1452">
        <v>2.79190556492411</v>
      </c>
    </row>
    <row r="1453" spans="1:23" x14ac:dyDescent="0.25">
      <c r="A1453">
        <v>1451</v>
      </c>
      <c r="B1453">
        <v>169.09212288226001</v>
      </c>
      <c r="C1453">
        <v>179.55236856915499</v>
      </c>
      <c r="D1453">
        <v>34.128061704652097</v>
      </c>
      <c r="E1453">
        <v>6.4395988972831502</v>
      </c>
      <c r="F1453">
        <v>6.2485389709472603</v>
      </c>
      <c r="G1453">
        <v>3.2784571647643999</v>
      </c>
      <c r="H1453">
        <v>8.3482484817504794</v>
      </c>
      <c r="I1453">
        <v>2.13384580612182</v>
      </c>
      <c r="J1453">
        <v>968</v>
      </c>
      <c r="K1453">
        <v>121</v>
      </c>
      <c r="L1453">
        <v>1847</v>
      </c>
      <c r="M1453">
        <v>329</v>
      </c>
      <c r="N1453">
        <v>82.969879150390597</v>
      </c>
      <c r="O1453">
        <v>25.495098114013601</v>
      </c>
      <c r="P1453">
        <v>86.709972779015004</v>
      </c>
      <c r="Q1453">
        <v>165.906515580736</v>
      </c>
      <c r="R1453">
        <v>27.234852956546501</v>
      </c>
      <c r="S1453">
        <v>7.1040988210336096</v>
      </c>
      <c r="T1453">
        <v>0.46719645908608698</v>
      </c>
      <c r="U1453">
        <v>0.95749208899558702</v>
      </c>
      <c r="V1453">
        <v>16.608422939068099</v>
      </c>
      <c r="W1453">
        <v>3.4022953328232499</v>
      </c>
    </row>
    <row r="1454" spans="1:23" x14ac:dyDescent="0.25">
      <c r="A1454">
        <v>1452</v>
      </c>
      <c r="B1454">
        <v>185.64352112402699</v>
      </c>
      <c r="C1454">
        <v>198.63996972578499</v>
      </c>
      <c r="D1454">
        <v>39.699623410861399</v>
      </c>
      <c r="E1454">
        <v>6.9353825213688003</v>
      </c>
      <c r="F1454">
        <v>6.13197422027587</v>
      </c>
      <c r="G1454">
        <v>3.99384093284606</v>
      </c>
      <c r="H1454">
        <v>10.419408798217701</v>
      </c>
      <c r="I1454">
        <v>3.31561851501464</v>
      </c>
      <c r="J1454">
        <v>1227</v>
      </c>
      <c r="K1454">
        <v>330</v>
      </c>
      <c r="L1454">
        <v>1919</v>
      </c>
      <c r="M1454">
        <v>726</v>
      </c>
      <c r="N1454">
        <v>124.01612854003901</v>
      </c>
      <c r="O1454">
        <v>34.655448913574197</v>
      </c>
      <c r="P1454">
        <v>104.10099337748299</v>
      </c>
      <c r="Q1454">
        <v>179.838091671228</v>
      </c>
      <c r="R1454">
        <v>29.939222082090701</v>
      </c>
      <c r="S1454">
        <v>9.2849693510268896</v>
      </c>
      <c r="T1454">
        <v>0.52983944249313197</v>
      </c>
      <c r="U1454">
        <v>0.95599635193127397</v>
      </c>
      <c r="V1454">
        <v>12.719420289855</v>
      </c>
      <c r="W1454">
        <v>4.0009298000929796</v>
      </c>
    </row>
    <row r="1455" spans="1:23" x14ac:dyDescent="0.25">
      <c r="A1455">
        <v>1453</v>
      </c>
      <c r="B1455">
        <v>165.328960391236</v>
      </c>
      <c r="C1455">
        <v>177.081720972656</v>
      </c>
      <c r="D1455">
        <v>35.499930721948402</v>
      </c>
      <c r="E1455">
        <v>11.1959335146271</v>
      </c>
      <c r="F1455">
        <v>6.1606602668762198</v>
      </c>
      <c r="G1455">
        <v>4.2734127044677699</v>
      </c>
      <c r="H1455">
        <v>8.8030958175659109</v>
      </c>
      <c r="I1455">
        <v>3.9570078849792401</v>
      </c>
      <c r="J1455">
        <v>1073</v>
      </c>
      <c r="K1455">
        <v>445</v>
      </c>
      <c r="L1455">
        <v>1876</v>
      </c>
      <c r="M1455">
        <v>944</v>
      </c>
      <c r="N1455">
        <v>96.260063171386705</v>
      </c>
      <c r="O1455">
        <v>56.293872833251903</v>
      </c>
      <c r="P1455">
        <v>109.655712319339</v>
      </c>
      <c r="Q1455">
        <v>193.209194432728</v>
      </c>
      <c r="R1455">
        <v>25.359616141107601</v>
      </c>
      <c r="S1455">
        <v>5.6003288220982501</v>
      </c>
      <c r="T1455">
        <v>0.58027844785115601</v>
      </c>
      <c r="U1455">
        <v>0.98116792360317395</v>
      </c>
      <c r="V1455">
        <v>8.3438572409059706</v>
      </c>
      <c r="W1455">
        <v>2.8250521920668001</v>
      </c>
    </row>
    <row r="1456" spans="1:23" x14ac:dyDescent="0.25">
      <c r="A1456">
        <v>1454</v>
      </c>
      <c r="B1456">
        <v>184.67858875584599</v>
      </c>
      <c r="C1456">
        <v>194.303654252944</v>
      </c>
      <c r="D1456">
        <v>28.814018838667501</v>
      </c>
      <c r="E1456">
        <v>11.403886504689</v>
      </c>
      <c r="F1456">
        <v>6.5023097991943297</v>
      </c>
      <c r="G1456">
        <v>3.6625010967254599</v>
      </c>
      <c r="H1456">
        <v>9.1629047393798793</v>
      </c>
      <c r="I1456">
        <v>3.04738068580627</v>
      </c>
      <c r="J1456">
        <v>1130</v>
      </c>
      <c r="K1456">
        <v>280</v>
      </c>
      <c r="L1456">
        <v>2166</v>
      </c>
      <c r="M1456">
        <v>659</v>
      </c>
      <c r="N1456">
        <v>101.833198547363</v>
      </c>
      <c r="O1456">
        <v>46.840156555175703</v>
      </c>
      <c r="P1456">
        <v>92.710867685211795</v>
      </c>
      <c r="Q1456">
        <v>155.95072220892101</v>
      </c>
      <c r="R1456">
        <v>24.443833762717901</v>
      </c>
      <c r="S1456">
        <v>9.4432437246981706</v>
      </c>
      <c r="T1456">
        <v>0.54986831964671601</v>
      </c>
      <c r="U1456">
        <v>0.90847203381832398</v>
      </c>
      <c r="V1456">
        <v>13.554182509505701</v>
      </c>
      <c r="W1456">
        <v>3.3542695836273801</v>
      </c>
    </row>
    <row r="1457" spans="1:23" x14ac:dyDescent="0.25">
      <c r="A1457">
        <v>1455</v>
      </c>
      <c r="B1457">
        <v>173.66750761706999</v>
      </c>
      <c r="C1457">
        <v>202.38617089405901</v>
      </c>
      <c r="D1457">
        <v>34.877865935085801</v>
      </c>
      <c r="E1457">
        <v>10.675919098852001</v>
      </c>
      <c r="F1457">
        <v>7.48195075988769</v>
      </c>
      <c r="G1457">
        <v>3.2419285774230899</v>
      </c>
      <c r="H1457">
        <v>10.246467590331999</v>
      </c>
      <c r="I1457">
        <v>3.5108501911163299</v>
      </c>
      <c r="J1457">
        <v>1260</v>
      </c>
      <c r="K1457">
        <v>312</v>
      </c>
      <c r="L1457">
        <v>2121</v>
      </c>
      <c r="M1457">
        <v>748</v>
      </c>
      <c r="N1457">
        <v>115.25624084472599</v>
      </c>
      <c r="O1457">
        <v>39.051246643066399</v>
      </c>
      <c r="P1457">
        <v>83.9211113867526</v>
      </c>
      <c r="Q1457">
        <v>159.31291334287801</v>
      </c>
      <c r="R1457">
        <v>25.267680873118799</v>
      </c>
      <c r="S1457">
        <v>12.69222387213</v>
      </c>
      <c r="T1457">
        <v>0.49155252922070902</v>
      </c>
      <c r="U1457">
        <v>0.901814564118254</v>
      </c>
      <c r="V1457">
        <v>15.626079447322899</v>
      </c>
      <c r="W1457">
        <v>3.56054628224582</v>
      </c>
    </row>
    <row r="1458" spans="1:23" x14ac:dyDescent="0.25">
      <c r="A1458">
        <v>1456</v>
      </c>
      <c r="B1458">
        <v>153.07261930175201</v>
      </c>
      <c r="C1458">
        <v>170.54035591608601</v>
      </c>
      <c r="D1458">
        <v>41.161569947555599</v>
      </c>
      <c r="E1458">
        <v>14.120161403467501</v>
      </c>
      <c r="F1458">
        <v>9.1851615905761701</v>
      </c>
      <c r="G1458">
        <v>9.9365863800048793</v>
      </c>
      <c r="H1458">
        <v>11.791921615600501</v>
      </c>
      <c r="I1458">
        <v>7.8183035850524902</v>
      </c>
      <c r="J1458">
        <v>1488</v>
      </c>
      <c r="K1458">
        <v>849</v>
      </c>
      <c r="L1458">
        <v>2658</v>
      </c>
      <c r="M1458">
        <v>2105</v>
      </c>
      <c r="N1458">
        <v>131.94696044921801</v>
      </c>
      <c r="O1458">
        <v>33.015148162841797</v>
      </c>
      <c r="P1458">
        <v>63.874887000542302</v>
      </c>
      <c r="Q1458">
        <v>137.919303572275</v>
      </c>
      <c r="R1458">
        <v>24.3847357112727</v>
      </c>
      <c r="S1458">
        <v>7.3753079585267702</v>
      </c>
      <c r="T1458">
        <v>0.40184033089788201</v>
      </c>
      <c r="U1458">
        <v>0.95651416259911004</v>
      </c>
      <c r="V1458">
        <v>18.264255058246398</v>
      </c>
      <c r="W1458">
        <v>3.5836483931947001</v>
      </c>
    </row>
    <row r="1459" spans="1:23" x14ac:dyDescent="0.25">
      <c r="A1459">
        <v>1457</v>
      </c>
      <c r="B1459">
        <v>146.582409905101</v>
      </c>
      <c r="C1459">
        <v>187.206932018863</v>
      </c>
      <c r="D1459">
        <v>47.120999591089102</v>
      </c>
      <c r="E1459">
        <v>6.62965369352571</v>
      </c>
      <c r="F1459">
        <v>9.3661890029907209</v>
      </c>
      <c r="G1459">
        <v>3.25436162948608</v>
      </c>
      <c r="H1459">
        <v>12.966148376464799</v>
      </c>
      <c r="I1459">
        <v>2.3667547702789302</v>
      </c>
      <c r="J1459">
        <v>1657</v>
      </c>
      <c r="K1459">
        <v>213</v>
      </c>
      <c r="L1459">
        <v>2820</v>
      </c>
      <c r="M1459">
        <v>414</v>
      </c>
      <c r="N1459">
        <v>148.9462890625</v>
      </c>
      <c r="O1459">
        <v>44.011363983154297</v>
      </c>
      <c r="P1459">
        <v>71.203817999138707</v>
      </c>
      <c r="Q1459">
        <v>161.56408839778999</v>
      </c>
      <c r="R1459">
        <v>26.258862443308399</v>
      </c>
      <c r="S1459">
        <v>6.9661996006548401</v>
      </c>
      <c r="T1459">
        <v>0.45179233043081501</v>
      </c>
      <c r="U1459">
        <v>0.94809245912040496</v>
      </c>
      <c r="V1459">
        <v>14.8024883359253</v>
      </c>
      <c r="W1459">
        <v>3.7118384827164199</v>
      </c>
    </row>
    <row r="1460" spans="1:23" x14ac:dyDescent="0.25">
      <c r="A1460">
        <v>1458</v>
      </c>
      <c r="B1460">
        <v>166.04979720157499</v>
      </c>
      <c r="C1460">
        <v>220.955966543111</v>
      </c>
      <c r="D1460">
        <v>39.958127431632498</v>
      </c>
      <c r="E1460">
        <v>3.13001434712967</v>
      </c>
      <c r="F1460">
        <v>7.4131088256835902</v>
      </c>
      <c r="G1460">
        <v>1.2819283008575399</v>
      </c>
      <c r="H1460">
        <v>10.836967468261699</v>
      </c>
      <c r="I1460">
        <v>1.1945990324020299</v>
      </c>
      <c r="J1460">
        <v>1222</v>
      </c>
      <c r="K1460">
        <v>107</v>
      </c>
      <c r="L1460">
        <v>1940</v>
      </c>
      <c r="M1460">
        <v>239</v>
      </c>
      <c r="N1460">
        <v>137.63720703125</v>
      </c>
      <c r="O1460">
        <v>46.957424163818303</v>
      </c>
      <c r="P1460">
        <v>65.0821189782273</v>
      </c>
      <c r="Q1460">
        <v>144.86460399312401</v>
      </c>
      <c r="R1460">
        <v>23.6274649533466</v>
      </c>
      <c r="S1460">
        <v>7.2668244328743903</v>
      </c>
      <c r="T1460">
        <v>0.41645109180395001</v>
      </c>
      <c r="U1460">
        <v>0.93527617827623299</v>
      </c>
      <c r="V1460">
        <v>14.5367156208277</v>
      </c>
      <c r="W1460">
        <v>3.0913497390007398</v>
      </c>
    </row>
    <row r="1461" spans="1:23" x14ac:dyDescent="0.25">
      <c r="A1461">
        <v>1459</v>
      </c>
      <c r="B1461">
        <v>166.86143724892699</v>
      </c>
      <c r="C1461">
        <v>133.87071357876101</v>
      </c>
      <c r="D1461">
        <v>43.088745202959203</v>
      </c>
      <c r="E1461">
        <v>4.8683271507240402</v>
      </c>
      <c r="F1461">
        <v>7.59940338134765</v>
      </c>
      <c r="G1461">
        <v>3.9038803577422998</v>
      </c>
      <c r="H1461">
        <v>11.586905479431101</v>
      </c>
      <c r="I1461">
        <v>2.3152515888214098</v>
      </c>
      <c r="J1461">
        <v>1329</v>
      </c>
      <c r="K1461">
        <v>145</v>
      </c>
      <c r="L1461">
        <v>2047</v>
      </c>
      <c r="M1461">
        <v>411</v>
      </c>
      <c r="N1461">
        <v>146.81962585449199</v>
      </c>
      <c r="O1461">
        <v>62.968246459960902</v>
      </c>
      <c r="P1461">
        <v>52.748636471425101</v>
      </c>
      <c r="Q1461">
        <v>179.74551324140899</v>
      </c>
      <c r="R1461">
        <v>18.667577069345601</v>
      </c>
      <c r="S1461">
        <v>4.8530235417198302</v>
      </c>
      <c r="T1461">
        <v>0.33116952681220901</v>
      </c>
      <c r="U1461">
        <v>0.96174501774842402</v>
      </c>
      <c r="V1461">
        <v>17.094865100086999</v>
      </c>
      <c r="W1461">
        <v>2.8855704115297698</v>
      </c>
    </row>
    <row r="1462" spans="1:23" x14ac:dyDescent="0.25">
      <c r="A1462">
        <v>1460</v>
      </c>
      <c r="B1462">
        <v>164.849094684546</v>
      </c>
      <c r="C1462">
        <v>195.545246366123</v>
      </c>
      <c r="D1462">
        <v>45.858795244619699</v>
      </c>
      <c r="E1462">
        <v>5.0215487022512404</v>
      </c>
      <c r="F1462">
        <v>7.6615548133850098</v>
      </c>
      <c r="G1462">
        <v>2.34875035285949</v>
      </c>
      <c r="H1462">
        <v>11.6091594696044</v>
      </c>
      <c r="I1462">
        <v>2.5733685493469198</v>
      </c>
      <c r="J1462">
        <v>1367</v>
      </c>
      <c r="K1462">
        <v>273</v>
      </c>
      <c r="L1462">
        <v>2185</v>
      </c>
      <c r="M1462">
        <v>542</v>
      </c>
      <c r="N1462">
        <v>147.61097717285099</v>
      </c>
      <c r="O1462">
        <v>47.265209197997997</v>
      </c>
      <c r="P1462">
        <v>111.386936457224</v>
      </c>
      <c r="Q1462">
        <v>201.48813744205</v>
      </c>
      <c r="R1462">
        <v>27.000218508835999</v>
      </c>
      <c r="S1462">
        <v>9.7498328316482201</v>
      </c>
      <c r="T1462">
        <v>0.57064056523276097</v>
      </c>
      <c r="U1462">
        <v>0.89804708778391196</v>
      </c>
      <c r="V1462">
        <v>15.4950603732162</v>
      </c>
      <c r="W1462">
        <v>4.5982839313572503</v>
      </c>
    </row>
    <row r="1463" spans="1:23" x14ac:dyDescent="0.25">
      <c r="A1463">
        <v>1461</v>
      </c>
      <c r="B1463">
        <v>172.888703448543</v>
      </c>
      <c r="C1463">
        <v>167.38087290651799</v>
      </c>
      <c r="D1463">
        <v>45.323595966148901</v>
      </c>
      <c r="E1463">
        <v>14.3876429346215</v>
      </c>
      <c r="F1463">
        <v>6.9828538894653303</v>
      </c>
      <c r="G1463">
        <v>11.4002380371093</v>
      </c>
      <c r="H1463">
        <v>11.619164466857899</v>
      </c>
      <c r="I1463">
        <v>7.9098248481750399</v>
      </c>
      <c r="J1463">
        <v>1418</v>
      </c>
      <c r="K1463">
        <v>775</v>
      </c>
      <c r="L1463">
        <v>2347</v>
      </c>
      <c r="M1463">
        <v>2299</v>
      </c>
      <c r="N1463">
        <v>115.312622070312</v>
      </c>
      <c r="O1463">
        <v>59.816383361816399</v>
      </c>
      <c r="P1463">
        <v>61.9351615152219</v>
      </c>
      <c r="Q1463">
        <v>172.85154383242801</v>
      </c>
      <c r="R1463">
        <v>26.763026088879698</v>
      </c>
      <c r="S1463">
        <v>6.3602181598543703</v>
      </c>
      <c r="T1463">
        <v>0.37673360740698703</v>
      </c>
      <c r="U1463">
        <v>0.96000275945802604</v>
      </c>
      <c r="V1463">
        <v>15.175438596491199</v>
      </c>
      <c r="W1463">
        <v>3.0458669354838701</v>
      </c>
    </row>
    <row r="1464" spans="1:23" x14ac:dyDescent="0.25">
      <c r="A1464">
        <v>1462</v>
      </c>
      <c r="B1464">
        <v>180.43319295930399</v>
      </c>
      <c r="C1464">
        <v>204.10184556269201</v>
      </c>
      <c r="D1464">
        <v>41.6081872709237</v>
      </c>
      <c r="E1464">
        <v>5.4450756195421404</v>
      </c>
      <c r="F1464">
        <v>6.3350958824157697</v>
      </c>
      <c r="G1464">
        <v>3.3311741352081299</v>
      </c>
      <c r="H1464">
        <v>11.5053901672363</v>
      </c>
      <c r="I1464">
        <v>2.4677743911743102</v>
      </c>
      <c r="J1464">
        <v>1384</v>
      </c>
      <c r="K1464">
        <v>185</v>
      </c>
      <c r="L1464">
        <v>2075</v>
      </c>
      <c r="M1464">
        <v>451</v>
      </c>
      <c r="N1464">
        <v>130.09611511230401</v>
      </c>
      <c r="O1464">
        <v>33.241539001464801</v>
      </c>
      <c r="P1464">
        <v>70.011798636601995</v>
      </c>
      <c r="Q1464">
        <v>178.847574244751</v>
      </c>
      <c r="R1464">
        <v>25.424020643054401</v>
      </c>
      <c r="S1464">
        <v>7.2153106489869696</v>
      </c>
      <c r="T1464">
        <v>0.46363773047446</v>
      </c>
      <c r="U1464">
        <v>0.96354992609702494</v>
      </c>
      <c r="V1464">
        <v>13.883272058823501</v>
      </c>
      <c r="W1464">
        <v>4.0915107256960201</v>
      </c>
    </row>
    <row r="1465" spans="1:23" x14ac:dyDescent="0.25">
      <c r="A1465">
        <v>1463</v>
      </c>
      <c r="B1465">
        <v>187.48423217993701</v>
      </c>
      <c r="C1465">
        <v>200.28642123852501</v>
      </c>
      <c r="D1465">
        <v>29.177404188627101</v>
      </c>
      <c r="E1465">
        <v>8.7844101745834493</v>
      </c>
      <c r="F1465">
        <v>7.0565280914306596</v>
      </c>
      <c r="G1465">
        <v>3.7030112743377601</v>
      </c>
      <c r="H1465">
        <v>11.4883165359497</v>
      </c>
      <c r="I1465">
        <v>2.9570970535278298</v>
      </c>
      <c r="J1465">
        <v>1448</v>
      </c>
      <c r="K1465">
        <v>289</v>
      </c>
      <c r="L1465">
        <v>2542</v>
      </c>
      <c r="M1465">
        <v>586</v>
      </c>
      <c r="N1465">
        <v>108.226608276367</v>
      </c>
      <c r="O1465">
        <v>27.312999725341701</v>
      </c>
      <c r="P1465">
        <v>56.375229357798098</v>
      </c>
      <c r="Q1465">
        <v>120.95870535714199</v>
      </c>
      <c r="R1465">
        <v>24.010488238198899</v>
      </c>
      <c r="S1465">
        <v>5.5524560301507098</v>
      </c>
      <c r="T1465">
        <v>0.372036497943458</v>
      </c>
      <c r="U1465">
        <v>0.955762828956779</v>
      </c>
      <c r="V1465">
        <v>17.6953046953046</v>
      </c>
      <c r="W1465">
        <v>3.3419190489668802</v>
      </c>
    </row>
    <row r="1466" spans="1:23" x14ac:dyDescent="0.25">
      <c r="A1466">
        <v>1464</v>
      </c>
      <c r="B1466">
        <v>190.93960682334199</v>
      </c>
      <c r="C1466">
        <v>146.705932581653</v>
      </c>
      <c r="D1466">
        <v>25.177179232398</v>
      </c>
      <c r="E1466">
        <v>9.9118012686872898</v>
      </c>
      <c r="F1466">
        <v>5.9800152778625399</v>
      </c>
      <c r="G1466">
        <v>5.8081164360046298</v>
      </c>
      <c r="H1466">
        <v>10.070291519165</v>
      </c>
      <c r="I1466">
        <v>4.43875885009765</v>
      </c>
      <c r="J1466">
        <v>1261</v>
      </c>
      <c r="K1466">
        <v>427</v>
      </c>
      <c r="L1466">
        <v>1956</v>
      </c>
      <c r="M1466">
        <v>1090</v>
      </c>
      <c r="N1466">
        <v>109.986358642578</v>
      </c>
      <c r="O1466">
        <v>20</v>
      </c>
      <c r="P1466">
        <v>68.695110785570407</v>
      </c>
      <c r="Q1466">
        <v>210.87646361697</v>
      </c>
      <c r="R1466">
        <v>23.350263839237801</v>
      </c>
      <c r="S1466">
        <v>5.9011693884367302</v>
      </c>
      <c r="T1466">
        <v>0.46034184925195898</v>
      </c>
      <c r="U1466">
        <v>0.97563582693659001</v>
      </c>
      <c r="V1466">
        <v>13.108377659574399</v>
      </c>
      <c r="W1466">
        <v>2.7364603481624701</v>
      </c>
    </row>
    <row r="1467" spans="1:23" x14ac:dyDescent="0.25">
      <c r="A1467">
        <v>1465</v>
      </c>
      <c r="B1467">
        <v>168.73902074559899</v>
      </c>
      <c r="C1467">
        <v>172.17910302936201</v>
      </c>
      <c r="D1467">
        <v>35.9211025703543</v>
      </c>
      <c r="E1467">
        <v>7.6775156213839599</v>
      </c>
      <c r="F1467">
        <v>7.4157342910766602</v>
      </c>
      <c r="G1467">
        <v>4.0784358978271396</v>
      </c>
      <c r="H1467">
        <v>11.1252450942993</v>
      </c>
      <c r="I1467">
        <v>3.05160188674926</v>
      </c>
      <c r="J1467">
        <v>1349</v>
      </c>
      <c r="K1467">
        <v>275</v>
      </c>
      <c r="L1467">
        <v>2447</v>
      </c>
      <c r="M1467">
        <v>584</v>
      </c>
      <c r="N1467">
        <v>115.52056884765599</v>
      </c>
      <c r="O1467">
        <v>18.384777069091701</v>
      </c>
      <c r="P1467">
        <v>77.142521921699398</v>
      </c>
      <c r="Q1467">
        <v>165.963708368499</v>
      </c>
      <c r="R1467">
        <v>27.269759964735901</v>
      </c>
      <c r="S1467">
        <v>6.5366823485082701</v>
      </c>
      <c r="T1467">
        <v>0.51671061920533201</v>
      </c>
      <c r="U1467">
        <v>0.94432414387438202</v>
      </c>
      <c r="V1467">
        <v>8.3748738647830407</v>
      </c>
      <c r="W1467">
        <v>3.22922899884925</v>
      </c>
    </row>
    <row r="1468" spans="1:23" x14ac:dyDescent="0.25">
      <c r="A1468">
        <v>1466</v>
      </c>
      <c r="B1468">
        <v>192.51974616235501</v>
      </c>
      <c r="C1468">
        <v>192.956121795493</v>
      </c>
      <c r="D1468">
        <v>31.532195923109199</v>
      </c>
      <c r="E1468">
        <v>7.3015169843167698</v>
      </c>
      <c r="F1468">
        <v>4.2242989540100098</v>
      </c>
      <c r="G1468">
        <v>2.5996243953704798</v>
      </c>
      <c r="H1468">
        <v>6.7645301818847603</v>
      </c>
      <c r="I1468">
        <v>1.6019593477249101</v>
      </c>
      <c r="J1468">
        <v>756</v>
      </c>
      <c r="K1468">
        <v>93</v>
      </c>
      <c r="L1468">
        <v>1447</v>
      </c>
      <c r="M1468">
        <v>235</v>
      </c>
      <c r="N1468">
        <v>86.214851379394503</v>
      </c>
      <c r="O1468">
        <v>23.345235824584901</v>
      </c>
      <c r="P1468">
        <v>72.854260089686093</v>
      </c>
      <c r="Q1468">
        <v>164.61475117955999</v>
      </c>
      <c r="R1468">
        <v>27.639210276915499</v>
      </c>
      <c r="S1468">
        <v>6.29620876324074</v>
      </c>
      <c r="T1468">
        <v>0.497736275209468</v>
      </c>
      <c r="U1468">
        <v>0.95722991161610005</v>
      </c>
      <c r="V1468">
        <v>8.9086663207057608</v>
      </c>
      <c r="W1468">
        <v>3.5508215791769602</v>
      </c>
    </row>
    <row r="1469" spans="1:23" x14ac:dyDescent="0.25">
      <c r="A1469">
        <v>1467</v>
      </c>
      <c r="B1469">
        <v>170.06871858565</v>
      </c>
      <c r="C1469">
        <v>188.108424382386</v>
      </c>
      <c r="D1469">
        <v>37.8946161638018</v>
      </c>
      <c r="E1469">
        <v>6.4879193684031797</v>
      </c>
      <c r="F1469">
        <v>6.7272872924804599</v>
      </c>
      <c r="G1469">
        <v>3.4768025875091499</v>
      </c>
      <c r="H1469">
        <v>10.54807472229</v>
      </c>
      <c r="I1469">
        <v>2.52142286300659</v>
      </c>
      <c r="J1469">
        <v>1288</v>
      </c>
      <c r="K1469">
        <v>219</v>
      </c>
      <c r="L1469">
        <v>2068</v>
      </c>
      <c r="M1469">
        <v>526</v>
      </c>
      <c r="N1469">
        <v>125.92457580566401</v>
      </c>
      <c r="O1469">
        <v>39.924930572509702</v>
      </c>
      <c r="P1469">
        <v>50.362548828125</v>
      </c>
      <c r="Q1469">
        <v>163.89627889133899</v>
      </c>
      <c r="R1469">
        <v>21.187515066079602</v>
      </c>
      <c r="S1469">
        <v>8.0297371311050298</v>
      </c>
      <c r="T1469">
        <v>0.34487470169712903</v>
      </c>
      <c r="U1469">
        <v>0.95898332903640104</v>
      </c>
      <c r="V1469">
        <v>15.1673640167364</v>
      </c>
      <c r="W1469">
        <v>4.67411095305832</v>
      </c>
    </row>
    <row r="1470" spans="1:23" x14ac:dyDescent="0.25">
      <c r="A1470">
        <v>1468</v>
      </c>
      <c r="B1470">
        <v>174.24731704477</v>
      </c>
      <c r="C1470">
        <v>156.71051252692601</v>
      </c>
      <c r="D1470">
        <v>39.239423398045702</v>
      </c>
      <c r="E1470">
        <v>6.49893772620573</v>
      </c>
      <c r="F1470">
        <v>5.7164435386657697</v>
      </c>
      <c r="G1470">
        <v>3.50296759605407</v>
      </c>
      <c r="H1470">
        <v>9.0375909805297798</v>
      </c>
      <c r="I1470">
        <v>3.06272196769714</v>
      </c>
      <c r="J1470">
        <v>1060</v>
      </c>
      <c r="K1470">
        <v>323</v>
      </c>
      <c r="L1470">
        <v>1944</v>
      </c>
      <c r="M1470">
        <v>636</v>
      </c>
      <c r="N1470">
        <v>86.608314514160099</v>
      </c>
      <c r="O1470">
        <v>32.756679534912102</v>
      </c>
      <c r="P1470">
        <v>48.0242268041237</v>
      </c>
      <c r="Q1470">
        <v>214.18556650002401</v>
      </c>
      <c r="R1470">
        <v>20.9682733010353</v>
      </c>
      <c r="S1470">
        <v>3.16901133419905</v>
      </c>
      <c r="T1470">
        <v>0.33753783128044401</v>
      </c>
      <c r="U1470">
        <v>0.98331194979254999</v>
      </c>
      <c r="V1470">
        <v>15.809401709401699</v>
      </c>
      <c r="W1470">
        <v>2.5289889045163298</v>
      </c>
    </row>
    <row r="1471" spans="1:23" x14ac:dyDescent="0.25">
      <c r="A1471">
        <v>1469</v>
      </c>
      <c r="B1471">
        <v>170.48225271206499</v>
      </c>
      <c r="C1471">
        <v>192.79262163053801</v>
      </c>
      <c r="D1471">
        <v>40.284251714210903</v>
      </c>
      <c r="E1471">
        <v>9.7400412381731094</v>
      </c>
      <c r="F1471">
        <v>6.1093897819518999</v>
      </c>
      <c r="G1471">
        <v>3.5627670288085902</v>
      </c>
      <c r="H1471">
        <v>9.6839399337768501</v>
      </c>
      <c r="I1471">
        <v>2.4947049617767298</v>
      </c>
      <c r="J1471">
        <v>1107</v>
      </c>
      <c r="K1471">
        <v>209</v>
      </c>
      <c r="L1471">
        <v>2157</v>
      </c>
      <c r="M1471">
        <v>461</v>
      </c>
      <c r="N1471">
        <v>92.444580078125</v>
      </c>
      <c r="O1471">
        <v>53.450912475585902</v>
      </c>
      <c r="P1471">
        <v>51.678941565600802</v>
      </c>
      <c r="Q1471">
        <v>191.198195050946</v>
      </c>
      <c r="R1471">
        <v>19.624953957737901</v>
      </c>
      <c r="S1471">
        <v>7.5580599624324902</v>
      </c>
      <c r="T1471">
        <v>0.348148223967019</v>
      </c>
      <c r="U1471">
        <v>0.96253138432354701</v>
      </c>
      <c r="V1471">
        <v>13.055098684210501</v>
      </c>
      <c r="W1471">
        <v>3.6244675413187899</v>
      </c>
    </row>
    <row r="1472" spans="1:23" x14ac:dyDescent="0.25">
      <c r="A1472">
        <v>1470</v>
      </c>
      <c r="B1472">
        <v>176.03378679966599</v>
      </c>
      <c r="C1472">
        <v>171.52910011837901</v>
      </c>
      <c r="D1472">
        <v>22.2391238376599</v>
      </c>
      <c r="E1472">
        <v>6.5280169593572204</v>
      </c>
      <c r="F1472">
        <v>5.4218697547912598</v>
      </c>
      <c r="G1472">
        <v>3.8814773559570299</v>
      </c>
      <c r="H1472">
        <v>6.9379429817199698</v>
      </c>
      <c r="I1472">
        <v>2.9632258415222101</v>
      </c>
      <c r="J1472">
        <v>785</v>
      </c>
      <c r="K1472">
        <v>305</v>
      </c>
      <c r="L1472">
        <v>1516</v>
      </c>
      <c r="M1472">
        <v>628</v>
      </c>
      <c r="N1472">
        <v>71.449279785156193</v>
      </c>
      <c r="O1472">
        <v>52.354557037353501</v>
      </c>
      <c r="P1472">
        <v>64.812219077742597</v>
      </c>
      <c r="Q1472">
        <v>173.244126368613</v>
      </c>
      <c r="R1472">
        <v>25.837354099093901</v>
      </c>
      <c r="S1472">
        <v>12.2699680261846</v>
      </c>
      <c r="T1472">
        <v>0.42169824567794201</v>
      </c>
      <c r="U1472">
        <v>0.93777962907191104</v>
      </c>
      <c r="V1472">
        <v>10.145966709346901</v>
      </c>
      <c r="W1472">
        <v>3.2582555635319399</v>
      </c>
    </row>
    <row r="1473" spans="1:23" x14ac:dyDescent="0.25">
      <c r="A1473">
        <v>1471</v>
      </c>
      <c r="B1473">
        <v>162.18537134429101</v>
      </c>
      <c r="C1473">
        <v>164.664208503949</v>
      </c>
      <c r="D1473">
        <v>26.361691869247501</v>
      </c>
      <c r="E1473">
        <v>8.5396482017453099</v>
      </c>
      <c r="F1473">
        <v>6.6193466186523402</v>
      </c>
      <c r="G1473">
        <v>5.0697245597839302</v>
      </c>
      <c r="H1473">
        <v>8.0304021835327095</v>
      </c>
      <c r="I1473">
        <v>4.2051181793212802</v>
      </c>
      <c r="J1473">
        <v>943</v>
      </c>
      <c r="K1473">
        <v>357</v>
      </c>
      <c r="L1473">
        <v>1965</v>
      </c>
      <c r="M1473">
        <v>994</v>
      </c>
      <c r="N1473">
        <v>79.881156921386705</v>
      </c>
      <c r="O1473">
        <v>51.478153228759702</v>
      </c>
      <c r="P1473">
        <v>79.506331926238602</v>
      </c>
      <c r="Q1473">
        <v>159.245107176141</v>
      </c>
      <c r="R1473">
        <v>19.654000383348698</v>
      </c>
      <c r="S1473">
        <v>7.3358001350982196</v>
      </c>
      <c r="T1473">
        <v>0.50706963315629905</v>
      </c>
      <c r="U1473">
        <v>0.96634230814236799</v>
      </c>
      <c r="V1473">
        <v>9.6141797197032108</v>
      </c>
      <c r="W1473">
        <v>4.1813876391191096</v>
      </c>
    </row>
    <row r="1474" spans="1:23" x14ac:dyDescent="0.25">
      <c r="A1474">
        <v>1472</v>
      </c>
      <c r="B1474">
        <v>142.83096896892999</v>
      </c>
      <c r="C1474">
        <v>216.831609385006</v>
      </c>
      <c r="D1474">
        <v>22.946459455590901</v>
      </c>
      <c r="E1474">
        <v>8.7348995570506407</v>
      </c>
      <c r="F1474">
        <v>7.0348315238952601</v>
      </c>
      <c r="G1474">
        <v>2.4783470630645699</v>
      </c>
      <c r="H1474">
        <v>8.2126750946044904</v>
      </c>
      <c r="I1474">
        <v>2.7380843162536599</v>
      </c>
      <c r="J1474">
        <v>976</v>
      </c>
      <c r="K1474">
        <v>302</v>
      </c>
      <c r="L1474">
        <v>1945</v>
      </c>
      <c r="M1474">
        <v>628</v>
      </c>
      <c r="N1474">
        <v>96.166519165039006</v>
      </c>
      <c r="O1474">
        <v>48.918296813964801</v>
      </c>
      <c r="P1474">
        <v>65.746212952799098</v>
      </c>
      <c r="Q1474">
        <v>196.58393506299399</v>
      </c>
      <c r="R1474">
        <v>26.2931235753518</v>
      </c>
      <c r="S1474">
        <v>4.8232582763051699</v>
      </c>
      <c r="T1474">
        <v>0.39405614259341498</v>
      </c>
      <c r="U1474">
        <v>0.97246784926978402</v>
      </c>
      <c r="V1474">
        <v>15.6582792207792</v>
      </c>
      <c r="W1474">
        <v>2.7248434875553502</v>
      </c>
    </row>
    <row r="1475" spans="1:23" x14ac:dyDescent="0.25">
      <c r="A1475">
        <v>1473</v>
      </c>
      <c r="B1475">
        <v>166.23384890061899</v>
      </c>
      <c r="C1475">
        <v>170.81150420151701</v>
      </c>
      <c r="D1475">
        <v>29.4627454652423</v>
      </c>
      <c r="E1475">
        <v>6.8298138483359399</v>
      </c>
      <c r="F1475">
        <v>6.6262092590331996</v>
      </c>
      <c r="G1475">
        <v>2.9719686508178702</v>
      </c>
      <c r="H1475">
        <v>8.1214570999145508</v>
      </c>
      <c r="I1475">
        <v>1.9045768976211499</v>
      </c>
      <c r="J1475">
        <v>928</v>
      </c>
      <c r="K1475">
        <v>140</v>
      </c>
      <c r="L1475">
        <v>1781</v>
      </c>
      <c r="M1475">
        <v>302</v>
      </c>
      <c r="N1475">
        <v>75.643905639648395</v>
      </c>
      <c r="O1475">
        <v>22.825424194335898</v>
      </c>
      <c r="P1475">
        <v>56.564659779123602</v>
      </c>
      <c r="Q1475">
        <v>143.557075931165</v>
      </c>
      <c r="R1475">
        <v>25.315100195653098</v>
      </c>
      <c r="S1475">
        <v>3.2968359711817001</v>
      </c>
      <c r="T1475">
        <v>0.33889035301792603</v>
      </c>
      <c r="U1475">
        <v>0.97925961145183105</v>
      </c>
      <c r="V1475">
        <v>21.043841336116898</v>
      </c>
      <c r="W1475">
        <v>2.6714740902230401</v>
      </c>
    </row>
    <row r="1476" spans="1:23" x14ac:dyDescent="0.25">
      <c r="A1476">
        <v>1474</v>
      </c>
      <c r="B1476">
        <v>160.64282248830699</v>
      </c>
      <c r="C1476">
        <v>175.47301519532601</v>
      </c>
      <c r="D1476">
        <v>27.362410189023699</v>
      </c>
      <c r="E1476">
        <v>7.9187062004677502</v>
      </c>
      <c r="F1476">
        <v>8.40681552886962</v>
      </c>
      <c r="G1476">
        <v>3.6897554397582999</v>
      </c>
      <c r="H1476">
        <v>13.0418138504028</v>
      </c>
      <c r="I1476">
        <v>2.6534783840179399</v>
      </c>
      <c r="J1476">
        <v>1545</v>
      </c>
      <c r="K1476">
        <v>210</v>
      </c>
      <c r="L1476">
        <v>2960</v>
      </c>
      <c r="M1476">
        <v>465</v>
      </c>
      <c r="N1476">
        <v>126.015869140625</v>
      </c>
      <c r="O1476">
        <v>12.206556320190399</v>
      </c>
      <c r="P1476">
        <v>63.993012741471397</v>
      </c>
      <c r="Q1476">
        <v>190.67625651406101</v>
      </c>
      <c r="R1476">
        <v>26.9754030935181</v>
      </c>
      <c r="S1476">
        <v>5.2694706316692699</v>
      </c>
      <c r="T1476">
        <v>0.38974743195489397</v>
      </c>
      <c r="U1476">
        <v>0.96923993947359099</v>
      </c>
      <c r="V1476">
        <v>21.3215434083601</v>
      </c>
      <c r="W1476">
        <v>2.9925723813854699</v>
      </c>
    </row>
    <row r="1477" spans="1:23" x14ac:dyDescent="0.25">
      <c r="A1477">
        <v>1475</v>
      </c>
      <c r="B1477">
        <v>153.886549321741</v>
      </c>
      <c r="C1477">
        <v>169.36034077897801</v>
      </c>
      <c r="D1477">
        <v>30.239248852325002</v>
      </c>
      <c r="E1477">
        <v>6.3743217648808201</v>
      </c>
      <c r="F1477">
        <v>7.3182196617126403</v>
      </c>
      <c r="G1477">
        <v>3.1317598819732599</v>
      </c>
      <c r="H1477">
        <v>12.0402326583862</v>
      </c>
      <c r="I1477">
        <v>2.48059725761413</v>
      </c>
      <c r="J1477">
        <v>1359</v>
      </c>
      <c r="K1477">
        <v>221</v>
      </c>
      <c r="L1477">
        <v>2213</v>
      </c>
      <c r="M1477">
        <v>510</v>
      </c>
      <c r="N1477">
        <v>133.46160888671801</v>
      </c>
      <c r="O1477">
        <v>51.244510650634702</v>
      </c>
      <c r="P1477">
        <v>128.01969279243701</v>
      </c>
      <c r="Q1477">
        <v>160.532751426055</v>
      </c>
      <c r="R1477">
        <v>25.930869827067699</v>
      </c>
      <c r="S1477">
        <v>5.71684310895977</v>
      </c>
      <c r="T1477">
        <v>0.57889347435344196</v>
      </c>
      <c r="U1477">
        <v>0.96661410818259397</v>
      </c>
      <c r="V1477">
        <v>14.350111856823199</v>
      </c>
      <c r="W1477">
        <v>3.5004934616333498</v>
      </c>
    </row>
    <row r="1478" spans="1:23" x14ac:dyDescent="0.25">
      <c r="A1478">
        <v>1476</v>
      </c>
      <c r="B1478">
        <v>148.51215820217701</v>
      </c>
      <c r="C1478">
        <v>182.65675638960499</v>
      </c>
      <c r="D1478">
        <v>24.521562822838099</v>
      </c>
      <c r="E1478">
        <v>11.7934625326925</v>
      </c>
      <c r="F1478">
        <v>7.88871145248413</v>
      </c>
      <c r="G1478">
        <v>4.4984331130981401</v>
      </c>
      <c r="H1478">
        <v>10.5935850143432</v>
      </c>
      <c r="I1478">
        <v>3.46678495407104</v>
      </c>
      <c r="J1478">
        <v>1341</v>
      </c>
      <c r="K1478">
        <v>247</v>
      </c>
      <c r="L1478">
        <v>2355</v>
      </c>
      <c r="M1478">
        <v>645</v>
      </c>
      <c r="N1478">
        <v>106.705207824707</v>
      </c>
      <c r="O1478">
        <v>45.793014526367102</v>
      </c>
      <c r="P1478">
        <v>48.656190734218299</v>
      </c>
      <c r="Q1478">
        <v>185.89741257787199</v>
      </c>
      <c r="R1478">
        <v>23.062568506522599</v>
      </c>
      <c r="S1478">
        <v>5.3520954566993399</v>
      </c>
      <c r="T1478">
        <v>0.32121109523182501</v>
      </c>
      <c r="U1478">
        <v>0.97343254863350104</v>
      </c>
      <c r="V1478">
        <v>20.001622060016199</v>
      </c>
      <c r="W1478">
        <v>2.85584241158036</v>
      </c>
    </row>
    <row r="1479" spans="1:23" x14ac:dyDescent="0.25">
      <c r="A1479">
        <v>1477</v>
      </c>
      <c r="B1479">
        <v>153.07910108870701</v>
      </c>
      <c r="C1479">
        <v>204.44301267247499</v>
      </c>
      <c r="D1479">
        <v>34.446863139820699</v>
      </c>
      <c r="E1479">
        <v>9.73536478312508</v>
      </c>
      <c r="F1479">
        <v>6.4996862411498997</v>
      </c>
      <c r="G1479">
        <v>6.9484367370605398</v>
      </c>
      <c r="H1479">
        <v>9.4457530975341797</v>
      </c>
      <c r="I1479">
        <v>5.8987631797790501</v>
      </c>
      <c r="J1479">
        <v>1112</v>
      </c>
      <c r="K1479">
        <v>662</v>
      </c>
      <c r="L1479">
        <v>1998</v>
      </c>
      <c r="M1479">
        <v>1473</v>
      </c>
      <c r="N1479">
        <v>125.419296264648</v>
      </c>
      <c r="O1479">
        <v>38.897300720214801</v>
      </c>
      <c r="P1479">
        <v>53.579178208679501</v>
      </c>
      <c r="Q1479">
        <v>185.687857981429</v>
      </c>
      <c r="R1479">
        <v>23.201334068463002</v>
      </c>
      <c r="S1479">
        <v>5.6035724043644901</v>
      </c>
      <c r="T1479">
        <v>0.362585109564246</v>
      </c>
      <c r="U1479">
        <v>0.96885474138957395</v>
      </c>
      <c r="V1479">
        <v>14.4338172502134</v>
      </c>
      <c r="W1479">
        <v>2.5455689124965</v>
      </c>
    </row>
    <row r="1480" spans="1:23" x14ac:dyDescent="0.25">
      <c r="A1480">
        <v>1478</v>
      </c>
      <c r="B1480">
        <v>151.971045430728</v>
      </c>
      <c r="C1480">
        <v>179.67253391294199</v>
      </c>
      <c r="D1480">
        <v>22.943865898214</v>
      </c>
      <c r="E1480">
        <v>5.2364316594076303</v>
      </c>
      <c r="F1480">
        <v>7.1155538558959899</v>
      </c>
      <c r="G1480">
        <v>3.44342041015625</v>
      </c>
      <c r="H1480">
        <v>8.7300329208374006</v>
      </c>
      <c r="I1480">
        <v>2.1793448925018302</v>
      </c>
      <c r="J1480">
        <v>1012</v>
      </c>
      <c r="K1480">
        <v>137</v>
      </c>
      <c r="L1480">
        <v>2059</v>
      </c>
      <c r="M1480">
        <v>363</v>
      </c>
      <c r="N1480">
        <v>96.005210876464801</v>
      </c>
      <c r="O1480">
        <v>48.8466987609863</v>
      </c>
      <c r="P1480">
        <v>104.26875852660299</v>
      </c>
      <c r="Q1480">
        <v>175.31635334546101</v>
      </c>
      <c r="R1480">
        <v>33.014760735555797</v>
      </c>
      <c r="S1480">
        <v>6.7562892413353497</v>
      </c>
      <c r="T1480">
        <v>0.56316569532559901</v>
      </c>
      <c r="U1480">
        <v>0.95520361230703799</v>
      </c>
      <c r="V1480">
        <v>15.4061403508771</v>
      </c>
      <c r="W1480">
        <v>3.11749026040598</v>
      </c>
    </row>
    <row r="1481" spans="1:23" x14ac:dyDescent="0.25">
      <c r="A1481">
        <v>1479</v>
      </c>
      <c r="B1481">
        <v>133.78348114653801</v>
      </c>
      <c r="C1481">
        <v>206.20301189621301</v>
      </c>
      <c r="D1481">
        <v>31.167756508346699</v>
      </c>
      <c r="E1481">
        <v>7.4454673486059102</v>
      </c>
      <c r="F1481">
        <v>7.8592891693115199</v>
      </c>
      <c r="G1481">
        <v>2.22858309745788</v>
      </c>
      <c r="H1481">
        <v>10.145606994628899</v>
      </c>
      <c r="I1481">
        <v>1.52059614658355</v>
      </c>
      <c r="J1481">
        <v>1270</v>
      </c>
      <c r="K1481">
        <v>76</v>
      </c>
      <c r="L1481">
        <v>2309</v>
      </c>
      <c r="M1481">
        <v>212</v>
      </c>
      <c r="N1481">
        <v>116.914497375488</v>
      </c>
      <c r="O1481">
        <v>61.846584320068303</v>
      </c>
      <c r="P1481">
        <v>137.11012891344299</v>
      </c>
      <c r="Q1481">
        <v>158.731559032354</v>
      </c>
      <c r="R1481">
        <v>30.488605917215601</v>
      </c>
      <c r="S1481">
        <v>5.4326799526234497</v>
      </c>
      <c r="T1481">
        <v>0.62334338450472604</v>
      </c>
      <c r="U1481">
        <v>0.96541713657728301</v>
      </c>
      <c r="V1481">
        <v>13.518947368420999</v>
      </c>
      <c r="W1481">
        <v>3.2576460950300299</v>
      </c>
    </row>
    <row r="1482" spans="1:23" x14ac:dyDescent="0.25">
      <c r="A1482">
        <v>1480</v>
      </c>
      <c r="B1482">
        <v>144.008422441731</v>
      </c>
      <c r="C1482">
        <v>199.80191736691901</v>
      </c>
      <c r="D1482">
        <v>32.2898535087078</v>
      </c>
      <c r="E1482">
        <v>5.3086774374305596</v>
      </c>
      <c r="F1482">
        <v>6.9440836906433097</v>
      </c>
      <c r="G1482">
        <v>2.9199585914611799</v>
      </c>
      <c r="H1482">
        <v>10.230632781982401</v>
      </c>
      <c r="I1482">
        <v>1.9624037742614699</v>
      </c>
      <c r="J1482">
        <v>1250</v>
      </c>
      <c r="K1482">
        <v>106</v>
      </c>
      <c r="L1482">
        <v>2428</v>
      </c>
      <c r="M1482">
        <v>287</v>
      </c>
      <c r="N1482">
        <v>101.43471527099599</v>
      </c>
      <c r="O1482">
        <v>90.906547546386705</v>
      </c>
      <c r="P1482">
        <v>70.880637254901899</v>
      </c>
      <c r="Q1482">
        <v>137.97050186280899</v>
      </c>
      <c r="R1482">
        <v>29.4974362060698</v>
      </c>
      <c r="S1482">
        <v>7.6668900512111202</v>
      </c>
      <c r="T1482">
        <v>0.40911259790473498</v>
      </c>
      <c r="U1482">
        <v>0.94044648277663201</v>
      </c>
      <c r="V1482">
        <v>13.992261392949199</v>
      </c>
      <c r="W1482">
        <v>4.5914726338070704</v>
      </c>
    </row>
    <row r="1483" spans="1:23" x14ac:dyDescent="0.25">
      <c r="A1483">
        <v>1481</v>
      </c>
      <c r="B1483">
        <v>144.19259058006099</v>
      </c>
      <c r="C1483">
        <v>169.47318985425599</v>
      </c>
      <c r="D1483">
        <v>32.0283818405007</v>
      </c>
      <c r="E1483">
        <v>9.2290582904223992</v>
      </c>
      <c r="F1483">
        <v>7.5501742362976003</v>
      </c>
      <c r="G1483">
        <v>5.6308298110961896</v>
      </c>
      <c r="H1483">
        <v>11.283189773559499</v>
      </c>
      <c r="I1483">
        <v>4.3743228912353498</v>
      </c>
      <c r="J1483">
        <v>1309</v>
      </c>
      <c r="K1483">
        <v>415</v>
      </c>
      <c r="L1483">
        <v>2613</v>
      </c>
      <c r="M1483">
        <v>1007</v>
      </c>
      <c r="N1483">
        <v>102.396286010742</v>
      </c>
      <c r="O1483">
        <v>49.193492889404297</v>
      </c>
      <c r="P1483">
        <v>61.101439571476398</v>
      </c>
      <c r="Q1483">
        <v>201.85952960876801</v>
      </c>
      <c r="R1483">
        <v>24.569192441169001</v>
      </c>
      <c r="S1483">
        <v>3.99582349600785</v>
      </c>
      <c r="T1483">
        <v>0.40240243945246201</v>
      </c>
      <c r="U1483">
        <v>0.98328214614139597</v>
      </c>
      <c r="V1483">
        <v>14.134264232008499</v>
      </c>
      <c r="W1483">
        <v>2.6045637235835599</v>
      </c>
    </row>
    <row r="1484" spans="1:23" x14ac:dyDescent="0.25">
      <c r="A1484">
        <v>1482</v>
      </c>
      <c r="B1484">
        <v>169.02439403054501</v>
      </c>
      <c r="C1484">
        <v>184.97323837062601</v>
      </c>
      <c r="D1484">
        <v>25.710329881947899</v>
      </c>
      <c r="E1484">
        <v>19.977471881811901</v>
      </c>
      <c r="F1484">
        <v>7.2026996612548801</v>
      </c>
      <c r="G1484">
        <v>11.6522779464721</v>
      </c>
      <c r="H1484">
        <v>7.9264926910400302</v>
      </c>
      <c r="I1484">
        <v>7.9506187438964799</v>
      </c>
      <c r="J1484">
        <v>896</v>
      </c>
      <c r="K1484">
        <v>700</v>
      </c>
      <c r="L1484">
        <v>1942</v>
      </c>
      <c r="M1484">
        <v>1928</v>
      </c>
      <c r="N1484">
        <v>100.846420288085</v>
      </c>
      <c r="O1484">
        <v>20.0997505187988</v>
      </c>
      <c r="P1484">
        <v>69.065886939571101</v>
      </c>
      <c r="Q1484">
        <v>186.30891404467701</v>
      </c>
      <c r="R1484">
        <v>24.614104461535</v>
      </c>
      <c r="S1484">
        <v>4.6098967563328301</v>
      </c>
      <c r="T1484">
        <v>0.38122326732866801</v>
      </c>
      <c r="U1484">
        <v>0.96556592361155402</v>
      </c>
      <c r="V1484">
        <v>17.865476190476102</v>
      </c>
      <c r="W1484">
        <v>2.6872900830829001</v>
      </c>
    </row>
    <row r="1485" spans="1:23" x14ac:dyDescent="0.25">
      <c r="A1485">
        <v>1483</v>
      </c>
      <c r="B1485">
        <v>182.761415901725</v>
      </c>
      <c r="C1485">
        <v>171.705136913194</v>
      </c>
      <c r="D1485">
        <v>22.778557379707799</v>
      </c>
      <c r="E1485">
        <v>7.5551236820591798</v>
      </c>
      <c r="F1485">
        <v>5.6747169494628897</v>
      </c>
      <c r="G1485">
        <v>3.80162358283996</v>
      </c>
      <c r="H1485">
        <v>6.9286556243896396</v>
      </c>
      <c r="I1485">
        <v>2.66246032714843</v>
      </c>
      <c r="J1485">
        <v>779</v>
      </c>
      <c r="K1485">
        <v>209</v>
      </c>
      <c r="L1485">
        <v>1507</v>
      </c>
      <c r="M1485">
        <v>524</v>
      </c>
      <c r="N1485">
        <v>77.077880859375</v>
      </c>
      <c r="O1485">
        <v>13.6014709472656</v>
      </c>
      <c r="P1485">
        <v>70.247614720581495</v>
      </c>
      <c r="Q1485">
        <v>202.10248406814901</v>
      </c>
      <c r="R1485">
        <v>25.999633468017901</v>
      </c>
      <c r="S1485">
        <v>5.8431089805649696</v>
      </c>
      <c r="T1485">
        <v>0.37993727720019499</v>
      </c>
      <c r="U1485">
        <v>0.96719214524402697</v>
      </c>
      <c r="V1485">
        <v>18.015625</v>
      </c>
      <c r="W1485">
        <v>2.7479726845924</v>
      </c>
    </row>
    <row r="1486" spans="1:23" x14ac:dyDescent="0.25">
      <c r="A1486">
        <v>1484</v>
      </c>
      <c r="B1486">
        <v>177.126064934308</v>
      </c>
      <c r="C1486">
        <v>202.565312736517</v>
      </c>
      <c r="D1486">
        <v>32.554032126727698</v>
      </c>
      <c r="E1486">
        <v>5.22831298329662</v>
      </c>
      <c r="F1486">
        <v>7.6526193618774396</v>
      </c>
      <c r="G1486">
        <v>2.1700983047485298</v>
      </c>
      <c r="H1486">
        <v>12.9081554412841</v>
      </c>
      <c r="I1486">
        <v>2.0477097034454301</v>
      </c>
      <c r="J1486">
        <v>1621</v>
      </c>
      <c r="K1486">
        <v>216</v>
      </c>
      <c r="L1486">
        <v>2647</v>
      </c>
      <c r="M1486">
        <v>424</v>
      </c>
      <c r="N1486">
        <v>114.94780731201099</v>
      </c>
      <c r="O1486">
        <v>29</v>
      </c>
      <c r="P1486">
        <v>98.336432160803994</v>
      </c>
      <c r="Q1486">
        <v>167.05138320904399</v>
      </c>
      <c r="R1486">
        <v>23.091420437541</v>
      </c>
      <c r="S1486">
        <v>4.9949752126192504</v>
      </c>
      <c r="T1486">
        <v>0.55992266032641103</v>
      </c>
      <c r="U1486">
        <v>0.96484863924910202</v>
      </c>
      <c r="V1486">
        <v>11.6982968369829</v>
      </c>
      <c r="W1486">
        <v>2.99480910917615</v>
      </c>
    </row>
    <row r="1487" spans="1:23" x14ac:dyDescent="0.25">
      <c r="A1487">
        <v>1485</v>
      </c>
      <c r="B1487">
        <v>169.99573055949</v>
      </c>
      <c r="C1487">
        <v>199.309223932154</v>
      </c>
      <c r="D1487">
        <v>29.432558113830499</v>
      </c>
      <c r="E1487">
        <v>5.4394010243551696</v>
      </c>
      <c r="F1487">
        <v>7.8018021583557102</v>
      </c>
      <c r="G1487">
        <v>2.5492775440215998</v>
      </c>
      <c r="H1487">
        <v>11.4060468673706</v>
      </c>
      <c r="I1487">
        <v>1.6352900266647299</v>
      </c>
      <c r="J1487">
        <v>1405</v>
      </c>
      <c r="K1487">
        <v>106</v>
      </c>
      <c r="L1487">
        <v>2445</v>
      </c>
      <c r="M1487">
        <v>269</v>
      </c>
      <c r="N1487">
        <v>127.44019317626901</v>
      </c>
      <c r="O1487">
        <v>45.099891662597599</v>
      </c>
      <c r="P1487">
        <v>54.343798091720501</v>
      </c>
      <c r="Q1487">
        <v>160.60993444276301</v>
      </c>
      <c r="R1487">
        <v>25.063360629090901</v>
      </c>
      <c r="S1487">
        <v>9.7841501262052297</v>
      </c>
      <c r="T1487">
        <v>0.358464856038126</v>
      </c>
      <c r="U1487">
        <v>0.93509793497182303</v>
      </c>
      <c r="V1487">
        <v>14.816430020283899</v>
      </c>
      <c r="W1487">
        <v>4.8077351140790201</v>
      </c>
    </row>
    <row r="1488" spans="1:23" x14ac:dyDescent="0.25">
      <c r="A1488">
        <v>1486</v>
      </c>
      <c r="B1488">
        <v>175.40668361505101</v>
      </c>
      <c r="C1488">
        <v>146.09499505132999</v>
      </c>
      <c r="D1488">
        <v>30.476245180029998</v>
      </c>
      <c r="E1488">
        <v>10.672731509482601</v>
      </c>
      <c r="F1488">
        <v>7.6614685058593697</v>
      </c>
      <c r="G1488">
        <v>4.4204931259155202</v>
      </c>
      <c r="H1488">
        <v>11.6153717041015</v>
      </c>
      <c r="I1488">
        <v>3.0773291587829501</v>
      </c>
      <c r="J1488">
        <v>1358</v>
      </c>
      <c r="K1488">
        <v>264</v>
      </c>
      <c r="L1488">
        <v>2244</v>
      </c>
      <c r="M1488">
        <v>661</v>
      </c>
      <c r="N1488">
        <v>126.245788574218</v>
      </c>
      <c r="O1488">
        <v>77.420928955078097</v>
      </c>
      <c r="P1488">
        <v>64.851617701747799</v>
      </c>
      <c r="Q1488">
        <v>180.05153572754699</v>
      </c>
      <c r="R1488">
        <v>24.370007869282698</v>
      </c>
      <c r="S1488">
        <v>11.617266195409499</v>
      </c>
      <c r="T1488">
        <v>0.45288803841112502</v>
      </c>
      <c r="U1488">
        <v>0.94232681308220601</v>
      </c>
      <c r="V1488">
        <v>11.0906718851924</v>
      </c>
      <c r="W1488">
        <v>4.6479164275054501</v>
      </c>
    </row>
    <row r="1489" spans="1:23" x14ac:dyDescent="0.25">
      <c r="A1489">
        <v>1487</v>
      </c>
      <c r="B1489">
        <v>174.11686623066601</v>
      </c>
      <c r="C1489">
        <v>172.54353858991999</v>
      </c>
      <c r="D1489">
        <v>25.920952747386401</v>
      </c>
      <c r="E1489">
        <v>6.7134751024432102</v>
      </c>
      <c r="F1489">
        <v>8.6746177673339808</v>
      </c>
      <c r="G1489">
        <v>4.1172809600829998</v>
      </c>
      <c r="H1489">
        <v>12.359179496765099</v>
      </c>
      <c r="I1489">
        <v>2.8414545059204102</v>
      </c>
      <c r="J1489">
        <v>1533</v>
      </c>
      <c r="K1489">
        <v>252</v>
      </c>
      <c r="L1489">
        <v>2767</v>
      </c>
      <c r="M1489">
        <v>565</v>
      </c>
      <c r="N1489">
        <v>123.16655731201099</v>
      </c>
      <c r="O1489">
        <v>38.639358520507798</v>
      </c>
      <c r="P1489">
        <v>67.350013238019599</v>
      </c>
      <c r="Q1489">
        <v>170.43733183406201</v>
      </c>
      <c r="R1489">
        <v>26.431368320009899</v>
      </c>
      <c r="S1489">
        <v>7.3752736295734804</v>
      </c>
      <c r="T1489">
        <v>0.44373787891896699</v>
      </c>
      <c r="U1489">
        <v>0.95557604049693701</v>
      </c>
      <c r="V1489">
        <v>12.0121002592912</v>
      </c>
      <c r="W1489">
        <v>4.0805008944543797</v>
      </c>
    </row>
    <row r="1490" spans="1:23" x14ac:dyDescent="0.25">
      <c r="A1490">
        <v>1488</v>
      </c>
      <c r="B1490">
        <v>176.779522210793</v>
      </c>
      <c r="C1490">
        <v>204.20454501348701</v>
      </c>
      <c r="D1490">
        <v>25.358061947005702</v>
      </c>
      <c r="E1490">
        <v>7.3898492558808799</v>
      </c>
      <c r="F1490">
        <v>6.9573826789855904</v>
      </c>
      <c r="G1490">
        <v>3.9768805503845202</v>
      </c>
      <c r="H1490">
        <v>10.830979347229</v>
      </c>
      <c r="I1490">
        <v>2.9443006515502899</v>
      </c>
      <c r="J1490">
        <v>1286</v>
      </c>
      <c r="K1490">
        <v>218</v>
      </c>
      <c r="L1490">
        <v>2101</v>
      </c>
      <c r="M1490">
        <v>607</v>
      </c>
      <c r="N1490">
        <v>130.38787841796801</v>
      </c>
      <c r="O1490">
        <v>54</v>
      </c>
      <c r="P1490">
        <v>65.240605884066397</v>
      </c>
      <c r="Q1490">
        <v>207.687495361781</v>
      </c>
      <c r="R1490">
        <v>26.795441893075701</v>
      </c>
      <c r="S1490">
        <v>5.1903795905988703</v>
      </c>
      <c r="T1490">
        <v>0.42172762172933698</v>
      </c>
      <c r="U1490">
        <v>0.97197907483700197</v>
      </c>
      <c r="V1490">
        <v>12.514258555133001</v>
      </c>
      <c r="W1490">
        <v>3.0646577529435199</v>
      </c>
    </row>
    <row r="1491" spans="1:23" x14ac:dyDescent="0.25">
      <c r="A1491">
        <v>1489</v>
      </c>
      <c r="B1491">
        <v>174.843195094024</v>
      </c>
      <c r="C1491">
        <v>221.05218420695101</v>
      </c>
      <c r="D1491">
        <v>33.239821518236504</v>
      </c>
      <c r="E1491">
        <v>4.3294455749376999</v>
      </c>
      <c r="F1491">
        <v>7.2631559371948198</v>
      </c>
      <c r="G1491">
        <v>2.6880621910095202</v>
      </c>
      <c r="H1491">
        <v>8.7615795135497994</v>
      </c>
      <c r="I1491">
        <v>1.7004290819168</v>
      </c>
      <c r="J1491">
        <v>975</v>
      </c>
      <c r="K1491">
        <v>104</v>
      </c>
      <c r="L1491">
        <v>2033</v>
      </c>
      <c r="M1491">
        <v>257</v>
      </c>
      <c r="N1491">
        <v>107.2007522583</v>
      </c>
      <c r="O1491">
        <v>28.1602573394775</v>
      </c>
      <c r="P1491">
        <v>103.46937799043</v>
      </c>
      <c r="Q1491">
        <v>183.326201978375</v>
      </c>
      <c r="R1491">
        <v>23.6046437345112</v>
      </c>
      <c r="S1491">
        <v>3.9814570658041899</v>
      </c>
      <c r="T1491">
        <v>0.66872064334424097</v>
      </c>
      <c r="U1491">
        <v>0.97059541023823304</v>
      </c>
      <c r="V1491">
        <v>11.215130023640601</v>
      </c>
      <c r="W1491">
        <v>2.5642693863196699</v>
      </c>
    </row>
    <row r="1492" spans="1:23" x14ac:dyDescent="0.25">
      <c r="A1492">
        <v>1490</v>
      </c>
      <c r="B1492">
        <v>185.598439713559</v>
      </c>
      <c r="C1492">
        <v>144.75935880766099</v>
      </c>
      <c r="D1492">
        <v>30.751595035507201</v>
      </c>
      <c r="E1492">
        <v>3.3727525012642698</v>
      </c>
      <c r="F1492">
        <v>6.6465735435485804</v>
      </c>
      <c r="G1492">
        <v>2.32452297210693</v>
      </c>
      <c r="H1492">
        <v>12.409434318542401</v>
      </c>
      <c r="I1492">
        <v>1.4578889608383101</v>
      </c>
      <c r="J1492">
        <v>1516</v>
      </c>
      <c r="K1492">
        <v>110</v>
      </c>
      <c r="L1492">
        <v>2268</v>
      </c>
      <c r="M1492">
        <v>227</v>
      </c>
      <c r="N1492">
        <v>131.60546875</v>
      </c>
      <c r="O1492">
        <v>41.593269348144503</v>
      </c>
      <c r="P1492">
        <v>104.47703180212</v>
      </c>
      <c r="Q1492">
        <v>158.50173187212499</v>
      </c>
      <c r="R1492">
        <v>23.1652231660883</v>
      </c>
      <c r="S1492">
        <v>4.9222141813056997</v>
      </c>
      <c r="T1492">
        <v>0.65261036677550499</v>
      </c>
      <c r="U1492">
        <v>0.96442569508141296</v>
      </c>
      <c r="V1492">
        <v>10.362002567394001</v>
      </c>
      <c r="W1492">
        <v>3.0851439674968999</v>
      </c>
    </row>
    <row r="1493" spans="1:23" x14ac:dyDescent="0.25">
      <c r="A1493">
        <v>1491</v>
      </c>
      <c r="B1493">
        <v>197.085117118515</v>
      </c>
      <c r="C1493">
        <v>171.408973587688</v>
      </c>
      <c r="D1493">
        <v>21.286248192961398</v>
      </c>
      <c r="E1493">
        <v>9.5652729006474306</v>
      </c>
      <c r="F1493">
        <v>4.7932343482971103</v>
      </c>
      <c r="G1493">
        <v>3.49921250343322</v>
      </c>
      <c r="H1493">
        <v>8.4402208328246999</v>
      </c>
      <c r="I1493">
        <v>2.7293932437896702</v>
      </c>
      <c r="J1493">
        <v>996</v>
      </c>
      <c r="K1493">
        <v>240</v>
      </c>
      <c r="L1493">
        <v>1703</v>
      </c>
      <c r="M1493">
        <v>563</v>
      </c>
      <c r="N1493">
        <v>98.792709350585895</v>
      </c>
      <c r="O1493">
        <v>44.102153778076101</v>
      </c>
      <c r="P1493">
        <v>70.6162881754111</v>
      </c>
      <c r="Q1493">
        <v>167.387203545148</v>
      </c>
      <c r="R1493">
        <v>23.927061922687301</v>
      </c>
      <c r="S1493">
        <v>4.2966245363147904</v>
      </c>
      <c r="T1493">
        <v>0.460412656331944</v>
      </c>
      <c r="U1493">
        <v>0.97997357189538403</v>
      </c>
      <c r="V1493">
        <v>11.4654761904761</v>
      </c>
      <c r="W1493">
        <v>2.7197005703422001</v>
      </c>
    </row>
    <row r="1494" spans="1:23" x14ac:dyDescent="0.25">
      <c r="A1494">
        <v>1492</v>
      </c>
      <c r="B1494">
        <v>193.77577674707399</v>
      </c>
      <c r="C1494">
        <v>223.673814745095</v>
      </c>
      <c r="D1494">
        <v>23.080377457183399</v>
      </c>
      <c r="E1494">
        <v>4.6960341641847201</v>
      </c>
      <c r="F1494">
        <v>5.2204999923706001</v>
      </c>
      <c r="G1494">
        <v>2.15592956542968</v>
      </c>
      <c r="H1494">
        <v>9.3208408355712802</v>
      </c>
      <c r="I1494">
        <v>1.67008924484252</v>
      </c>
      <c r="J1494">
        <v>1069</v>
      </c>
      <c r="K1494">
        <v>130</v>
      </c>
      <c r="L1494">
        <v>1710</v>
      </c>
      <c r="M1494">
        <v>308</v>
      </c>
      <c r="N1494">
        <v>104.47966003417901</v>
      </c>
      <c r="O1494">
        <v>30.083215713500898</v>
      </c>
      <c r="P1494">
        <v>72.518680677174501</v>
      </c>
      <c r="Q1494">
        <v>204.87607404417199</v>
      </c>
      <c r="R1494">
        <v>23.8094161348657</v>
      </c>
      <c r="S1494">
        <v>5.10818705070416</v>
      </c>
      <c r="T1494">
        <v>0.47171353549231398</v>
      </c>
      <c r="U1494">
        <v>0.97339253928559399</v>
      </c>
      <c r="V1494">
        <v>10.448478900883201</v>
      </c>
      <c r="W1494">
        <v>2.7437601005566501</v>
      </c>
    </row>
    <row r="1495" spans="1:23" x14ac:dyDescent="0.25">
      <c r="A1495">
        <v>1493</v>
      </c>
      <c r="B1495">
        <v>190.75252770284601</v>
      </c>
      <c r="C1495">
        <v>186.44250810223301</v>
      </c>
      <c r="D1495">
        <v>26.863785131757599</v>
      </c>
      <c r="E1495">
        <v>6.3892204247579398</v>
      </c>
      <c r="F1495">
        <v>6.0171737670898402</v>
      </c>
      <c r="G1495">
        <v>3.3520438671111998</v>
      </c>
      <c r="H1495">
        <v>10.5407094955444</v>
      </c>
      <c r="I1495">
        <v>2.0908224582672101</v>
      </c>
      <c r="J1495">
        <v>1285</v>
      </c>
      <c r="K1495">
        <v>133</v>
      </c>
      <c r="L1495">
        <v>2302</v>
      </c>
      <c r="M1495">
        <v>341</v>
      </c>
      <c r="N1495">
        <v>105.190299987792</v>
      </c>
      <c r="O1495">
        <v>19.209373474121001</v>
      </c>
      <c r="P1495">
        <v>79.755362138638404</v>
      </c>
      <c r="Q1495">
        <v>144.351369165318</v>
      </c>
      <c r="R1495">
        <v>22.030290208382599</v>
      </c>
      <c r="S1495">
        <v>10.1190278851734</v>
      </c>
      <c r="T1495">
        <v>0.51452398908305697</v>
      </c>
      <c r="U1495">
        <v>0.91228764963099496</v>
      </c>
      <c r="V1495">
        <v>10.476923076923001</v>
      </c>
      <c r="W1495">
        <v>5.8649940262843403</v>
      </c>
    </row>
    <row r="1496" spans="1:23" x14ac:dyDescent="0.25">
      <c r="A1496">
        <v>1494</v>
      </c>
      <c r="B1496">
        <v>168.47146267150501</v>
      </c>
      <c r="C1496">
        <v>198.32360418405099</v>
      </c>
      <c r="D1496">
        <v>17.975371489974101</v>
      </c>
      <c r="E1496">
        <v>9.2193949006452502</v>
      </c>
      <c r="F1496">
        <v>7.0836038589477504</v>
      </c>
      <c r="G1496">
        <v>4.79475498199462</v>
      </c>
      <c r="H1496">
        <v>10.0788059234619</v>
      </c>
      <c r="I1496">
        <v>3.6801335811614901</v>
      </c>
      <c r="J1496">
        <v>1302</v>
      </c>
      <c r="K1496">
        <v>325</v>
      </c>
      <c r="L1496">
        <v>2236</v>
      </c>
      <c r="M1496">
        <v>801</v>
      </c>
      <c r="N1496">
        <v>101.242286682128</v>
      </c>
      <c r="O1496">
        <v>34.525352478027301</v>
      </c>
      <c r="P1496">
        <v>83.964311206281195</v>
      </c>
      <c r="Q1496">
        <v>180.49138975196101</v>
      </c>
      <c r="R1496">
        <v>25.704856071715401</v>
      </c>
      <c r="S1496">
        <v>5.0653314726920904</v>
      </c>
      <c r="T1496">
        <v>0.52383933017730699</v>
      </c>
      <c r="U1496">
        <v>0.96900215486554897</v>
      </c>
      <c r="V1496">
        <v>9.9185360094451003</v>
      </c>
      <c r="W1496">
        <v>2.9504023649203401</v>
      </c>
    </row>
    <row r="1497" spans="1:23" x14ac:dyDescent="0.25">
      <c r="A1497">
        <v>1495</v>
      </c>
      <c r="B1497">
        <v>165.67944264394799</v>
      </c>
      <c r="C1497">
        <v>168.10854082167299</v>
      </c>
      <c r="D1497">
        <v>24.477212762988799</v>
      </c>
      <c r="E1497">
        <v>10.4178492416151</v>
      </c>
      <c r="F1497">
        <v>8.0937891006469709</v>
      </c>
      <c r="G1497">
        <v>5.1115598678588796</v>
      </c>
      <c r="H1497">
        <v>13.829459190368601</v>
      </c>
      <c r="I1497">
        <v>3.4561460018157901</v>
      </c>
      <c r="J1497">
        <v>1716</v>
      </c>
      <c r="K1497">
        <v>288</v>
      </c>
      <c r="L1497">
        <v>2562</v>
      </c>
      <c r="M1497">
        <v>732</v>
      </c>
      <c r="N1497">
        <v>133.09394836425699</v>
      </c>
      <c r="O1497">
        <v>26.1725044250488</v>
      </c>
      <c r="P1497">
        <v>92.509303174023998</v>
      </c>
      <c r="Q1497">
        <v>191.038949671772</v>
      </c>
      <c r="R1497">
        <v>23.839125578412599</v>
      </c>
      <c r="S1497">
        <v>13.6630398512839</v>
      </c>
      <c r="T1497">
        <v>0.52858906726914001</v>
      </c>
      <c r="U1497">
        <v>0.93445215555544203</v>
      </c>
      <c r="V1497">
        <v>13.1848928974069</v>
      </c>
      <c r="W1497">
        <v>7.1272841839949503</v>
      </c>
    </row>
    <row r="1498" spans="1:23" x14ac:dyDescent="0.25">
      <c r="A1498">
        <v>1496</v>
      </c>
      <c r="B1498">
        <v>158.95482155679301</v>
      </c>
      <c r="C1498">
        <v>185.99547827436899</v>
      </c>
      <c r="D1498">
        <v>34.872972599250197</v>
      </c>
      <c r="E1498">
        <v>10.9459637787639</v>
      </c>
      <c r="F1498">
        <v>9.7272014617919904</v>
      </c>
      <c r="G1498">
        <v>6.4889459609985298</v>
      </c>
      <c r="H1498">
        <v>14.80011844635</v>
      </c>
      <c r="I1498">
        <v>5.9335236549377397</v>
      </c>
      <c r="J1498">
        <v>1881</v>
      </c>
      <c r="K1498">
        <v>683</v>
      </c>
      <c r="L1498">
        <v>3151</v>
      </c>
      <c r="M1498">
        <v>1473</v>
      </c>
      <c r="N1498">
        <v>141.4814453125</v>
      </c>
      <c r="O1498">
        <v>52.952808380126903</v>
      </c>
      <c r="P1498">
        <v>74.650299632708297</v>
      </c>
      <c r="Q1498">
        <v>159.62759009538101</v>
      </c>
      <c r="R1498">
        <v>25.335286520897899</v>
      </c>
      <c r="S1498">
        <v>7.9142531461440102</v>
      </c>
      <c r="T1498">
        <v>0.49071384529913098</v>
      </c>
      <c r="U1498">
        <v>0.97228094084043304</v>
      </c>
      <c r="V1498">
        <v>11.013755158184299</v>
      </c>
      <c r="W1498">
        <v>3.1933749193374901</v>
      </c>
    </row>
    <row r="1499" spans="1:23" x14ac:dyDescent="0.25">
      <c r="A1499">
        <v>1497</v>
      </c>
      <c r="B1499">
        <v>156.26779095266701</v>
      </c>
      <c r="C1499">
        <v>136.24720060548401</v>
      </c>
      <c r="D1499">
        <v>35.0706474767345</v>
      </c>
      <c r="E1499">
        <v>7.0329222486650096</v>
      </c>
      <c r="F1499">
        <v>8.6151981353759695</v>
      </c>
      <c r="G1499">
        <v>4.5059361457824698</v>
      </c>
      <c r="H1499">
        <v>12.9545335769653</v>
      </c>
      <c r="I1499">
        <v>4.08402395248413</v>
      </c>
      <c r="J1499">
        <v>1629</v>
      </c>
      <c r="K1499">
        <v>380</v>
      </c>
      <c r="L1499">
        <v>2886</v>
      </c>
      <c r="M1499">
        <v>983</v>
      </c>
      <c r="N1499">
        <v>135.679763793945</v>
      </c>
      <c r="O1499">
        <v>48.1663818359375</v>
      </c>
      <c r="P1499">
        <v>84.432394758851402</v>
      </c>
      <c r="Q1499">
        <v>185.584413877694</v>
      </c>
      <c r="R1499">
        <v>29.388282247559602</v>
      </c>
      <c r="S1499">
        <v>6.9474054038811603</v>
      </c>
      <c r="T1499">
        <v>0.51266575017081295</v>
      </c>
      <c r="U1499">
        <v>0.96792316747330698</v>
      </c>
      <c r="V1499">
        <v>9.1278846153846107</v>
      </c>
      <c r="W1499">
        <v>3.6833062770562699</v>
      </c>
    </row>
    <row r="1500" spans="1:23" x14ac:dyDescent="0.25">
      <c r="A1500">
        <v>1498</v>
      </c>
      <c r="B1500">
        <v>155.740418017038</v>
      </c>
      <c r="C1500">
        <v>188.97985600341499</v>
      </c>
      <c r="D1500">
        <v>35.401609005096603</v>
      </c>
      <c r="E1500">
        <v>7.5646900474900196</v>
      </c>
      <c r="F1500">
        <v>8.9905519485473597</v>
      </c>
      <c r="G1500">
        <v>3.0950324535369802</v>
      </c>
      <c r="H1500">
        <v>12.682792663574199</v>
      </c>
      <c r="I1500">
        <v>2.5500068664550701</v>
      </c>
      <c r="J1500">
        <v>1591</v>
      </c>
      <c r="K1500">
        <v>225</v>
      </c>
      <c r="L1500">
        <v>2682</v>
      </c>
      <c r="M1500">
        <v>480</v>
      </c>
      <c r="N1500">
        <v>142.35168457031199</v>
      </c>
      <c r="O1500">
        <v>36.249137878417898</v>
      </c>
      <c r="P1500">
        <v>86.631949592290496</v>
      </c>
      <c r="Q1500">
        <v>205.835486971379</v>
      </c>
      <c r="R1500">
        <v>26.9112874620164</v>
      </c>
      <c r="S1500">
        <v>7.5650254435455704</v>
      </c>
      <c r="T1500">
        <v>0.57311598651206697</v>
      </c>
      <c r="U1500">
        <v>0.95106868787974397</v>
      </c>
      <c r="V1500">
        <v>9.5036740146960597</v>
      </c>
      <c r="W1500">
        <v>3.0458310325786799</v>
      </c>
    </row>
    <row r="1501" spans="1:23" x14ac:dyDescent="0.25">
      <c r="A1501">
        <v>1499</v>
      </c>
      <c r="B1501">
        <v>195.199887442022</v>
      </c>
      <c r="C1501">
        <v>182.778124939354</v>
      </c>
      <c r="D1501">
        <v>23.085435233997298</v>
      </c>
      <c r="E1501">
        <v>8.6543801714678299</v>
      </c>
      <c r="F1501">
        <v>5.7990441322326598</v>
      </c>
      <c r="G1501">
        <v>4.3154363632202104</v>
      </c>
      <c r="H1501">
        <v>10.0053033828735</v>
      </c>
      <c r="I1501">
        <v>3.4984571933746298</v>
      </c>
      <c r="J1501">
        <v>1213</v>
      </c>
      <c r="K1501">
        <v>357</v>
      </c>
      <c r="L1501">
        <v>2112</v>
      </c>
      <c r="M1501">
        <v>734</v>
      </c>
      <c r="N1501">
        <v>119.75392150878901</v>
      </c>
      <c r="O1501">
        <v>16.401220321655199</v>
      </c>
      <c r="P1501">
        <v>70.409279204639603</v>
      </c>
      <c r="Q1501">
        <v>193.734544334975</v>
      </c>
      <c r="R1501">
        <v>30.7708048730874</v>
      </c>
      <c r="S1501">
        <v>4.5345867110090596</v>
      </c>
      <c r="T1501">
        <v>0.452390326166135</v>
      </c>
      <c r="U1501">
        <v>0.969629197680972</v>
      </c>
      <c r="V1501">
        <v>11.1134289439374</v>
      </c>
      <c r="W1501">
        <v>2.7030741410488202</v>
      </c>
    </row>
    <row r="1502" spans="1:23" x14ac:dyDescent="0.25">
      <c r="A1502">
        <v>1500</v>
      </c>
      <c r="B1502">
        <v>192.669234799821</v>
      </c>
      <c r="C1502">
        <v>211.281996545634</v>
      </c>
      <c r="D1502">
        <v>22.3837373865755</v>
      </c>
      <c r="E1502">
        <v>4.9455521099323398</v>
      </c>
      <c r="F1502">
        <v>5.9499244689941397</v>
      </c>
      <c r="G1502">
        <v>2.5221765041351301</v>
      </c>
      <c r="H1502">
        <v>9.15767097473144</v>
      </c>
      <c r="I1502">
        <v>1.7748427391052199</v>
      </c>
      <c r="J1502">
        <v>1087</v>
      </c>
      <c r="K1502">
        <v>129</v>
      </c>
      <c r="L1502">
        <v>2055</v>
      </c>
      <c r="M1502">
        <v>307</v>
      </c>
      <c r="N1502">
        <v>106.470657348632</v>
      </c>
      <c r="O1502">
        <v>64.140472412109304</v>
      </c>
      <c r="P1502">
        <v>70.903783783783695</v>
      </c>
      <c r="Q1502">
        <v>192.108087487283</v>
      </c>
      <c r="R1502">
        <v>28.563943189760099</v>
      </c>
      <c r="S1502">
        <v>6.37145095628762</v>
      </c>
      <c r="T1502">
        <v>0.42978728436469099</v>
      </c>
      <c r="U1502">
        <v>0.96222646720069804</v>
      </c>
      <c r="V1502">
        <v>11.2754982415005</v>
      </c>
      <c r="W1502">
        <v>2.76706896551724</v>
      </c>
    </row>
    <row r="1503" spans="1:23" x14ac:dyDescent="0.25">
      <c r="A1503">
        <v>1501</v>
      </c>
      <c r="B1503">
        <v>150.955869510372</v>
      </c>
      <c r="C1503">
        <v>197.886918046148</v>
      </c>
      <c r="D1503">
        <v>29.126766444231301</v>
      </c>
      <c r="E1503">
        <v>11.565988539233899</v>
      </c>
      <c r="F1503">
        <v>6.9356374740600497</v>
      </c>
      <c r="G1503">
        <v>4.2036499977111799</v>
      </c>
      <c r="H1503">
        <v>11.418564796447701</v>
      </c>
      <c r="I1503">
        <v>3.4430265426635698</v>
      </c>
      <c r="J1503">
        <v>1370</v>
      </c>
      <c r="K1503">
        <v>317</v>
      </c>
      <c r="L1503">
        <v>2163</v>
      </c>
      <c r="M1503">
        <v>748</v>
      </c>
      <c r="N1503">
        <v>130.18832397460901</v>
      </c>
      <c r="O1503">
        <v>48.104053497314403</v>
      </c>
      <c r="P1503">
        <v>98.209085614443794</v>
      </c>
      <c r="Q1503">
        <v>211.036713862364</v>
      </c>
      <c r="R1503">
        <v>24.841160376350601</v>
      </c>
      <c r="S1503">
        <v>6.9639436975256297</v>
      </c>
      <c r="T1503">
        <v>0.57572377048467305</v>
      </c>
      <c r="U1503">
        <v>0.95891833983299901</v>
      </c>
      <c r="V1503">
        <v>14.058461538461501</v>
      </c>
      <c r="W1503">
        <v>3.2455415397999099</v>
      </c>
    </row>
    <row r="1504" spans="1:23" x14ac:dyDescent="0.25">
      <c r="A1504">
        <v>1502</v>
      </c>
      <c r="B1504">
        <v>153.877040113334</v>
      </c>
      <c r="C1504">
        <v>188.366123930214</v>
      </c>
      <c r="D1504">
        <v>28.210491680056901</v>
      </c>
      <c r="E1504">
        <v>5.11695334263033</v>
      </c>
      <c r="F1504">
        <v>5.6354341506957999</v>
      </c>
      <c r="G1504">
        <v>2.77579665184021</v>
      </c>
      <c r="H1504">
        <v>9.7923469543456996</v>
      </c>
      <c r="I1504">
        <v>2.5518765449523899</v>
      </c>
      <c r="J1504">
        <v>1193</v>
      </c>
      <c r="K1504">
        <v>259</v>
      </c>
      <c r="L1504">
        <v>1745</v>
      </c>
      <c r="M1504">
        <v>506</v>
      </c>
      <c r="N1504">
        <v>107.54069519042901</v>
      </c>
      <c r="O1504">
        <v>31.827659606933501</v>
      </c>
      <c r="P1504">
        <v>107.702399380804</v>
      </c>
      <c r="Q1504">
        <v>116.601800755155</v>
      </c>
      <c r="R1504">
        <v>19.428026111196601</v>
      </c>
      <c r="S1504">
        <v>6.1592825237107496</v>
      </c>
      <c r="T1504">
        <v>0.65388573001749195</v>
      </c>
      <c r="U1504">
        <v>0.95627406608931997</v>
      </c>
      <c r="V1504">
        <v>11.197152245345</v>
      </c>
      <c r="W1504">
        <v>4.5460863809366199</v>
      </c>
    </row>
    <row r="1505" spans="1:23" x14ac:dyDescent="0.25">
      <c r="A1505">
        <v>1503</v>
      </c>
      <c r="B1505">
        <v>146.378117176735</v>
      </c>
      <c r="C1505">
        <v>215.126278406334</v>
      </c>
      <c r="D1505">
        <v>35.911961488517598</v>
      </c>
      <c r="E1505">
        <v>7.3847938572577396</v>
      </c>
      <c r="F1505">
        <v>8.8592224121093697</v>
      </c>
      <c r="G1505">
        <v>3.3883969783782901</v>
      </c>
      <c r="H1505">
        <v>9.6078681945800692</v>
      </c>
      <c r="I1505">
        <v>3.3595540523528999</v>
      </c>
      <c r="J1505">
        <v>1147</v>
      </c>
      <c r="K1505">
        <v>266</v>
      </c>
      <c r="L1505">
        <v>2316</v>
      </c>
      <c r="M1505">
        <v>721</v>
      </c>
      <c r="N1505">
        <v>122.34786987304599</v>
      </c>
      <c r="O1505">
        <v>22.0227146148681</v>
      </c>
      <c r="P1505">
        <v>94.358295674628707</v>
      </c>
      <c r="Q1505">
        <v>176.02346773186801</v>
      </c>
      <c r="R1505">
        <v>28.882055138761501</v>
      </c>
      <c r="S1505">
        <v>7.8850307328203799</v>
      </c>
      <c r="T1505">
        <v>0.53344273325123304</v>
      </c>
      <c r="U1505">
        <v>0.95032430071910501</v>
      </c>
      <c r="V1505">
        <v>12.059498956158601</v>
      </c>
      <c r="W1505">
        <v>3.7649910233393098</v>
      </c>
    </row>
    <row r="1506" spans="1:23" x14ac:dyDescent="0.25">
      <c r="A1506">
        <v>1504</v>
      </c>
      <c r="B1506">
        <v>148.40451008170101</v>
      </c>
      <c r="C1506">
        <v>206.17859845912</v>
      </c>
      <c r="D1506">
        <v>34.680417569052103</v>
      </c>
      <c r="E1506">
        <v>6.3769214803560903</v>
      </c>
      <c r="F1506">
        <v>9.3561439514160103</v>
      </c>
      <c r="G1506">
        <v>2.6695177555084202</v>
      </c>
      <c r="H1506">
        <v>11.810223579406699</v>
      </c>
      <c r="I1506">
        <v>2.2959344387054399</v>
      </c>
      <c r="J1506">
        <v>1506</v>
      </c>
      <c r="K1506">
        <v>199</v>
      </c>
      <c r="L1506">
        <v>2726</v>
      </c>
      <c r="M1506">
        <v>445</v>
      </c>
      <c r="N1506">
        <v>122.33151245117099</v>
      </c>
      <c r="O1506">
        <v>30.000001907348601</v>
      </c>
      <c r="P1506">
        <v>104.435035035035</v>
      </c>
      <c r="Q1506">
        <v>178.196993567021</v>
      </c>
      <c r="R1506">
        <v>23.597618128852002</v>
      </c>
      <c r="S1506">
        <v>6.9689752199829798</v>
      </c>
      <c r="T1506">
        <v>0.60533574086923903</v>
      </c>
      <c r="U1506">
        <v>0.95469341645963801</v>
      </c>
      <c r="V1506">
        <v>6.9213813372520203</v>
      </c>
      <c r="W1506">
        <v>2.7014420910319901</v>
      </c>
    </row>
    <row r="1507" spans="1:23" x14ac:dyDescent="0.25">
      <c r="A1507">
        <v>1505</v>
      </c>
      <c r="B1507">
        <v>132.547672184595</v>
      </c>
      <c r="C1507">
        <v>222.18277086689</v>
      </c>
      <c r="D1507">
        <v>29.856859683497699</v>
      </c>
      <c r="E1507">
        <v>4.6573621108834997</v>
      </c>
      <c r="F1507">
        <v>8.6474637985229492</v>
      </c>
      <c r="G1507">
        <v>1.97787249088287</v>
      </c>
      <c r="H1507">
        <v>12.3933248519897</v>
      </c>
      <c r="I1507">
        <v>1.4207619428634599</v>
      </c>
      <c r="J1507">
        <v>1486</v>
      </c>
      <c r="K1507">
        <v>89</v>
      </c>
      <c r="L1507">
        <v>2328</v>
      </c>
      <c r="M1507">
        <v>227</v>
      </c>
      <c r="N1507">
        <v>137</v>
      </c>
      <c r="O1507">
        <v>36.878177642822202</v>
      </c>
      <c r="P1507">
        <v>77.634960847535694</v>
      </c>
      <c r="Q1507">
        <v>163.428244769803</v>
      </c>
      <c r="R1507">
        <v>26.389870117244001</v>
      </c>
      <c r="S1507">
        <v>6.3351779396690198</v>
      </c>
      <c r="T1507">
        <v>0.448813689146214</v>
      </c>
      <c r="U1507">
        <v>0.96434366454782405</v>
      </c>
      <c r="V1507">
        <v>8.6066666666666602</v>
      </c>
      <c r="W1507">
        <v>4.2168903670269602</v>
      </c>
    </row>
    <row r="1508" spans="1:23" x14ac:dyDescent="0.25">
      <c r="A1508">
        <v>1506</v>
      </c>
      <c r="B1508">
        <v>148.44250810223301</v>
      </c>
      <c r="C1508">
        <v>210.31702536435699</v>
      </c>
      <c r="D1508">
        <v>31.659786753396201</v>
      </c>
      <c r="E1508">
        <v>9.6412638745105301</v>
      </c>
      <c r="F1508">
        <v>7.4215464591979901</v>
      </c>
      <c r="G1508">
        <v>6.2150540351867596</v>
      </c>
      <c r="H1508">
        <v>10.7685794830322</v>
      </c>
      <c r="I1508">
        <v>4.2765879631042401</v>
      </c>
      <c r="J1508">
        <v>1300</v>
      </c>
      <c r="K1508">
        <v>341</v>
      </c>
      <c r="L1508">
        <v>2062</v>
      </c>
      <c r="M1508">
        <v>968</v>
      </c>
      <c r="N1508">
        <v>123.49089050292901</v>
      </c>
      <c r="O1508">
        <v>31.7647590637207</v>
      </c>
      <c r="P1508">
        <v>79.146748543536404</v>
      </c>
      <c r="Q1508">
        <v>189.297242654966</v>
      </c>
      <c r="R1508">
        <v>25.841002250620001</v>
      </c>
      <c r="S1508">
        <v>10.9824178033225</v>
      </c>
      <c r="T1508">
        <v>0.50150620910088495</v>
      </c>
      <c r="U1508">
        <v>0.93655540714795904</v>
      </c>
      <c r="V1508">
        <v>8.4458715596330194</v>
      </c>
      <c r="W1508">
        <v>5.5553995404646397</v>
      </c>
    </row>
    <row r="1509" spans="1:23" x14ac:dyDescent="0.25">
      <c r="A1509">
        <v>1507</v>
      </c>
      <c r="B1509">
        <v>158.858759145335</v>
      </c>
      <c r="C1509">
        <v>135.93262046614501</v>
      </c>
      <c r="D1509">
        <v>28.192350611194598</v>
      </c>
      <c r="E1509">
        <v>3.2612214843578702</v>
      </c>
      <c r="F1509">
        <v>6.4485702514648402</v>
      </c>
      <c r="G1509">
        <v>2.3014342784881499</v>
      </c>
      <c r="H1509">
        <v>9.4894180297851491</v>
      </c>
      <c r="I1509">
        <v>2.00048303604125</v>
      </c>
      <c r="J1509">
        <v>1133</v>
      </c>
      <c r="K1509">
        <v>212</v>
      </c>
      <c r="L1509">
        <v>1878</v>
      </c>
      <c r="M1509">
        <v>424</v>
      </c>
      <c r="N1509">
        <v>100.18482971191401</v>
      </c>
      <c r="O1509">
        <v>32.310989379882798</v>
      </c>
      <c r="P1509">
        <v>43.067910090865603</v>
      </c>
      <c r="Q1509">
        <v>194.92426809566899</v>
      </c>
      <c r="R1509">
        <v>20.2951797269709</v>
      </c>
      <c r="S1509">
        <v>3.8701410028377898</v>
      </c>
      <c r="T1509">
        <v>0.35730165906614902</v>
      </c>
      <c r="U1509">
        <v>0.97799913757345802</v>
      </c>
      <c r="V1509">
        <v>8.7489096573208691</v>
      </c>
      <c r="W1509">
        <v>2.4882681564245801</v>
      </c>
    </row>
    <row r="1510" spans="1:23" x14ac:dyDescent="0.25">
      <c r="A1510">
        <v>1508</v>
      </c>
      <c r="B1510">
        <v>198.74474567719099</v>
      </c>
      <c r="C1510">
        <v>198.42936986939301</v>
      </c>
      <c r="D1510">
        <v>28.552953624862099</v>
      </c>
      <c r="E1510">
        <v>5.4128891661433496</v>
      </c>
      <c r="F1510">
        <v>6.7245087623596103</v>
      </c>
      <c r="G1510">
        <v>1.79518938064575</v>
      </c>
      <c r="H1510">
        <v>12.7515878677368</v>
      </c>
      <c r="I1510">
        <v>1.2777171134948699</v>
      </c>
      <c r="J1510">
        <v>1603</v>
      </c>
      <c r="K1510">
        <v>55</v>
      </c>
      <c r="L1510">
        <v>2448</v>
      </c>
      <c r="M1510">
        <v>158</v>
      </c>
      <c r="N1510">
        <v>109.786163330078</v>
      </c>
      <c r="O1510">
        <v>22.8473205566406</v>
      </c>
      <c r="P1510">
        <v>103.26672060409901</v>
      </c>
      <c r="Q1510">
        <v>134.14344673073501</v>
      </c>
      <c r="R1510">
        <v>17.500987900321501</v>
      </c>
      <c r="S1510">
        <v>8.3197692202841704</v>
      </c>
      <c r="T1510">
        <v>0.53822978592903503</v>
      </c>
      <c r="U1510">
        <v>0.91821343282035495</v>
      </c>
      <c r="V1510">
        <v>8.7888015717092305</v>
      </c>
      <c r="W1510">
        <v>3.4595969875839598</v>
      </c>
    </row>
    <row r="1511" spans="1:23" x14ac:dyDescent="0.25">
      <c r="A1511">
        <v>1509</v>
      </c>
      <c r="B1511">
        <v>166.848920025616</v>
      </c>
      <c r="C1511">
        <v>195.95352131809199</v>
      </c>
      <c r="D1511">
        <v>34.195513865909597</v>
      </c>
      <c r="E1511">
        <v>19.808070951389599</v>
      </c>
      <c r="F1511">
        <v>10.678442955016999</v>
      </c>
      <c r="G1511">
        <v>6.9242520332336399</v>
      </c>
      <c r="H1511">
        <v>12.177625656127899</v>
      </c>
      <c r="I1511">
        <v>6.9400029182434002</v>
      </c>
      <c r="J1511">
        <v>1495</v>
      </c>
      <c r="K1511">
        <v>650</v>
      </c>
      <c r="L1511">
        <v>2560</v>
      </c>
      <c r="M1511">
        <v>1929</v>
      </c>
      <c r="N1511">
        <v>132.38201904296801</v>
      </c>
      <c r="O1511">
        <v>74.027023315429602</v>
      </c>
      <c r="P1511">
        <v>50.6335055019088</v>
      </c>
      <c r="Q1511">
        <v>222.54198473282401</v>
      </c>
      <c r="R1511">
        <v>17.331407794960001</v>
      </c>
      <c r="S1511">
        <v>3.31711556316107</v>
      </c>
      <c r="T1511">
        <v>0.34288013215954799</v>
      </c>
      <c r="U1511">
        <v>0.98250751455016605</v>
      </c>
      <c r="V1511">
        <v>14.113360323886599</v>
      </c>
      <c r="W1511">
        <v>1.9919476597886201</v>
      </c>
    </row>
    <row r="1512" spans="1:23" x14ac:dyDescent="0.25">
      <c r="A1512">
        <v>1510</v>
      </c>
      <c r="B1512">
        <v>151.045974111665</v>
      </c>
      <c r="C1512">
        <v>160.717770575792</v>
      </c>
      <c r="D1512">
        <v>27.751531335366099</v>
      </c>
      <c r="E1512">
        <v>6.4317279245047496</v>
      </c>
      <c r="F1512">
        <v>11.089376449584901</v>
      </c>
      <c r="G1512">
        <v>3.0031070709228498</v>
      </c>
      <c r="H1512">
        <v>12.487622261047299</v>
      </c>
      <c r="I1512">
        <v>2.0805397033691402</v>
      </c>
      <c r="J1512">
        <v>1559</v>
      </c>
      <c r="K1512">
        <v>150</v>
      </c>
      <c r="L1512">
        <v>3343</v>
      </c>
      <c r="M1512">
        <v>378</v>
      </c>
      <c r="N1512">
        <v>136.69308471679599</v>
      </c>
      <c r="O1512">
        <v>55.443668365478501</v>
      </c>
      <c r="P1512">
        <v>50.071343920360199</v>
      </c>
      <c r="Q1512">
        <v>185.13143610815101</v>
      </c>
      <c r="R1512">
        <v>18.3003795921394</v>
      </c>
      <c r="S1512">
        <v>3.6746277237318798</v>
      </c>
      <c r="T1512">
        <v>0.377962894484552</v>
      </c>
      <c r="U1512">
        <v>0.97990097192784897</v>
      </c>
      <c r="V1512">
        <v>12.2817238627294</v>
      </c>
      <c r="W1512">
        <v>2.5637083993660799</v>
      </c>
    </row>
    <row r="1513" spans="1:23" x14ac:dyDescent="0.25">
      <c r="A1513">
        <v>1511</v>
      </c>
      <c r="B1513">
        <v>140.755593937394</v>
      </c>
      <c r="C1513">
        <v>186.45739292437199</v>
      </c>
      <c r="D1513">
        <v>29.447653799081401</v>
      </c>
      <c r="E1513">
        <v>5.17293308153711</v>
      </c>
      <c r="F1513">
        <v>10.054527282714799</v>
      </c>
      <c r="G1513">
        <v>3.3240253925323402</v>
      </c>
      <c r="H1513">
        <v>10.4192705154418</v>
      </c>
      <c r="I1513">
        <v>2.0367043018340998</v>
      </c>
      <c r="J1513">
        <v>1280</v>
      </c>
      <c r="K1513">
        <v>99</v>
      </c>
      <c r="L1513">
        <v>2578</v>
      </c>
      <c r="M1513">
        <v>287</v>
      </c>
      <c r="N1513">
        <v>112.645462036132</v>
      </c>
      <c r="O1513">
        <v>38.470767974853501</v>
      </c>
      <c r="P1513">
        <v>48.901260504201602</v>
      </c>
      <c r="Q1513">
        <v>218.297406704617</v>
      </c>
      <c r="R1513">
        <v>17.108364412324999</v>
      </c>
      <c r="S1513">
        <v>4.5011882166940698</v>
      </c>
      <c r="T1513">
        <v>0.37464878846924199</v>
      </c>
      <c r="U1513">
        <v>0.97597054332196798</v>
      </c>
      <c r="V1513">
        <v>11.2578558225508</v>
      </c>
      <c r="W1513">
        <v>2.5593978844589098</v>
      </c>
    </row>
    <row r="1514" spans="1:23" x14ac:dyDescent="0.25">
      <c r="A1514">
        <v>1512</v>
      </c>
      <c r="B1514">
        <v>209.660812358089</v>
      </c>
      <c r="C1514">
        <v>179.198024413437</v>
      </c>
      <c r="D1514">
        <v>28.741649116927501</v>
      </c>
      <c r="E1514">
        <v>6.2342185376828301</v>
      </c>
      <c r="F1514">
        <v>6.8045420646667401</v>
      </c>
      <c r="G1514">
        <v>4.0405416488647399</v>
      </c>
      <c r="H1514">
        <v>10.3140001296997</v>
      </c>
      <c r="I1514">
        <v>3.2133865356445299</v>
      </c>
      <c r="J1514">
        <v>1274</v>
      </c>
      <c r="K1514">
        <v>320</v>
      </c>
      <c r="L1514">
        <v>2199</v>
      </c>
      <c r="M1514">
        <v>685</v>
      </c>
      <c r="N1514">
        <v>104.21612548828099</v>
      </c>
      <c r="O1514">
        <v>74.632438659667898</v>
      </c>
      <c r="P1514">
        <v>55.686661604656997</v>
      </c>
      <c r="Q1514">
        <v>211.51973976046099</v>
      </c>
      <c r="R1514">
        <v>25.035788542382502</v>
      </c>
      <c r="S1514">
        <v>5.0814080706996601</v>
      </c>
      <c r="T1514">
        <v>0.36120701163969998</v>
      </c>
      <c r="U1514">
        <v>0.97328843132343001</v>
      </c>
      <c r="V1514">
        <v>11.6777163904235</v>
      </c>
      <c r="W1514">
        <v>2.7889474640974301</v>
      </c>
    </row>
    <row r="1515" spans="1:23" x14ac:dyDescent="0.25">
      <c r="A1515">
        <v>1513</v>
      </c>
      <c r="B1515">
        <v>149.84659123988399</v>
      </c>
      <c r="C1515">
        <v>183.76205631780101</v>
      </c>
      <c r="D1515">
        <v>31.558199779007701</v>
      </c>
      <c r="E1515">
        <v>3.5340050877313498</v>
      </c>
      <c r="F1515">
        <v>9.5634555816650302</v>
      </c>
      <c r="G1515">
        <v>2.0758211612701398</v>
      </c>
      <c r="H1515">
        <v>12.0746555328369</v>
      </c>
      <c r="I1515">
        <v>1.5839797258377</v>
      </c>
      <c r="J1515">
        <v>1502</v>
      </c>
      <c r="K1515">
        <v>132</v>
      </c>
      <c r="L1515">
        <v>2532</v>
      </c>
      <c r="M1515">
        <v>274</v>
      </c>
      <c r="N1515">
        <v>136.75160217285099</v>
      </c>
      <c r="O1515">
        <v>49.819675445556598</v>
      </c>
      <c r="P1515">
        <v>59.506669445602299</v>
      </c>
      <c r="Q1515">
        <v>203.177674238012</v>
      </c>
      <c r="R1515">
        <v>25.095903115532401</v>
      </c>
      <c r="S1515">
        <v>5.0170548297482496</v>
      </c>
      <c r="T1515">
        <v>0.37061545008983898</v>
      </c>
      <c r="U1515">
        <v>0.97605124015765199</v>
      </c>
      <c r="V1515">
        <v>14.290598290598201</v>
      </c>
      <c r="W1515">
        <v>2.8612358067071502</v>
      </c>
    </row>
    <row r="1516" spans="1:23" x14ac:dyDescent="0.25">
      <c r="A1516">
        <v>1514</v>
      </c>
      <c r="B1516">
        <v>220.303499000562</v>
      </c>
      <c r="C1516">
        <v>184.41883211395501</v>
      </c>
      <c r="D1516">
        <v>14.946931150656001</v>
      </c>
      <c r="E1516">
        <v>5.9563980183397103</v>
      </c>
      <c r="F1516">
        <v>4.2929606437683097</v>
      </c>
      <c r="G1516">
        <v>3.1106219291686998</v>
      </c>
      <c r="H1516">
        <v>7.7780027389526296</v>
      </c>
      <c r="I1516">
        <v>2.2650630474090501</v>
      </c>
      <c r="J1516">
        <v>982</v>
      </c>
      <c r="K1516">
        <v>176</v>
      </c>
      <c r="L1516">
        <v>1547</v>
      </c>
      <c r="M1516">
        <v>415</v>
      </c>
      <c r="N1516">
        <v>77.420928955078097</v>
      </c>
      <c r="O1516">
        <v>21.633306503295898</v>
      </c>
      <c r="P1516">
        <v>59.5553152743</v>
      </c>
      <c r="Q1516">
        <v>193.26027397260199</v>
      </c>
      <c r="R1516">
        <v>22.3254328220447</v>
      </c>
      <c r="S1516">
        <v>5.7366555285920198</v>
      </c>
      <c r="T1516">
        <v>0.39645470584070802</v>
      </c>
      <c r="U1516">
        <v>0.97665692029592399</v>
      </c>
      <c r="V1516">
        <v>11.4861367837338</v>
      </c>
      <c r="W1516">
        <v>2.8836528611151699</v>
      </c>
    </row>
    <row r="1517" spans="1:23" x14ac:dyDescent="0.25">
      <c r="A1517">
        <v>1515</v>
      </c>
      <c r="B1517">
        <v>173.26191076869301</v>
      </c>
      <c r="C1517">
        <v>181.152050301771</v>
      </c>
      <c r="D1517">
        <v>32.606200341791101</v>
      </c>
      <c r="E1517">
        <v>8.6159604408931791</v>
      </c>
      <c r="F1517">
        <v>9.5450630187988192</v>
      </c>
      <c r="G1517">
        <v>3.35676765441894</v>
      </c>
      <c r="H1517">
        <v>10.651925086975</v>
      </c>
      <c r="I1517">
        <v>2.6802794933318999</v>
      </c>
      <c r="J1517">
        <v>1291</v>
      </c>
      <c r="K1517">
        <v>250</v>
      </c>
      <c r="L1517">
        <v>2354</v>
      </c>
      <c r="M1517">
        <v>563</v>
      </c>
      <c r="N1517">
        <v>124.482933044433</v>
      </c>
      <c r="O1517">
        <v>45.276927947997997</v>
      </c>
      <c r="P1517">
        <v>57.484473617773197</v>
      </c>
      <c r="Q1517">
        <v>165.755818934742</v>
      </c>
      <c r="R1517">
        <v>20.7950488296175</v>
      </c>
      <c r="S1517">
        <v>11.8845489298897</v>
      </c>
      <c r="T1517">
        <v>0.34886059968316802</v>
      </c>
      <c r="U1517">
        <v>0.91693376408209104</v>
      </c>
      <c r="V1517">
        <v>13.125786163521999</v>
      </c>
      <c r="W1517">
        <v>4.7869161225514798</v>
      </c>
    </row>
    <row r="1518" spans="1:23" x14ac:dyDescent="0.25">
      <c r="A1518">
        <v>1516</v>
      </c>
      <c r="B1518">
        <v>151.601505948106</v>
      </c>
      <c r="C1518">
        <v>186.91088513264299</v>
      </c>
      <c r="D1518">
        <v>25.3695163627395</v>
      </c>
      <c r="E1518">
        <v>5.9256174299789599</v>
      </c>
      <c r="F1518">
        <v>7.8491530418395996</v>
      </c>
      <c r="G1518">
        <v>2.3380036354064901</v>
      </c>
      <c r="H1518">
        <v>9.2331829071044904</v>
      </c>
      <c r="I1518">
        <v>1.8270632028579701</v>
      </c>
      <c r="J1518">
        <v>1156</v>
      </c>
      <c r="K1518">
        <v>185</v>
      </c>
      <c r="L1518">
        <v>2225</v>
      </c>
      <c r="M1518">
        <v>337</v>
      </c>
      <c r="N1518">
        <v>101.78899383544901</v>
      </c>
      <c r="O1518">
        <v>50.009998321533203</v>
      </c>
      <c r="P1518">
        <v>52.503155339805801</v>
      </c>
      <c r="Q1518">
        <v>197.16258543430001</v>
      </c>
      <c r="R1518">
        <v>20.084263988176001</v>
      </c>
      <c r="S1518">
        <v>4.6503314346786198</v>
      </c>
      <c r="T1518">
        <v>0.32241656164547</v>
      </c>
      <c r="U1518">
        <v>0.97618163713445205</v>
      </c>
      <c r="V1518">
        <v>13.1607605877268</v>
      </c>
      <c r="W1518">
        <v>2.8506106642835798</v>
      </c>
    </row>
    <row r="1519" spans="1:23" x14ac:dyDescent="0.25">
      <c r="A1519">
        <v>1517</v>
      </c>
      <c r="B1519">
        <v>151.78388868404099</v>
      </c>
      <c r="C1519">
        <v>182.55739486502699</v>
      </c>
      <c r="D1519">
        <v>24.323723575629199</v>
      </c>
      <c r="E1519">
        <v>6.9627561018359998</v>
      </c>
      <c r="F1519">
        <v>7.7074160575866699</v>
      </c>
      <c r="G1519">
        <v>4.8676571846008301</v>
      </c>
      <c r="H1519">
        <v>9.0872211456298793</v>
      </c>
      <c r="I1519">
        <v>3.88538599014282</v>
      </c>
      <c r="J1519">
        <v>1123</v>
      </c>
      <c r="K1519">
        <v>370</v>
      </c>
      <c r="L1519">
        <v>2061</v>
      </c>
      <c r="M1519">
        <v>810</v>
      </c>
      <c r="N1519">
        <v>104.00961303710901</v>
      </c>
      <c r="O1519">
        <v>54.4058837890625</v>
      </c>
      <c r="P1519">
        <v>85.486185983827497</v>
      </c>
      <c r="Q1519">
        <v>158.22175983724</v>
      </c>
      <c r="R1519">
        <v>27.385558454564599</v>
      </c>
      <c r="S1519">
        <v>7.8588146244256398</v>
      </c>
      <c r="T1519">
        <v>0.48301675787959902</v>
      </c>
      <c r="U1519">
        <v>0.93886491814198203</v>
      </c>
      <c r="V1519">
        <v>14.3877777777777</v>
      </c>
      <c r="W1519">
        <v>3.1869130100076899</v>
      </c>
    </row>
    <row r="1520" spans="1:23" x14ac:dyDescent="0.25">
      <c r="A1520">
        <v>1518</v>
      </c>
      <c r="B1520">
        <v>147.86052514118199</v>
      </c>
      <c r="C1520">
        <v>178.756292573114</v>
      </c>
      <c r="D1520">
        <v>25.8256298760931</v>
      </c>
      <c r="E1520">
        <v>6.3928241693600203</v>
      </c>
      <c r="F1520">
        <v>8.1086444854736293</v>
      </c>
      <c r="G1520">
        <v>3.03735947608947</v>
      </c>
      <c r="H1520">
        <v>9.6038303375244105</v>
      </c>
      <c r="I1520">
        <v>3.0920701026916499</v>
      </c>
      <c r="J1520">
        <v>1210</v>
      </c>
      <c r="K1520">
        <v>367</v>
      </c>
      <c r="L1520">
        <v>2255</v>
      </c>
      <c r="M1520">
        <v>678</v>
      </c>
      <c r="N1520">
        <v>98.716758728027301</v>
      </c>
      <c r="O1520">
        <v>36.400547027587798</v>
      </c>
      <c r="P1520">
        <v>88.275909592061694</v>
      </c>
      <c r="Q1520">
        <v>170.77212458986901</v>
      </c>
      <c r="R1520">
        <v>24.413364217115902</v>
      </c>
      <c r="S1520">
        <v>7.6961449632389298</v>
      </c>
      <c r="T1520">
        <v>0.50183803449667097</v>
      </c>
      <c r="U1520">
        <v>0.95917769752789805</v>
      </c>
      <c r="V1520">
        <v>12.4332688588007</v>
      </c>
      <c r="W1520">
        <v>3.5510795536878699</v>
      </c>
    </row>
    <row r="1521" spans="1:23" x14ac:dyDescent="0.25">
      <c r="A1521">
        <v>1519</v>
      </c>
      <c r="B1521">
        <v>159.31491005065101</v>
      </c>
      <c r="C1521">
        <v>165.780977701876</v>
      </c>
      <c r="D1521">
        <v>24.2510564902969</v>
      </c>
      <c r="E1521">
        <v>8.2440671691207505</v>
      </c>
      <c r="F1521">
        <v>7.7470521926879803</v>
      </c>
      <c r="G1521">
        <v>4.4739890098571697</v>
      </c>
      <c r="H1521">
        <v>10.564190864562899</v>
      </c>
      <c r="I1521">
        <v>3.2499010562896702</v>
      </c>
      <c r="J1521">
        <v>1349</v>
      </c>
      <c r="K1521">
        <v>304</v>
      </c>
      <c r="L1521">
        <v>2321</v>
      </c>
      <c r="M1521">
        <v>642</v>
      </c>
      <c r="N1521">
        <v>113.863960266113</v>
      </c>
      <c r="O1521">
        <v>17.088006973266602</v>
      </c>
      <c r="P1521">
        <v>90.374639769452401</v>
      </c>
      <c r="Q1521">
        <v>180.10118568592699</v>
      </c>
      <c r="R1521">
        <v>27.984761368758999</v>
      </c>
      <c r="S1521">
        <v>4.0443591873029101</v>
      </c>
      <c r="T1521">
        <v>0.50378721558734596</v>
      </c>
      <c r="U1521">
        <v>0.97157796220949399</v>
      </c>
      <c r="V1521">
        <v>17.641361256544499</v>
      </c>
      <c r="W1521">
        <v>2.7536816269284698</v>
      </c>
    </row>
    <row r="1522" spans="1:23" x14ac:dyDescent="0.25">
      <c r="A1522">
        <v>1520</v>
      </c>
      <c r="B1522">
        <v>165.676046498088</v>
      </c>
      <c r="C1522">
        <v>194.853946321488</v>
      </c>
      <c r="D1522">
        <v>30.1689451504886</v>
      </c>
      <c r="E1522">
        <v>12.7430282798717</v>
      </c>
      <c r="F1522">
        <v>8.3499908447265607</v>
      </c>
      <c r="G1522">
        <v>7.2312297821044904</v>
      </c>
      <c r="H1522">
        <v>12.0180263519287</v>
      </c>
      <c r="I1522">
        <v>5.2288398742675701</v>
      </c>
      <c r="J1522">
        <v>1470</v>
      </c>
      <c r="K1522">
        <v>471</v>
      </c>
      <c r="L1522">
        <v>2454</v>
      </c>
      <c r="M1522">
        <v>1248</v>
      </c>
      <c r="N1522">
        <v>116.51609039306599</v>
      </c>
      <c r="O1522">
        <v>58.600337982177699</v>
      </c>
      <c r="P1522">
        <v>57.433691756272403</v>
      </c>
      <c r="Q1522">
        <v>151.18315043282601</v>
      </c>
      <c r="R1522">
        <v>24.075533668877199</v>
      </c>
      <c r="S1522">
        <v>11.535777016420299</v>
      </c>
      <c r="T1522">
        <v>0.35588399573503998</v>
      </c>
      <c r="U1522">
        <v>0.922607459700998</v>
      </c>
      <c r="V1522">
        <v>13.8274907749077</v>
      </c>
      <c r="W1522">
        <v>3.4666340747983302</v>
      </c>
    </row>
    <row r="1523" spans="1:23" x14ac:dyDescent="0.25">
      <c r="A1523">
        <v>1521</v>
      </c>
      <c r="B1523">
        <v>162.03555279551301</v>
      </c>
      <c r="C1523">
        <v>200.22362164994399</v>
      </c>
      <c r="D1523">
        <v>19.723027756685401</v>
      </c>
      <c r="E1523">
        <v>10.893574109233599</v>
      </c>
      <c r="F1523">
        <v>7.1269335746765101</v>
      </c>
      <c r="G1523">
        <v>5.0026302337646396</v>
      </c>
      <c r="H1523">
        <v>9.2520351409912092</v>
      </c>
      <c r="I1523">
        <v>3.5223822593688898</v>
      </c>
      <c r="J1523">
        <v>1177</v>
      </c>
      <c r="K1523">
        <v>240</v>
      </c>
      <c r="L1523">
        <v>2168</v>
      </c>
      <c r="M1523">
        <v>721</v>
      </c>
      <c r="N1523">
        <v>97.416633605957003</v>
      </c>
      <c r="O1523">
        <v>73.552703857421804</v>
      </c>
      <c r="P1523">
        <v>73.5184355874011</v>
      </c>
      <c r="Q1523">
        <v>180.74406670942901</v>
      </c>
      <c r="R1523">
        <v>25.619112537008402</v>
      </c>
      <c r="S1523">
        <v>11.746009005271</v>
      </c>
      <c r="T1523">
        <v>0.43863756219710298</v>
      </c>
      <c r="U1523">
        <v>0.93226953904137</v>
      </c>
      <c r="V1523">
        <v>8.7231329690345998</v>
      </c>
      <c r="W1523">
        <v>6.2112818780611301</v>
      </c>
    </row>
    <row r="1524" spans="1:23" x14ac:dyDescent="0.25">
      <c r="A1524">
        <v>1522</v>
      </c>
      <c r="B1524">
        <v>151.781210580449</v>
      </c>
      <c r="C1524">
        <v>179.806904849696</v>
      </c>
      <c r="D1524">
        <v>26.18015358721</v>
      </c>
      <c r="E1524">
        <v>10.2356396416601</v>
      </c>
      <c r="F1524">
        <v>6.6615352630615199</v>
      </c>
      <c r="G1524">
        <v>4.5501747131347603</v>
      </c>
      <c r="H1524">
        <v>9.1422796249389595</v>
      </c>
      <c r="I1524">
        <v>3.4080066680908199</v>
      </c>
      <c r="J1524">
        <v>1094</v>
      </c>
      <c r="K1524">
        <v>265</v>
      </c>
      <c r="L1524">
        <v>2320</v>
      </c>
      <c r="M1524">
        <v>714</v>
      </c>
      <c r="N1524">
        <v>101.31633758544901</v>
      </c>
      <c r="O1524">
        <v>43.011627197265597</v>
      </c>
      <c r="P1524">
        <v>72.731112745613103</v>
      </c>
      <c r="Q1524">
        <v>163.63028745033799</v>
      </c>
      <c r="R1524">
        <v>23.798140003759599</v>
      </c>
      <c r="S1524">
        <v>6.9814775933805304</v>
      </c>
      <c r="T1524">
        <v>0.45438135626295001</v>
      </c>
      <c r="U1524">
        <v>0.96559579149828101</v>
      </c>
      <c r="V1524">
        <v>7.0040687160940296</v>
      </c>
      <c r="W1524">
        <v>3.5827837556404001</v>
      </c>
    </row>
    <row r="1525" spans="1:23" x14ac:dyDescent="0.25">
      <c r="A1525">
        <v>1523</v>
      </c>
      <c r="B1525">
        <v>152.27462205748199</v>
      </c>
      <c r="C1525">
        <v>190.33637369248299</v>
      </c>
      <c r="D1525">
        <v>24.6072665934105</v>
      </c>
      <c r="E1525">
        <v>7.6692488092375104</v>
      </c>
      <c r="F1525">
        <v>6.6238470077514604</v>
      </c>
      <c r="G1525">
        <v>2.7384178638458199</v>
      </c>
      <c r="H1525">
        <v>8.4488162994384695</v>
      </c>
      <c r="I1525">
        <v>1.98529684543609</v>
      </c>
      <c r="J1525">
        <v>1000</v>
      </c>
      <c r="K1525">
        <v>150</v>
      </c>
      <c r="L1525">
        <v>2215</v>
      </c>
      <c r="M1525">
        <v>353</v>
      </c>
      <c r="N1525">
        <v>85.988372802734304</v>
      </c>
      <c r="O1525">
        <v>34.885528564453097</v>
      </c>
      <c r="P1525">
        <v>51.494803342164197</v>
      </c>
      <c r="Q1525">
        <v>184.40241366271701</v>
      </c>
      <c r="R1525">
        <v>21.013385825144901</v>
      </c>
      <c r="S1525">
        <v>6.8195431566516698</v>
      </c>
      <c r="T1525">
        <v>0.33472612144284802</v>
      </c>
      <c r="U1525">
        <v>0.96442122311740996</v>
      </c>
      <c r="V1525">
        <v>10.8982919254658</v>
      </c>
      <c r="W1525">
        <v>3.2562024072709401</v>
      </c>
    </row>
    <row r="1526" spans="1:23" x14ac:dyDescent="0.25">
      <c r="A1526">
        <v>1524</v>
      </c>
      <c r="B1526">
        <v>163.87092705078601</v>
      </c>
      <c r="C1526">
        <v>196.01932892157799</v>
      </c>
      <c r="D1526">
        <v>14.5651894746198</v>
      </c>
      <c r="E1526">
        <v>6.1639114552741399</v>
      </c>
      <c r="F1526">
        <v>5.0472059249877903</v>
      </c>
      <c r="G1526">
        <v>1.9576952457427901</v>
      </c>
      <c r="H1526">
        <v>5.6359062194824201</v>
      </c>
      <c r="I1526">
        <v>1.60226786136627</v>
      </c>
      <c r="J1526">
        <v>613</v>
      </c>
      <c r="K1526">
        <v>144</v>
      </c>
      <c r="L1526">
        <v>1342</v>
      </c>
      <c r="M1526">
        <v>265</v>
      </c>
      <c r="N1526">
        <v>68.264190673828097</v>
      </c>
      <c r="O1526">
        <v>17.691806793212798</v>
      </c>
      <c r="P1526">
        <v>68.880059230009806</v>
      </c>
      <c r="Q1526">
        <v>206.40933582012201</v>
      </c>
      <c r="R1526">
        <v>25.009769605339901</v>
      </c>
      <c r="S1526">
        <v>3.9327369528323</v>
      </c>
      <c r="T1526">
        <v>0.403975811451182</v>
      </c>
      <c r="U1526">
        <v>0.97694356592408704</v>
      </c>
      <c r="V1526">
        <v>8.6874427131072398</v>
      </c>
      <c r="W1526">
        <v>2.57665710912464</v>
      </c>
    </row>
    <row r="1527" spans="1:23" x14ac:dyDescent="0.25">
      <c r="A1527">
        <v>1525</v>
      </c>
      <c r="B1527">
        <v>160.28822604746799</v>
      </c>
      <c r="C1527">
        <v>177.40185138465699</v>
      </c>
      <c r="D1527">
        <v>21.731428572638698</v>
      </c>
      <c r="E1527">
        <v>11.8730221836729</v>
      </c>
      <c r="F1527">
        <v>5.9882640838623002</v>
      </c>
      <c r="G1527">
        <v>8.6318941116333008</v>
      </c>
      <c r="H1527">
        <v>6.6775422096252397</v>
      </c>
      <c r="I1527">
        <v>5.8088607788085902</v>
      </c>
      <c r="J1527">
        <v>773</v>
      </c>
      <c r="K1527">
        <v>519</v>
      </c>
      <c r="L1527">
        <v>1626</v>
      </c>
      <c r="M1527">
        <v>1224</v>
      </c>
      <c r="N1527">
        <v>68.095520019531193</v>
      </c>
      <c r="O1527">
        <v>20</v>
      </c>
      <c r="P1527">
        <v>93.374763705103902</v>
      </c>
      <c r="Q1527">
        <v>176.10479765294599</v>
      </c>
      <c r="R1527">
        <v>22.2373284618021</v>
      </c>
      <c r="S1527">
        <v>6.77096061178867</v>
      </c>
      <c r="T1527">
        <v>0.59399913125047399</v>
      </c>
      <c r="U1527">
        <v>0.96347790449343795</v>
      </c>
      <c r="V1527">
        <v>7.3347639484978497</v>
      </c>
      <c r="W1527">
        <v>3.8702928870292799</v>
      </c>
    </row>
    <row r="1528" spans="1:23" x14ac:dyDescent="0.25">
      <c r="A1528">
        <v>1526</v>
      </c>
      <c r="B1528">
        <v>162.58539851345799</v>
      </c>
      <c r="C1528">
        <v>178.12325098488199</v>
      </c>
      <c r="D1528">
        <v>24.383948135188799</v>
      </c>
      <c r="E1528">
        <v>5.4179367080635599</v>
      </c>
      <c r="F1528">
        <v>6.6528158187866202</v>
      </c>
      <c r="G1528">
        <v>3.0165388584136901</v>
      </c>
      <c r="H1528">
        <v>8.3458766937255806</v>
      </c>
      <c r="I1528">
        <v>2.1684548854827801</v>
      </c>
      <c r="J1528">
        <v>1006</v>
      </c>
      <c r="K1528">
        <v>193</v>
      </c>
      <c r="L1528">
        <v>1990</v>
      </c>
      <c r="M1528">
        <v>404</v>
      </c>
      <c r="N1528">
        <v>88.391174316406193</v>
      </c>
      <c r="O1528">
        <v>44.553337097167898</v>
      </c>
      <c r="P1528">
        <v>82.448694029850699</v>
      </c>
      <c r="Q1528">
        <v>160.00652941176401</v>
      </c>
      <c r="R1528">
        <v>24.1036354277058</v>
      </c>
      <c r="S1528">
        <v>5.0095454486486197</v>
      </c>
      <c r="T1528">
        <v>0.46997151128481501</v>
      </c>
      <c r="U1528">
        <v>0.95885901081272995</v>
      </c>
      <c r="V1528">
        <v>15.3054393305439</v>
      </c>
      <c r="W1528">
        <v>2.6569444444444401</v>
      </c>
    </row>
    <row r="1529" spans="1:23" x14ac:dyDescent="0.25">
      <c r="A1529">
        <v>1527</v>
      </c>
      <c r="B1529">
        <v>176.437307147431</v>
      </c>
      <c r="C1529">
        <v>163.06924256244</v>
      </c>
      <c r="D1529">
        <v>19.177767217109299</v>
      </c>
      <c r="E1529">
        <v>2.5172075330083401</v>
      </c>
      <c r="F1529">
        <v>5.0086612701415998</v>
      </c>
      <c r="G1529">
        <v>1.52733325958251</v>
      </c>
      <c r="H1529">
        <v>6.2758111953735298</v>
      </c>
      <c r="I1529">
        <v>1.1771093606948799</v>
      </c>
      <c r="J1529">
        <v>737</v>
      </c>
      <c r="K1529">
        <v>105</v>
      </c>
      <c r="L1529">
        <v>1564</v>
      </c>
      <c r="M1529">
        <v>193</v>
      </c>
      <c r="N1529">
        <v>70.434364318847599</v>
      </c>
      <c r="O1529">
        <v>74.330345153808594</v>
      </c>
      <c r="P1529">
        <v>95.554993374292195</v>
      </c>
      <c r="Q1529">
        <v>193.17862523772999</v>
      </c>
      <c r="R1529">
        <v>20.9160935978006</v>
      </c>
      <c r="S1529">
        <v>6.6271889232871297</v>
      </c>
      <c r="T1529">
        <v>0.58691230627340196</v>
      </c>
      <c r="U1529">
        <v>0.96762081259558597</v>
      </c>
      <c r="V1529">
        <v>10.5933966530981</v>
      </c>
      <c r="W1529">
        <v>2.89359032846715</v>
      </c>
    </row>
    <row r="1530" spans="1:23" x14ac:dyDescent="0.25">
      <c r="A1530">
        <v>1528</v>
      </c>
      <c r="B1530">
        <v>152.12858778551799</v>
      </c>
      <c r="C1530">
        <v>154.63249820489401</v>
      </c>
      <c r="D1530">
        <v>28.980843082949502</v>
      </c>
      <c r="E1530">
        <v>2.7679491330992598</v>
      </c>
      <c r="F1530">
        <v>7.6994524002075098</v>
      </c>
      <c r="G1530">
        <v>2.1549980640411301</v>
      </c>
      <c r="H1530">
        <v>8.9886350631713796</v>
      </c>
      <c r="I1530">
        <v>1.7047687768936099</v>
      </c>
      <c r="J1530">
        <v>1095</v>
      </c>
      <c r="K1530">
        <v>151</v>
      </c>
      <c r="L1530">
        <v>2264</v>
      </c>
      <c r="M1530">
        <v>355</v>
      </c>
      <c r="N1530">
        <v>94.868331909179602</v>
      </c>
      <c r="O1530">
        <v>35.114101409912102</v>
      </c>
      <c r="P1530">
        <v>74.882787750791906</v>
      </c>
      <c r="Q1530">
        <v>189.569177126917</v>
      </c>
      <c r="R1530">
        <v>23.595171654831901</v>
      </c>
      <c r="S1530">
        <v>4.0815180517142</v>
      </c>
      <c r="T1530">
        <v>0.44559895305069602</v>
      </c>
      <c r="U1530">
        <v>0.97791366103142197</v>
      </c>
      <c r="V1530">
        <v>16.037313432835798</v>
      </c>
      <c r="W1530">
        <v>2.7625978090766798</v>
      </c>
    </row>
    <row r="1531" spans="1:23" x14ac:dyDescent="0.25">
      <c r="A1531">
        <v>1529</v>
      </c>
      <c r="B1531">
        <v>164.69603524229001</v>
      </c>
      <c r="C1531">
        <v>181.886704574123</v>
      </c>
      <c r="D1531">
        <v>25.1698239417873</v>
      </c>
      <c r="E1531">
        <v>9.5728530360461299</v>
      </c>
      <c r="F1531">
        <v>4.9270315170287997</v>
      </c>
      <c r="G1531">
        <v>5.8119173049926696</v>
      </c>
      <c r="H1531">
        <v>7.1117348670959402</v>
      </c>
      <c r="I1531">
        <v>4.7827959060668901</v>
      </c>
      <c r="J1531">
        <v>788</v>
      </c>
      <c r="K1531">
        <v>461</v>
      </c>
      <c r="L1531">
        <v>1422</v>
      </c>
      <c r="M1531">
        <v>1128</v>
      </c>
      <c r="N1531">
        <v>89.286056518554602</v>
      </c>
      <c r="O1531">
        <v>54.424263000488203</v>
      </c>
      <c r="P1531">
        <v>75.861827956989202</v>
      </c>
      <c r="Q1531">
        <v>158.760016969925</v>
      </c>
      <c r="R1531">
        <v>24.698346662102001</v>
      </c>
      <c r="S1531">
        <v>4.6184955249737296</v>
      </c>
      <c r="T1531">
        <v>0.43571236745508202</v>
      </c>
      <c r="U1531">
        <v>0.96801325967990604</v>
      </c>
      <c r="V1531">
        <v>19.038632986627</v>
      </c>
      <c r="W1531">
        <v>2.7946345975948099</v>
      </c>
    </row>
    <row r="1532" spans="1:23" x14ac:dyDescent="0.25">
      <c r="A1532">
        <v>1530</v>
      </c>
      <c r="B1532">
        <v>158.78588755846201</v>
      </c>
      <c r="C1532">
        <v>199.08436026315201</v>
      </c>
      <c r="D1532">
        <v>25.336412500465901</v>
      </c>
      <c r="E1532">
        <v>7.2453131065802001</v>
      </c>
      <c r="F1532">
        <v>5.2927379608154297</v>
      </c>
      <c r="G1532">
        <v>3.6987035274505602</v>
      </c>
      <c r="H1532">
        <v>7.6292195320129297</v>
      </c>
      <c r="I1532">
        <v>3.3580832481384202</v>
      </c>
      <c r="J1532">
        <v>898</v>
      </c>
      <c r="K1532">
        <v>360</v>
      </c>
      <c r="L1532">
        <v>1684</v>
      </c>
      <c r="M1532">
        <v>763</v>
      </c>
      <c r="N1532">
        <v>83.862983703613196</v>
      </c>
      <c r="O1532">
        <v>67.082038879394503</v>
      </c>
      <c r="P1532">
        <v>80.072286894479902</v>
      </c>
      <c r="Q1532">
        <v>141.835082914955</v>
      </c>
      <c r="R1532">
        <v>26.893690549140199</v>
      </c>
      <c r="S1532">
        <v>2.75299273452922</v>
      </c>
      <c r="T1532">
        <v>0.48843106560455801</v>
      </c>
      <c r="U1532">
        <v>0.97840594237810596</v>
      </c>
      <c r="V1532">
        <v>9.7948534667619693</v>
      </c>
      <c r="W1532">
        <v>2.32549317147192</v>
      </c>
    </row>
    <row r="1533" spans="1:23" x14ac:dyDescent="0.25">
      <c r="A1533">
        <v>1531</v>
      </c>
      <c r="B1533">
        <v>160.59706184866701</v>
      </c>
      <c r="C1533">
        <v>190.668167439694</v>
      </c>
      <c r="D1533">
        <v>21.817453936322099</v>
      </c>
      <c r="E1533">
        <v>9.6279717466970496</v>
      </c>
      <c r="F1533">
        <v>5.2630443572998002</v>
      </c>
      <c r="G1533">
        <v>6.4542331695556596</v>
      </c>
      <c r="H1533">
        <v>7.8788189888000399</v>
      </c>
      <c r="I1533">
        <v>4.84984874725341</v>
      </c>
      <c r="J1533">
        <v>944</v>
      </c>
      <c r="K1533">
        <v>486</v>
      </c>
      <c r="L1533">
        <v>1682</v>
      </c>
      <c r="M1533">
        <v>1146</v>
      </c>
      <c r="N1533">
        <v>84.717178344726506</v>
      </c>
      <c r="O1533">
        <v>56.859477996826101</v>
      </c>
      <c r="P1533">
        <v>105.695871097683</v>
      </c>
      <c r="Q1533">
        <v>179.357210764955</v>
      </c>
      <c r="R1533">
        <v>20.820267477541002</v>
      </c>
      <c r="S1533">
        <v>4.2312116776547004</v>
      </c>
      <c r="T1533">
        <v>0.56328737579635402</v>
      </c>
      <c r="U1533">
        <v>0.97454656315767696</v>
      </c>
      <c r="V1533">
        <v>9.6534562211981498</v>
      </c>
      <c r="W1533">
        <v>2.8341662283008899</v>
      </c>
    </row>
    <row r="1534" spans="1:23" x14ac:dyDescent="0.25">
      <c r="A1534">
        <v>1532</v>
      </c>
      <c r="B1534">
        <v>157.51062508490301</v>
      </c>
      <c r="C1534">
        <v>180.08368103398001</v>
      </c>
      <c r="D1534">
        <v>24.350460225822701</v>
      </c>
      <c r="E1534">
        <v>8.2728593588520294</v>
      </c>
      <c r="F1534">
        <v>5.4177446365356401</v>
      </c>
      <c r="G1534">
        <v>5.7839498519897399</v>
      </c>
      <c r="H1534">
        <v>7.9535770416259703</v>
      </c>
      <c r="I1534">
        <v>4.4401922225952104</v>
      </c>
      <c r="J1534">
        <v>943</v>
      </c>
      <c r="K1534">
        <v>412</v>
      </c>
      <c r="L1534">
        <v>1738</v>
      </c>
      <c r="M1534">
        <v>963</v>
      </c>
      <c r="N1534">
        <v>91.350975036621094</v>
      </c>
      <c r="O1534">
        <v>80.622573852539006</v>
      </c>
      <c r="P1534">
        <v>64.386869604725106</v>
      </c>
      <c r="Q1534">
        <v>168.54991072877701</v>
      </c>
      <c r="R1534">
        <v>27.0203457134964</v>
      </c>
      <c r="S1534">
        <v>10.723971046938001</v>
      </c>
      <c r="T1534">
        <v>0.38241210783569801</v>
      </c>
      <c r="U1534">
        <v>0.93018822123395695</v>
      </c>
      <c r="V1534">
        <v>14.532350532350501</v>
      </c>
      <c r="W1534">
        <v>3.4777676950998102</v>
      </c>
    </row>
    <row r="1535" spans="1:23" x14ac:dyDescent="0.25">
      <c r="A1535">
        <v>1533</v>
      </c>
      <c r="B1535">
        <v>155.30035513982401</v>
      </c>
      <c r="C1535">
        <v>224.72908459314101</v>
      </c>
      <c r="D1535">
        <v>21.782336643939502</v>
      </c>
      <c r="E1535">
        <v>6.0295706668551201</v>
      </c>
      <c r="F1535">
        <v>5.0105690956115696</v>
      </c>
      <c r="G1535">
        <v>2.65751028060913</v>
      </c>
      <c r="H1535">
        <v>7.4928011894226003</v>
      </c>
      <c r="I1535">
        <v>2.4639244079589799</v>
      </c>
      <c r="J1535">
        <v>881</v>
      </c>
      <c r="K1535">
        <v>223</v>
      </c>
      <c r="L1535">
        <v>1609</v>
      </c>
      <c r="M1535">
        <v>505</v>
      </c>
      <c r="N1535">
        <v>83.294662475585895</v>
      </c>
      <c r="O1535">
        <v>13.0384054183959</v>
      </c>
      <c r="P1535">
        <v>64.714532871972295</v>
      </c>
      <c r="Q1535">
        <v>164.31310861423199</v>
      </c>
      <c r="R1535">
        <v>24.872821770841998</v>
      </c>
      <c r="S1535">
        <v>10.3791762184087</v>
      </c>
      <c r="T1535">
        <v>0.37731524567254299</v>
      </c>
      <c r="U1535">
        <v>0.92922470724792205</v>
      </c>
      <c r="V1535">
        <v>15.3456669912366</v>
      </c>
      <c r="W1535">
        <v>6.9949724095646797</v>
      </c>
    </row>
    <row r="1536" spans="1:23" x14ac:dyDescent="0.25">
      <c r="A1536">
        <v>1534</v>
      </c>
      <c r="B1536">
        <v>187.80114110500801</v>
      </c>
      <c r="C1536">
        <v>194.309689689301</v>
      </c>
      <c r="D1536">
        <v>16.235531638589102</v>
      </c>
      <c r="E1536">
        <v>5.79246069500212</v>
      </c>
      <c r="F1536">
        <v>3.56169557571411</v>
      </c>
      <c r="G1536">
        <v>2.6723637580871502</v>
      </c>
      <c r="H1536">
        <v>6.5500950813293404</v>
      </c>
      <c r="I1536">
        <v>1.98606193065643</v>
      </c>
      <c r="J1536">
        <v>778</v>
      </c>
      <c r="K1536">
        <v>198</v>
      </c>
      <c r="L1536">
        <v>1357</v>
      </c>
      <c r="M1536">
        <v>353</v>
      </c>
      <c r="N1536">
        <v>81.492332458496094</v>
      </c>
      <c r="O1536">
        <v>46.518814086913999</v>
      </c>
      <c r="P1536">
        <v>85.484579590953302</v>
      </c>
      <c r="Q1536">
        <v>194.45543445044299</v>
      </c>
      <c r="R1536">
        <v>23.813859129851</v>
      </c>
      <c r="S1536">
        <v>4.7356711987172497</v>
      </c>
      <c r="T1536">
        <v>0.51437935176526794</v>
      </c>
      <c r="U1536">
        <v>0.97008516646213505</v>
      </c>
      <c r="V1536">
        <v>7.2205814490078399</v>
      </c>
      <c r="W1536">
        <v>2.60474452554744</v>
      </c>
    </row>
    <row r="1537" spans="1:23" x14ac:dyDescent="0.25">
      <c r="A1537">
        <v>1535</v>
      </c>
      <c r="B1537">
        <v>169.51635001649501</v>
      </c>
      <c r="C1537">
        <v>178.03184614488899</v>
      </c>
      <c r="D1537">
        <v>18.5320937879968</v>
      </c>
      <c r="E1537">
        <v>6.4978537150938003</v>
      </c>
      <c r="F1537">
        <v>4.5897235870361301</v>
      </c>
      <c r="G1537">
        <v>4.0290212631225497</v>
      </c>
      <c r="H1537">
        <v>7.7020235061645499</v>
      </c>
      <c r="I1537">
        <v>3.5131077766418399</v>
      </c>
      <c r="J1537">
        <v>900</v>
      </c>
      <c r="K1537">
        <v>368</v>
      </c>
      <c r="L1537">
        <v>1603</v>
      </c>
      <c r="M1537">
        <v>759</v>
      </c>
      <c r="N1537">
        <v>82.200973510742102</v>
      </c>
      <c r="O1537">
        <v>33.301651000976499</v>
      </c>
      <c r="P1537">
        <v>94.227886056971499</v>
      </c>
      <c r="Q1537">
        <v>177.25673011146401</v>
      </c>
      <c r="R1537">
        <v>25.7288962827216</v>
      </c>
      <c r="S1537">
        <v>4.9890470427030804</v>
      </c>
      <c r="T1537">
        <v>0.58367677269200702</v>
      </c>
      <c r="U1537">
        <v>0.96655381702604204</v>
      </c>
      <c r="V1537">
        <v>5.3875338753387503</v>
      </c>
      <c r="W1537">
        <v>2.7805714285714198</v>
      </c>
    </row>
    <row r="1538" spans="1:23" x14ac:dyDescent="0.25">
      <c r="A1538">
        <v>1536</v>
      </c>
      <c r="B1538">
        <v>172.42597372353401</v>
      </c>
      <c r="C1538">
        <v>198.38263890236499</v>
      </c>
      <c r="D1538">
        <v>11.375861840836199</v>
      </c>
      <c r="E1538">
        <v>4.9245949246299201</v>
      </c>
      <c r="F1538">
        <v>3.6672403812408398</v>
      </c>
      <c r="G1538">
        <v>2.2609322071075399</v>
      </c>
      <c r="H1538">
        <v>5.9957394599914497</v>
      </c>
      <c r="I1538">
        <v>1.4544138908386199</v>
      </c>
      <c r="J1538">
        <v>735</v>
      </c>
      <c r="K1538">
        <v>73</v>
      </c>
      <c r="L1538">
        <v>1200</v>
      </c>
      <c r="M1538">
        <v>203</v>
      </c>
      <c r="N1538">
        <v>70.007141113281193</v>
      </c>
      <c r="O1538">
        <v>17</v>
      </c>
      <c r="P1538">
        <v>102.77284684890699</v>
      </c>
      <c r="Q1538">
        <v>203.24351405513701</v>
      </c>
      <c r="R1538">
        <v>29.025360683929499</v>
      </c>
      <c r="S1538">
        <v>3.45225448520344</v>
      </c>
      <c r="T1538">
        <v>0.59451733054294198</v>
      </c>
      <c r="U1538">
        <v>0.98074412989646198</v>
      </c>
      <c r="V1538">
        <v>8.9785290086797591</v>
      </c>
      <c r="W1538">
        <v>2.5345164441549901</v>
      </c>
    </row>
    <row r="1539" spans="1:23" x14ac:dyDescent="0.25">
      <c r="A1539">
        <v>1537</v>
      </c>
      <c r="B1539">
        <v>168.464534533951</v>
      </c>
      <c r="C1539">
        <v>206.632342952512</v>
      </c>
      <c r="D1539">
        <v>18.839711379192199</v>
      </c>
      <c r="E1539">
        <v>6.8912165287051801</v>
      </c>
      <c r="F1539">
        <v>4.7496714591979901</v>
      </c>
      <c r="G1539">
        <v>3.5094461441039999</v>
      </c>
      <c r="H1539">
        <v>8.7168264389037997</v>
      </c>
      <c r="I1539">
        <v>2.3826816082000701</v>
      </c>
      <c r="J1539">
        <v>1020</v>
      </c>
      <c r="K1539">
        <v>182</v>
      </c>
      <c r="L1539">
        <v>1781</v>
      </c>
      <c r="M1539">
        <v>413</v>
      </c>
      <c r="N1539">
        <v>80.504661560058594</v>
      </c>
      <c r="O1539">
        <v>42.4852905273437</v>
      </c>
      <c r="P1539">
        <v>84.859778597785905</v>
      </c>
      <c r="Q1539">
        <v>168.441280915775</v>
      </c>
      <c r="R1539">
        <v>24.342033224461598</v>
      </c>
      <c r="S1539">
        <v>9.7934668654985693</v>
      </c>
      <c r="T1539">
        <v>0.46420740610071598</v>
      </c>
      <c r="U1539">
        <v>0.974878978657166</v>
      </c>
      <c r="V1539">
        <v>12.407911001236</v>
      </c>
      <c r="W1539">
        <v>2.7583069215826601</v>
      </c>
    </row>
    <row r="1540" spans="1:23" x14ac:dyDescent="0.25">
      <c r="A1540">
        <v>1538</v>
      </c>
      <c r="B1540">
        <v>164.71206505074801</v>
      </c>
      <c r="C1540">
        <v>182.49298453298101</v>
      </c>
      <c r="D1540">
        <v>14.751429335913899</v>
      </c>
      <c r="E1540">
        <v>6.1445955230996203</v>
      </c>
      <c r="F1540">
        <v>4.2411327362060502</v>
      </c>
      <c r="G1540">
        <v>3.3022227287292401</v>
      </c>
      <c r="H1540">
        <v>6.67716360092163</v>
      </c>
      <c r="I1540">
        <v>1.94575107097625</v>
      </c>
      <c r="J1540">
        <v>752</v>
      </c>
      <c r="K1540">
        <v>97</v>
      </c>
      <c r="L1540">
        <v>1551</v>
      </c>
      <c r="M1540">
        <v>279</v>
      </c>
      <c r="N1540">
        <v>63.031742095947202</v>
      </c>
      <c r="O1540">
        <v>68.883956909179602</v>
      </c>
      <c r="P1540">
        <v>94.710438413361103</v>
      </c>
      <c r="Q1540">
        <v>197.10933605981199</v>
      </c>
      <c r="R1540">
        <v>27.0127140021484</v>
      </c>
      <c r="S1540">
        <v>3.4353148810012901</v>
      </c>
      <c r="T1540">
        <v>0.52164376019990499</v>
      </c>
      <c r="U1540">
        <v>0.99336342429336399</v>
      </c>
      <c r="V1540">
        <v>7.6273092369477897</v>
      </c>
      <c r="W1540">
        <v>2.0578453376861798</v>
      </c>
    </row>
    <row r="1541" spans="1:23" x14ac:dyDescent="0.25">
      <c r="A1541">
        <v>1539</v>
      </c>
      <c r="B1541">
        <v>155.523278154049</v>
      </c>
      <c r="C1541">
        <v>197.252828504337</v>
      </c>
      <c r="D1541">
        <v>23.0826992787627</v>
      </c>
      <c r="E1541">
        <v>8.0706699166981402</v>
      </c>
      <c r="F1541">
        <v>6.5716981887817303</v>
      </c>
      <c r="G1541">
        <v>4.45587062835693</v>
      </c>
      <c r="H1541">
        <v>8.0322504043579102</v>
      </c>
      <c r="I1541">
        <v>3.9859151840209899</v>
      </c>
      <c r="J1541">
        <v>1003</v>
      </c>
      <c r="K1541">
        <v>391</v>
      </c>
      <c r="L1541">
        <v>1866</v>
      </c>
      <c r="M1541">
        <v>949</v>
      </c>
      <c r="N1541">
        <v>94.540992736816406</v>
      </c>
      <c r="O1541">
        <v>37</v>
      </c>
      <c r="P1541">
        <v>67.231847426470594</v>
      </c>
      <c r="Q1541">
        <v>208.43217710768599</v>
      </c>
      <c r="R1541">
        <v>23.295540994506201</v>
      </c>
      <c r="S1541">
        <v>4.3691560166520702</v>
      </c>
      <c r="T1541">
        <v>0.44331286689014898</v>
      </c>
      <c r="U1541">
        <v>0.97226335957181498</v>
      </c>
      <c r="V1541">
        <v>11.2482394366197</v>
      </c>
      <c r="W1541">
        <v>2.5239542366821501</v>
      </c>
    </row>
    <row r="1542" spans="1:23" x14ac:dyDescent="0.25">
      <c r="A1542">
        <v>1540</v>
      </c>
      <c r="B1542">
        <v>147.905043761765</v>
      </c>
      <c r="C1542">
        <v>160.51953269032899</v>
      </c>
      <c r="D1542">
        <v>23.333701195969098</v>
      </c>
      <c r="E1542">
        <v>9.87845616780948</v>
      </c>
      <c r="F1542">
        <v>7.2182841300964302</v>
      </c>
      <c r="G1542">
        <v>5.9407310485839799</v>
      </c>
      <c r="H1542">
        <v>8.50030517578125</v>
      </c>
      <c r="I1542">
        <v>4.5552334785461399</v>
      </c>
      <c r="J1542">
        <v>1051</v>
      </c>
      <c r="K1542">
        <v>365</v>
      </c>
      <c r="L1542">
        <v>1979</v>
      </c>
      <c r="M1542">
        <v>1042</v>
      </c>
      <c r="N1542">
        <v>100.005004882812</v>
      </c>
      <c r="O1542">
        <v>48.093658447265597</v>
      </c>
      <c r="P1542">
        <v>69.4680333564975</v>
      </c>
      <c r="Q1542">
        <v>182.41331599479801</v>
      </c>
      <c r="R1542">
        <v>23.059961714708098</v>
      </c>
      <c r="S1542">
        <v>7.5604466298923203</v>
      </c>
      <c r="T1542">
        <v>0.43715712672960599</v>
      </c>
      <c r="U1542">
        <v>0.95571142759086103</v>
      </c>
      <c r="V1542">
        <v>11.5923525599481</v>
      </c>
      <c r="W1542">
        <v>3.0466538528743601</v>
      </c>
    </row>
    <row r="1543" spans="1:23" x14ac:dyDescent="0.25">
      <c r="A1543">
        <v>1541</v>
      </c>
      <c r="B1543">
        <v>164.383065846416</v>
      </c>
      <c r="C1543">
        <v>205.34745483125999</v>
      </c>
      <c r="D1543">
        <v>13.200185759974699</v>
      </c>
      <c r="E1543">
        <v>7.7355964801824797</v>
      </c>
      <c r="F1543">
        <v>5.1819396018981898</v>
      </c>
      <c r="G1543">
        <v>2.6809444427490199</v>
      </c>
      <c r="H1543">
        <v>5.5094618797302202</v>
      </c>
      <c r="I1543">
        <v>2.01884794235229</v>
      </c>
      <c r="J1543">
        <v>611</v>
      </c>
      <c r="K1543">
        <v>142</v>
      </c>
      <c r="L1543">
        <v>1269</v>
      </c>
      <c r="M1543">
        <v>344</v>
      </c>
      <c r="N1543">
        <v>63.788711547851499</v>
      </c>
      <c r="O1543">
        <v>42.2965698242187</v>
      </c>
      <c r="P1543">
        <v>96.323493975903602</v>
      </c>
      <c r="Q1543">
        <v>160.08623092591901</v>
      </c>
      <c r="R1543">
        <v>21.4929700433911</v>
      </c>
      <c r="S1543">
        <v>7.5805338606930297</v>
      </c>
      <c r="T1543">
        <v>0.52407237694840503</v>
      </c>
      <c r="U1543">
        <v>0.95676566986683598</v>
      </c>
      <c r="V1543">
        <v>10.8416578108395</v>
      </c>
      <c r="W1543">
        <v>4.4630364226469501</v>
      </c>
    </row>
    <row r="1544" spans="1:23" x14ac:dyDescent="0.25">
      <c r="A1544">
        <v>1542</v>
      </c>
      <c r="B1544">
        <v>157.81606474024301</v>
      </c>
      <c r="C1544">
        <v>210.070503988045</v>
      </c>
      <c r="D1544">
        <v>31.775907439653999</v>
      </c>
      <c r="E1544">
        <v>9.1709712609996501</v>
      </c>
      <c r="F1544">
        <v>5.46614170074462</v>
      </c>
      <c r="G1544">
        <v>4.1763105392456001</v>
      </c>
      <c r="H1544">
        <v>8.0006847381591797</v>
      </c>
      <c r="I1544">
        <v>3.8926124572753902</v>
      </c>
      <c r="J1544">
        <v>935</v>
      </c>
      <c r="K1544">
        <v>403</v>
      </c>
      <c r="L1544">
        <v>1760</v>
      </c>
      <c r="M1544">
        <v>898</v>
      </c>
      <c r="N1544">
        <v>90.271812438964801</v>
      </c>
      <c r="O1544">
        <v>36.400547027587798</v>
      </c>
      <c r="P1544">
        <v>75.380271224224401</v>
      </c>
      <c r="Q1544">
        <v>154.951958088727</v>
      </c>
      <c r="R1544">
        <v>22.054980800649901</v>
      </c>
      <c r="S1544">
        <v>8.8196002719090298</v>
      </c>
      <c r="T1544">
        <v>0.43813341023593699</v>
      </c>
      <c r="U1544">
        <v>0.934280874997515</v>
      </c>
      <c r="V1544">
        <v>11.607898448519</v>
      </c>
      <c r="W1544">
        <v>4.6895781311604603</v>
      </c>
    </row>
    <row r="1545" spans="1:23" x14ac:dyDescent="0.25">
      <c r="A1545">
        <v>1543</v>
      </c>
      <c r="B1545">
        <v>120.538861611907</v>
      </c>
      <c r="C1545">
        <v>146.22695957616099</v>
      </c>
      <c r="D1545">
        <v>30.887809133752999</v>
      </c>
      <c r="E1545">
        <v>5.6867976167763299</v>
      </c>
      <c r="F1545">
        <v>6.0983595848083496</v>
      </c>
      <c r="G1545">
        <v>3.0999016761779701</v>
      </c>
      <c r="H1545">
        <v>7.9277477264404297</v>
      </c>
      <c r="I1545">
        <v>2.3203895092010498</v>
      </c>
      <c r="J1545">
        <v>959</v>
      </c>
      <c r="K1545">
        <v>194</v>
      </c>
      <c r="L1545">
        <v>1689</v>
      </c>
      <c r="M1545">
        <v>445</v>
      </c>
      <c r="N1545">
        <v>78.892333984375</v>
      </c>
      <c r="O1545">
        <v>53.225936889648402</v>
      </c>
      <c r="P1545">
        <v>53.424606845513402</v>
      </c>
      <c r="Q1545">
        <v>139.89143088712001</v>
      </c>
      <c r="R1545">
        <v>20.028231819204599</v>
      </c>
      <c r="S1545">
        <v>6.0902288439725201</v>
      </c>
      <c r="T1545">
        <v>0.34027684345807602</v>
      </c>
      <c r="U1545">
        <v>0.95934435845093902</v>
      </c>
      <c r="V1545">
        <v>16.296069868995598</v>
      </c>
      <c r="W1545">
        <v>3.3401558167172798</v>
      </c>
    </row>
    <row r="1546" spans="1:23" x14ac:dyDescent="0.25">
      <c r="A1546">
        <v>1544</v>
      </c>
      <c r="B1546">
        <v>170.868578858506</v>
      </c>
      <c r="C1546">
        <v>197.74072852180299</v>
      </c>
      <c r="D1546">
        <v>21.153169458982902</v>
      </c>
      <c r="E1546">
        <v>7.5903251590131502</v>
      </c>
      <c r="F1546">
        <v>4.2564148902893004</v>
      </c>
      <c r="G1546">
        <v>3.1640210151672301</v>
      </c>
      <c r="H1546">
        <v>6.7295112609863201</v>
      </c>
      <c r="I1546">
        <v>2.7921268939971902</v>
      </c>
      <c r="J1546">
        <v>794</v>
      </c>
      <c r="K1546">
        <v>232</v>
      </c>
      <c r="L1546">
        <v>1438</v>
      </c>
      <c r="M1546">
        <v>570</v>
      </c>
      <c r="N1546">
        <v>71.021125793457003</v>
      </c>
      <c r="O1546">
        <v>16.5529460906982</v>
      </c>
      <c r="P1546">
        <v>50.124737063525401</v>
      </c>
      <c r="Q1546">
        <v>179.88580291099899</v>
      </c>
      <c r="R1546">
        <v>21.833572465477101</v>
      </c>
      <c r="S1546">
        <v>5.4196181472622396</v>
      </c>
      <c r="T1546">
        <v>0.32533750814753998</v>
      </c>
      <c r="U1546">
        <v>0.96439108208283697</v>
      </c>
      <c r="V1546">
        <v>16.572111553784801</v>
      </c>
      <c r="W1546">
        <v>2.5067819599864301</v>
      </c>
    </row>
    <row r="1547" spans="1:23" x14ac:dyDescent="0.25">
      <c r="A1547">
        <v>1545</v>
      </c>
      <c r="B1547">
        <v>120.672165188534</v>
      </c>
      <c r="C1547">
        <v>202.88757786877201</v>
      </c>
      <c r="D1547">
        <v>29.026646962713301</v>
      </c>
      <c r="E1547">
        <v>9.4327660733261407</v>
      </c>
      <c r="F1547">
        <v>6.2266850471496502</v>
      </c>
      <c r="G1547">
        <v>4.6324920654296804</v>
      </c>
      <c r="H1547">
        <v>7.9379777908325098</v>
      </c>
      <c r="I1547">
        <v>4.3597841262817303</v>
      </c>
      <c r="J1547">
        <v>964</v>
      </c>
      <c r="K1547">
        <v>460</v>
      </c>
      <c r="L1547">
        <v>1701</v>
      </c>
      <c r="M1547">
        <v>1040</v>
      </c>
      <c r="N1547">
        <v>82.006095886230398</v>
      </c>
      <c r="O1547">
        <v>17.464248657226499</v>
      </c>
      <c r="P1547">
        <v>76.790593505039197</v>
      </c>
      <c r="Q1547">
        <v>215.65421216506601</v>
      </c>
      <c r="R1547">
        <v>19.832186248769201</v>
      </c>
      <c r="S1547">
        <v>4.1952440841457603</v>
      </c>
      <c r="T1547">
        <v>0.47239770002383602</v>
      </c>
      <c r="U1547">
        <v>0.97646918785607195</v>
      </c>
      <c r="V1547">
        <v>11.569595261599201</v>
      </c>
      <c r="W1547">
        <v>2.4563031709203398</v>
      </c>
    </row>
    <row r="1548" spans="1:23" x14ac:dyDescent="0.25">
      <c r="A1548">
        <v>1546</v>
      </c>
      <c r="B1548">
        <v>143.379747326748</v>
      </c>
      <c r="C1548">
        <v>192.309379184536</v>
      </c>
      <c r="D1548">
        <v>18.541232749972298</v>
      </c>
      <c r="E1548">
        <v>5.3174632429113897</v>
      </c>
      <c r="F1548">
        <v>5.0656371116638104</v>
      </c>
      <c r="G1548">
        <v>3.29064464569091</v>
      </c>
      <c r="H1548">
        <v>4.8850736618041903</v>
      </c>
      <c r="I1548">
        <v>2.33208799362182</v>
      </c>
      <c r="J1548">
        <v>490</v>
      </c>
      <c r="K1548">
        <v>176</v>
      </c>
      <c r="L1548">
        <v>1183</v>
      </c>
      <c r="M1548">
        <v>433</v>
      </c>
      <c r="N1548">
        <v>51.865207672119098</v>
      </c>
      <c r="O1548">
        <v>34.438350677490199</v>
      </c>
      <c r="P1548">
        <v>50.998465080583202</v>
      </c>
      <c r="Q1548">
        <v>157.42640874684599</v>
      </c>
      <c r="R1548">
        <v>21.719996497142599</v>
      </c>
      <c r="S1548">
        <v>7.1564171750467702</v>
      </c>
      <c r="T1548">
        <v>0.33122923841313601</v>
      </c>
      <c r="U1548">
        <v>0.94962145392257602</v>
      </c>
      <c r="V1548">
        <v>15.3749077490774</v>
      </c>
      <c r="W1548">
        <v>3.5460143687991699</v>
      </c>
    </row>
    <row r="1549" spans="1:23" x14ac:dyDescent="0.25">
      <c r="A1549">
        <v>1547</v>
      </c>
      <c r="B1549">
        <v>157.43950008732901</v>
      </c>
      <c r="C1549">
        <v>162.491005065108</v>
      </c>
      <c r="D1549">
        <v>28.6283604832308</v>
      </c>
      <c r="E1549">
        <v>6.1419457077019501</v>
      </c>
      <c r="F1549">
        <v>5.3780312538146902</v>
      </c>
      <c r="G1549">
        <v>3.6149480342864901</v>
      </c>
      <c r="H1549">
        <v>8.59614753723144</v>
      </c>
      <c r="I1549">
        <v>2.9195244312286301</v>
      </c>
      <c r="J1549">
        <v>1077</v>
      </c>
      <c r="K1549">
        <v>256</v>
      </c>
      <c r="L1549">
        <v>1754</v>
      </c>
      <c r="M1549">
        <v>607</v>
      </c>
      <c r="N1549">
        <v>90.338249206542898</v>
      </c>
      <c r="O1549">
        <v>7.2801094055175701</v>
      </c>
      <c r="P1549">
        <v>51.766703786191499</v>
      </c>
      <c r="Q1549">
        <v>177.83755430261499</v>
      </c>
      <c r="R1549">
        <v>22.8426793632784</v>
      </c>
      <c r="S1549">
        <v>6.5451428321544798</v>
      </c>
      <c r="T1549">
        <v>0.32770788571734999</v>
      </c>
      <c r="U1549">
        <v>0.96096059402008405</v>
      </c>
      <c r="V1549">
        <v>15.5100864553314</v>
      </c>
      <c r="W1549">
        <v>4.1697887007343004</v>
      </c>
    </row>
    <row r="1550" spans="1:23" x14ac:dyDescent="0.25">
      <c r="A1550">
        <v>1548</v>
      </c>
      <c r="B1550">
        <v>148.039007161016</v>
      </c>
      <c r="C1550">
        <v>208.29160278678</v>
      </c>
      <c r="D1550">
        <v>31.689591234690202</v>
      </c>
      <c r="E1550">
        <v>5.4619162205052403</v>
      </c>
      <c r="F1550">
        <v>6.3532948493957502</v>
      </c>
      <c r="G1550">
        <v>2.4371962547302202</v>
      </c>
      <c r="H1550">
        <v>10.907268524169901</v>
      </c>
      <c r="I1550">
        <v>1.67436587810516</v>
      </c>
      <c r="J1550">
        <v>1345</v>
      </c>
      <c r="K1550">
        <v>105</v>
      </c>
      <c r="L1550">
        <v>2372</v>
      </c>
      <c r="M1550">
        <v>258</v>
      </c>
      <c r="N1550">
        <v>89.498603820800696</v>
      </c>
      <c r="O1550">
        <v>44.553337097167898</v>
      </c>
      <c r="P1550">
        <v>49.831873479318702</v>
      </c>
      <c r="Q1550">
        <v>207.25995617992001</v>
      </c>
      <c r="R1550">
        <v>21.504873122688299</v>
      </c>
      <c r="S1550">
        <v>4.6676454816868604</v>
      </c>
      <c r="T1550">
        <v>0.32194786224348698</v>
      </c>
      <c r="U1550">
        <v>0.97394625917586897</v>
      </c>
      <c r="V1550">
        <v>15.416239316239301</v>
      </c>
      <c r="W1550">
        <v>2.6071951474586901</v>
      </c>
    </row>
    <row r="1551" spans="1:23" x14ac:dyDescent="0.25">
      <c r="A1551">
        <v>1549</v>
      </c>
      <c r="B1551">
        <v>145.81862640454801</v>
      </c>
      <c r="C1551">
        <v>187.75153796890999</v>
      </c>
      <c r="D1551">
        <v>19.7801256215681</v>
      </c>
      <c r="E1551">
        <v>7.0282887919388699</v>
      </c>
      <c r="F1551">
        <v>6.2490434646606401</v>
      </c>
      <c r="G1551">
        <v>2.80171394348144</v>
      </c>
      <c r="H1551">
        <v>10.088630676269499</v>
      </c>
      <c r="I1551">
        <v>2.1551215648651101</v>
      </c>
      <c r="J1551">
        <v>1274</v>
      </c>
      <c r="K1551">
        <v>202</v>
      </c>
      <c r="L1551">
        <v>2224</v>
      </c>
      <c r="M1551">
        <v>438</v>
      </c>
      <c r="N1551">
        <v>92.574295043945298</v>
      </c>
      <c r="O1551">
        <v>35.608985900878899</v>
      </c>
      <c r="P1551">
        <v>74.1377876763177</v>
      </c>
      <c r="Q1551">
        <v>174.39959442873101</v>
      </c>
      <c r="R1551">
        <v>29.946560007429898</v>
      </c>
      <c r="S1551">
        <v>5.9186357421608102</v>
      </c>
      <c r="T1551">
        <v>0.46692085665572602</v>
      </c>
      <c r="U1551">
        <v>0.95961987621269196</v>
      </c>
      <c r="V1551">
        <v>11.1514143094841</v>
      </c>
      <c r="W1551">
        <v>3.2257541355822199</v>
      </c>
    </row>
    <row r="1552" spans="1:23" x14ac:dyDescent="0.25">
      <c r="A1552">
        <v>1550</v>
      </c>
      <c r="B1552">
        <v>142.09945855731701</v>
      </c>
      <c r="C1552">
        <v>145.58801839740701</v>
      </c>
      <c r="D1552">
        <v>27.635643629734101</v>
      </c>
      <c r="E1552">
        <v>2.7904526215637699</v>
      </c>
      <c r="F1552">
        <v>6.8779916763305602</v>
      </c>
      <c r="G1552">
        <v>2.2692613601684499</v>
      </c>
      <c r="H1552">
        <v>10.498434066772401</v>
      </c>
      <c r="I1552">
        <v>1.3317451477050699</v>
      </c>
      <c r="J1552">
        <v>1289</v>
      </c>
      <c r="K1552">
        <v>59</v>
      </c>
      <c r="L1552">
        <v>2419</v>
      </c>
      <c r="M1552">
        <v>156</v>
      </c>
      <c r="N1552">
        <v>90.210868835449205</v>
      </c>
      <c r="O1552">
        <v>51</v>
      </c>
      <c r="P1552">
        <v>72.992374350086607</v>
      </c>
      <c r="Q1552">
        <v>183.38797689963999</v>
      </c>
      <c r="R1552">
        <v>26.460380980001499</v>
      </c>
      <c r="S1552">
        <v>4.6565053638191998</v>
      </c>
      <c r="T1552">
        <v>0.46662074651219698</v>
      </c>
      <c r="U1552">
        <v>0.96348989595327506</v>
      </c>
      <c r="V1552">
        <v>10.8349451966473</v>
      </c>
      <c r="W1552">
        <v>2.4825709913280001</v>
      </c>
    </row>
    <row r="1553" spans="1:23" x14ac:dyDescent="0.25">
      <c r="A1553">
        <v>1551</v>
      </c>
      <c r="B1553">
        <v>130.53065264220101</v>
      </c>
      <c r="C1553">
        <v>198.690368530342</v>
      </c>
      <c r="D1553">
        <v>24.869117635669799</v>
      </c>
      <c r="E1553">
        <v>8.5334328960640509</v>
      </c>
      <c r="F1553">
        <v>5.4942564964294398</v>
      </c>
      <c r="G1553">
        <v>4.7877573966979901</v>
      </c>
      <c r="H1553">
        <v>8.4258766174316406</v>
      </c>
      <c r="I1553">
        <v>3.28720998764038</v>
      </c>
      <c r="J1553">
        <v>1056</v>
      </c>
      <c r="K1553">
        <v>241</v>
      </c>
      <c r="L1553">
        <v>1729</v>
      </c>
      <c r="M1553">
        <v>615</v>
      </c>
      <c r="N1553">
        <v>76.059188842773395</v>
      </c>
      <c r="O1553">
        <v>19.416488647460898</v>
      </c>
      <c r="P1553">
        <v>64.989947089947094</v>
      </c>
      <c r="Q1553">
        <v>160.85091789388699</v>
      </c>
      <c r="R1553">
        <v>22.792586850577401</v>
      </c>
      <c r="S1553">
        <v>12.136605297589099</v>
      </c>
      <c r="T1553">
        <v>0.38483770943379098</v>
      </c>
      <c r="U1553">
        <v>0.90658778111720995</v>
      </c>
      <c r="V1553">
        <v>13.975751697381099</v>
      </c>
      <c r="W1553">
        <v>4.5650067816314603</v>
      </c>
    </row>
    <row r="1554" spans="1:23" x14ac:dyDescent="0.25">
      <c r="A1554">
        <v>1552</v>
      </c>
      <c r="B1554">
        <v>141.62075724349299</v>
      </c>
      <c r="C1554">
        <v>218.074365891051</v>
      </c>
      <c r="D1554">
        <v>22.065111781092199</v>
      </c>
      <c r="E1554">
        <v>5.3362821656380603</v>
      </c>
      <c r="F1554">
        <v>5.0632529258728001</v>
      </c>
      <c r="G1554">
        <v>3.3621456623077299</v>
      </c>
      <c r="H1554">
        <v>6.62392234802246</v>
      </c>
      <c r="I1554">
        <v>2.9319424629211399</v>
      </c>
      <c r="J1554">
        <v>771</v>
      </c>
      <c r="K1554">
        <v>303</v>
      </c>
      <c r="L1554">
        <v>1440</v>
      </c>
      <c r="M1554">
        <v>614</v>
      </c>
      <c r="N1554">
        <v>66.708320617675696</v>
      </c>
      <c r="O1554">
        <v>19.924858093261701</v>
      </c>
      <c r="P1554">
        <v>70.500723589001396</v>
      </c>
      <c r="Q1554">
        <v>154.76888374077899</v>
      </c>
      <c r="R1554">
        <v>22.258363728453201</v>
      </c>
      <c r="S1554">
        <v>7.2705732259509004</v>
      </c>
      <c r="T1554">
        <v>0.399210134562754</v>
      </c>
      <c r="U1554">
        <v>0.94528811956641201</v>
      </c>
      <c r="V1554">
        <v>14.823209428830401</v>
      </c>
      <c r="W1554">
        <v>2.9928760431508201</v>
      </c>
    </row>
    <row r="1555" spans="1:23" x14ac:dyDescent="0.25">
      <c r="A1555">
        <v>1553</v>
      </c>
      <c r="B1555">
        <v>159.22800752974001</v>
      </c>
      <c r="C1555">
        <v>197.54621669351201</v>
      </c>
      <c r="D1555">
        <v>26.853061014011299</v>
      </c>
      <c r="E1555">
        <v>15.9971204065082</v>
      </c>
      <c r="F1555">
        <v>6.1869602203369096</v>
      </c>
      <c r="G1555">
        <v>12.557476997375399</v>
      </c>
      <c r="H1555">
        <v>10.7336158752441</v>
      </c>
      <c r="I1555">
        <v>8.2815961837768501</v>
      </c>
      <c r="J1555">
        <v>1306</v>
      </c>
      <c r="K1555">
        <v>724</v>
      </c>
      <c r="L1555">
        <v>1947</v>
      </c>
      <c r="M1555">
        <v>2074</v>
      </c>
      <c r="N1555">
        <v>125.29964447021401</v>
      </c>
      <c r="O1555">
        <v>28.442924499511701</v>
      </c>
      <c r="P1555">
        <v>73.964217252396097</v>
      </c>
      <c r="Q1555">
        <v>195.35403907844801</v>
      </c>
      <c r="R1555">
        <v>21.642255381487601</v>
      </c>
      <c r="S1555">
        <v>4.1937450782451604</v>
      </c>
      <c r="T1555">
        <v>0.41933466412467801</v>
      </c>
      <c r="U1555">
        <v>0.97014828241332896</v>
      </c>
      <c r="V1555">
        <v>12.871150729335399</v>
      </c>
      <c r="W1555">
        <v>2.5058295964125499</v>
      </c>
    </row>
    <row r="1556" spans="1:23" x14ac:dyDescent="0.25">
      <c r="A1556">
        <v>1554</v>
      </c>
      <c r="B1556">
        <v>154.99957305594901</v>
      </c>
      <c r="C1556">
        <v>168.85425682625299</v>
      </c>
      <c r="D1556">
        <v>35.475583561984998</v>
      </c>
      <c r="E1556">
        <v>15.367109736383201</v>
      </c>
      <c r="F1556">
        <v>7.5112323760986301</v>
      </c>
      <c r="G1556">
        <v>3.9565448760986301</v>
      </c>
      <c r="H1556">
        <v>13.7002553939819</v>
      </c>
      <c r="I1556">
        <v>3.2677047252654998</v>
      </c>
      <c r="J1556">
        <v>1718</v>
      </c>
      <c r="K1556">
        <v>323</v>
      </c>
      <c r="L1556">
        <v>2710</v>
      </c>
      <c r="M1556">
        <v>802</v>
      </c>
      <c r="N1556">
        <v>135.82341003417901</v>
      </c>
      <c r="O1556">
        <v>19</v>
      </c>
      <c r="P1556">
        <v>59.4873338349636</v>
      </c>
      <c r="Q1556">
        <v>169.470779380631</v>
      </c>
      <c r="R1556">
        <v>20.1229111995228</v>
      </c>
      <c r="S1556">
        <v>5.8485405020194303</v>
      </c>
      <c r="T1556">
        <v>0.38965753474855902</v>
      </c>
      <c r="U1556">
        <v>0.96862057208235797</v>
      </c>
      <c r="V1556">
        <v>14.524193548387</v>
      </c>
      <c r="W1556">
        <v>2.89714014852267</v>
      </c>
    </row>
    <row r="1557" spans="1:23" x14ac:dyDescent="0.25">
      <c r="A1557">
        <v>1555</v>
      </c>
      <c r="B1557">
        <v>163.98284461177201</v>
      </c>
      <c r="C1557">
        <v>202.36059306409899</v>
      </c>
      <c r="D1557">
        <v>29.4559967415803</v>
      </c>
      <c r="E1557">
        <v>8.1866019210369299</v>
      </c>
      <c r="F1557">
        <v>5.8390188217162997</v>
      </c>
      <c r="G1557">
        <v>3.2997262477874698</v>
      </c>
      <c r="H1557">
        <v>10.660509109496999</v>
      </c>
      <c r="I1557">
        <v>3.9773378372192298</v>
      </c>
      <c r="J1557">
        <v>1293</v>
      </c>
      <c r="K1557">
        <v>476</v>
      </c>
      <c r="L1557">
        <v>1964</v>
      </c>
      <c r="M1557">
        <v>797</v>
      </c>
      <c r="N1557">
        <v>107.517440795898</v>
      </c>
      <c r="O1557">
        <v>19.313207626342699</v>
      </c>
      <c r="P1557">
        <v>80.607772877618501</v>
      </c>
      <c r="Q1557">
        <v>197.16062502184701</v>
      </c>
      <c r="R1557">
        <v>27.5811764742087</v>
      </c>
      <c r="S1557">
        <v>4.6406390449035797</v>
      </c>
      <c r="T1557">
        <v>0.50830160804606095</v>
      </c>
      <c r="U1557">
        <v>0.97716736185139297</v>
      </c>
      <c r="V1557">
        <v>10.753526970954301</v>
      </c>
      <c r="W1557">
        <v>2.7445887445887398</v>
      </c>
    </row>
    <row r="1558" spans="1:23" x14ac:dyDescent="0.25">
      <c r="A1558">
        <v>1556</v>
      </c>
      <c r="B1558">
        <v>142.691067166061</v>
      </c>
      <c r="C1558">
        <v>179.588445341458</v>
      </c>
      <c r="D1558">
        <v>39.498940940574201</v>
      </c>
      <c r="E1558">
        <v>11.7212270577767</v>
      </c>
      <c r="F1558">
        <v>6.74293708801269</v>
      </c>
      <c r="G1558">
        <v>8.2355127334594709</v>
      </c>
      <c r="H1558">
        <v>11.233618736266999</v>
      </c>
      <c r="I1558">
        <v>5.4679679870605398</v>
      </c>
      <c r="J1558">
        <v>1330</v>
      </c>
      <c r="K1558">
        <v>492</v>
      </c>
      <c r="L1558">
        <v>2324</v>
      </c>
      <c r="M1558">
        <v>1207</v>
      </c>
      <c r="N1558">
        <v>122.588745117187</v>
      </c>
      <c r="O1558">
        <v>65.802734375</v>
      </c>
      <c r="P1558">
        <v>74.098530799299098</v>
      </c>
      <c r="Q1558">
        <v>145.60482295191301</v>
      </c>
      <c r="R1558">
        <v>21.789645413707699</v>
      </c>
      <c r="S1558">
        <v>7.3045525667760298</v>
      </c>
      <c r="T1558">
        <v>0.48552947258115198</v>
      </c>
      <c r="U1558">
        <v>0.94294131894525801</v>
      </c>
      <c r="V1558">
        <v>11.035695258391</v>
      </c>
      <c r="W1558">
        <v>4.54919147649992</v>
      </c>
    </row>
    <row r="1559" spans="1:23" x14ac:dyDescent="0.25">
      <c r="A1559">
        <v>1557</v>
      </c>
      <c r="B1559">
        <v>154.48906441033199</v>
      </c>
      <c r="C1559">
        <v>208.35129732771799</v>
      </c>
      <c r="D1559">
        <v>26.835613828836401</v>
      </c>
      <c r="E1559">
        <v>11.0894916478063</v>
      </c>
      <c r="F1559">
        <v>5.60060214996337</v>
      </c>
      <c r="G1559">
        <v>3.6838281154632502</v>
      </c>
      <c r="H1559">
        <v>10.5307006835937</v>
      </c>
      <c r="I1559">
        <v>2.9725306034088099</v>
      </c>
      <c r="J1559">
        <v>1288</v>
      </c>
      <c r="K1559">
        <v>214</v>
      </c>
      <c r="L1559">
        <v>2126</v>
      </c>
      <c r="M1559">
        <v>564</v>
      </c>
      <c r="N1559">
        <v>122.24974822998</v>
      </c>
      <c r="O1559">
        <v>32.557640075683501</v>
      </c>
      <c r="P1559">
        <v>62.329584951952498</v>
      </c>
      <c r="Q1559">
        <v>174.84198365348101</v>
      </c>
      <c r="R1559">
        <v>21.083639986691502</v>
      </c>
      <c r="S1559">
        <v>4.8851624881664097</v>
      </c>
      <c r="T1559">
        <v>0.39503777873636398</v>
      </c>
      <c r="U1559">
        <v>0.97365293232591299</v>
      </c>
      <c r="V1559">
        <v>13.491720662346999</v>
      </c>
      <c r="W1559">
        <v>2.6355988783549198</v>
      </c>
    </row>
    <row r="1560" spans="1:23" x14ac:dyDescent="0.25">
      <c r="A1560">
        <v>1558</v>
      </c>
      <c r="B1560">
        <v>156.722331114518</v>
      </c>
      <c r="C1560">
        <v>117.15859030836999</v>
      </c>
      <c r="D1560">
        <v>36.5127568750001</v>
      </c>
      <c r="E1560">
        <v>14.4146327571846</v>
      </c>
      <c r="F1560">
        <v>6.9817361831665004</v>
      </c>
      <c r="G1560">
        <v>3.3035800457000701</v>
      </c>
      <c r="H1560">
        <v>12.420874595641999</v>
      </c>
      <c r="I1560">
        <v>2.3017144203186</v>
      </c>
      <c r="J1560">
        <v>1435</v>
      </c>
      <c r="K1560">
        <v>179</v>
      </c>
      <c r="L1560">
        <v>2435</v>
      </c>
      <c r="M1560">
        <v>415</v>
      </c>
      <c r="N1560">
        <v>123.583984375</v>
      </c>
      <c r="O1560">
        <v>39.204593658447202</v>
      </c>
      <c r="P1560">
        <v>52.075001994733903</v>
      </c>
      <c r="Q1560">
        <v>183.218258624735</v>
      </c>
      <c r="R1560">
        <v>16.0157145215341</v>
      </c>
      <c r="S1560">
        <v>7.4799555267236499</v>
      </c>
      <c r="T1560">
        <v>0.37437373349529901</v>
      </c>
      <c r="U1560">
        <v>0.95718151729329704</v>
      </c>
      <c r="V1560">
        <v>6.5853571428571396</v>
      </c>
      <c r="W1560">
        <v>2.9610008628127602</v>
      </c>
    </row>
    <row r="1561" spans="1:23" x14ac:dyDescent="0.25">
      <c r="A1561">
        <v>1559</v>
      </c>
      <c r="B1561">
        <v>162.43165984203</v>
      </c>
      <c r="C1561">
        <v>222.314036756001</v>
      </c>
      <c r="D1561">
        <v>24.562936319504299</v>
      </c>
      <c r="E1561">
        <v>4.00128610098814</v>
      </c>
      <c r="F1561">
        <v>5.2873806953430096</v>
      </c>
      <c r="G1561">
        <v>1.4160192012786801</v>
      </c>
      <c r="H1561">
        <v>10.2496938705444</v>
      </c>
      <c r="I1561">
        <v>1.4901310205459499</v>
      </c>
      <c r="J1561">
        <v>1269</v>
      </c>
      <c r="K1561">
        <v>163</v>
      </c>
      <c r="L1561">
        <v>1965</v>
      </c>
      <c r="M1561">
        <v>274</v>
      </c>
      <c r="N1561">
        <v>107.424392700195</v>
      </c>
      <c r="O1561">
        <v>27.01851272583</v>
      </c>
      <c r="P1561">
        <v>52.188866799204703</v>
      </c>
      <c r="Q1561">
        <v>162.87777123798301</v>
      </c>
      <c r="R1561">
        <v>17.779635057321101</v>
      </c>
      <c r="S1561">
        <v>11.728597792423001</v>
      </c>
      <c r="T1561">
        <v>0.34256640179644898</v>
      </c>
      <c r="U1561">
        <v>0.92573974040704998</v>
      </c>
      <c r="V1561">
        <v>10.6717305151915</v>
      </c>
      <c r="W1561">
        <v>5.87448818897637</v>
      </c>
    </row>
    <row r="1562" spans="1:23" x14ac:dyDescent="0.25">
      <c r="A1562">
        <v>1560</v>
      </c>
      <c r="B1562">
        <v>149.95870286634701</v>
      </c>
      <c r="C1562">
        <v>200.42263579731801</v>
      </c>
      <c r="D1562">
        <v>40.443807061381598</v>
      </c>
      <c r="E1562">
        <v>4.7000004698985798</v>
      </c>
      <c r="F1562">
        <v>5.9794073104858398</v>
      </c>
      <c r="G1562">
        <v>2.59504199028015</v>
      </c>
      <c r="H1562">
        <v>8.6538152694702095</v>
      </c>
      <c r="I1562">
        <v>1.9228311777114799</v>
      </c>
      <c r="J1562">
        <v>1025</v>
      </c>
      <c r="K1562">
        <v>163</v>
      </c>
      <c r="L1562">
        <v>1908</v>
      </c>
      <c r="M1562">
        <v>320</v>
      </c>
      <c r="N1562">
        <v>95.189285278320298</v>
      </c>
      <c r="O1562">
        <v>26.000001907348601</v>
      </c>
      <c r="P1562">
        <v>56.893294881038202</v>
      </c>
      <c r="Q1562">
        <v>198.079010956274</v>
      </c>
      <c r="R1562">
        <v>21.143878452002902</v>
      </c>
      <c r="S1562">
        <v>3.6066958978138501</v>
      </c>
      <c r="T1562">
        <v>0.36671077119968298</v>
      </c>
      <c r="U1562">
        <v>0.98312327375401498</v>
      </c>
      <c r="V1562">
        <v>11.2683772538141</v>
      </c>
      <c r="W1562">
        <v>2.4526759820722299</v>
      </c>
    </row>
    <row r="1563" spans="1:23" x14ac:dyDescent="0.25">
      <c r="A1563">
        <v>1561</v>
      </c>
      <c r="B1563">
        <v>153.847076403578</v>
      </c>
      <c r="C1563">
        <v>210.242756506045</v>
      </c>
      <c r="D1563">
        <v>34.7762877161028</v>
      </c>
      <c r="E1563">
        <v>8.6167179702808401</v>
      </c>
      <c r="F1563">
        <v>6.1746892929077104</v>
      </c>
      <c r="G1563">
        <v>5.8221311569213796</v>
      </c>
      <c r="H1563">
        <v>10.0033750534057</v>
      </c>
      <c r="I1563">
        <v>4.2534947395324698</v>
      </c>
      <c r="J1563">
        <v>1236</v>
      </c>
      <c r="K1563">
        <v>398</v>
      </c>
      <c r="L1563">
        <v>1839</v>
      </c>
      <c r="M1563">
        <v>982</v>
      </c>
      <c r="N1563">
        <v>116.764724731445</v>
      </c>
      <c r="O1563">
        <v>22.472204208373999</v>
      </c>
      <c r="P1563">
        <v>52.701849836779097</v>
      </c>
      <c r="Q1563">
        <v>178.670542829933</v>
      </c>
      <c r="R1563">
        <v>18.931434564562299</v>
      </c>
      <c r="S1563">
        <v>4.8073063014596702</v>
      </c>
      <c r="T1563">
        <v>0.35257508379070901</v>
      </c>
      <c r="U1563">
        <v>0.96874084526061799</v>
      </c>
      <c r="V1563">
        <v>11.086206896551699</v>
      </c>
      <c r="W1563">
        <v>2.7096554077106698</v>
      </c>
    </row>
    <row r="1564" spans="1:23" x14ac:dyDescent="0.25">
      <c r="A1564">
        <v>1562</v>
      </c>
      <c r="B1564">
        <v>168.42845776164799</v>
      </c>
      <c r="C1564">
        <v>190.41434920142001</v>
      </c>
      <c r="D1564">
        <v>34.085465330514303</v>
      </c>
      <c r="E1564">
        <v>4.9267613062049396</v>
      </c>
      <c r="F1564">
        <v>6.8127026557922301</v>
      </c>
      <c r="G1564">
        <v>3.1458175182342498</v>
      </c>
      <c r="H1564">
        <v>8.5240678787231392</v>
      </c>
      <c r="I1564">
        <v>2.0962243080139098</v>
      </c>
      <c r="J1564">
        <v>1006</v>
      </c>
      <c r="K1564">
        <v>112</v>
      </c>
      <c r="L1564">
        <v>1985</v>
      </c>
      <c r="M1564">
        <v>312</v>
      </c>
      <c r="N1564">
        <v>89.498603820800696</v>
      </c>
      <c r="O1564">
        <v>39.319206237792898</v>
      </c>
      <c r="P1564">
        <v>58.958434782608698</v>
      </c>
      <c r="Q1564">
        <v>150.285932786676</v>
      </c>
      <c r="R1564">
        <v>20.9317942724253</v>
      </c>
      <c r="S1564">
        <v>9.0325062709646495</v>
      </c>
      <c r="T1564">
        <v>0.37679281777224</v>
      </c>
      <c r="U1564">
        <v>0.93388999085109303</v>
      </c>
      <c r="V1564">
        <v>9.8763661202185702</v>
      </c>
      <c r="W1564">
        <v>4.4535673839184602</v>
      </c>
    </row>
    <row r="1565" spans="1:23" x14ac:dyDescent="0.25">
      <c r="A1565">
        <v>1563</v>
      </c>
      <c r="B1565">
        <v>157.193677346736</v>
      </c>
      <c r="C1565">
        <v>180.491548448446</v>
      </c>
      <c r="D1565">
        <v>35.168572431547602</v>
      </c>
      <c r="E1565">
        <v>11.895999686523901</v>
      </c>
      <c r="F1565">
        <v>5.9340400695800701</v>
      </c>
      <c r="G1565">
        <v>7.31489658355712</v>
      </c>
      <c r="H1565">
        <v>7.8114776611328098</v>
      </c>
      <c r="I1565">
        <v>4.7685341835021902</v>
      </c>
      <c r="J1565">
        <v>918</v>
      </c>
      <c r="K1565">
        <v>315</v>
      </c>
      <c r="L1565">
        <v>1818</v>
      </c>
      <c r="M1565">
        <v>905</v>
      </c>
      <c r="N1565">
        <v>104.235305786132</v>
      </c>
      <c r="O1565">
        <v>45.343135833740199</v>
      </c>
      <c r="P1565">
        <v>60.911953945140503</v>
      </c>
      <c r="Q1565">
        <v>193.892852344484</v>
      </c>
      <c r="R1565">
        <v>21.015201857657601</v>
      </c>
      <c r="S1565">
        <v>8.4938119096025897</v>
      </c>
      <c r="T1565">
        <v>0.37062475201081901</v>
      </c>
      <c r="U1565">
        <v>0.95842550772794499</v>
      </c>
      <c r="V1565">
        <v>10.4321236559139</v>
      </c>
      <c r="W1565">
        <v>4.2706349206349197</v>
      </c>
    </row>
    <row r="1566" spans="1:23" x14ac:dyDescent="0.25">
      <c r="A1566">
        <v>1564</v>
      </c>
      <c r="B1566">
        <v>157.16318966019099</v>
      </c>
      <c r="C1566">
        <v>206.51297327718299</v>
      </c>
      <c r="D1566">
        <v>36.954795447415599</v>
      </c>
      <c r="E1566">
        <v>6.2759509210634503</v>
      </c>
      <c r="F1566">
        <v>6.48400831222534</v>
      </c>
      <c r="G1566">
        <v>2.61674499511718</v>
      </c>
      <c r="H1566">
        <v>8.32655429840087</v>
      </c>
      <c r="I1566">
        <v>1.72092080116271</v>
      </c>
      <c r="J1566">
        <v>926</v>
      </c>
      <c r="K1566">
        <v>109</v>
      </c>
      <c r="L1566">
        <v>2013</v>
      </c>
      <c r="M1566">
        <v>266</v>
      </c>
      <c r="N1566">
        <v>94.154129028320298</v>
      </c>
      <c r="O1566">
        <v>22</v>
      </c>
      <c r="P1566">
        <v>92.733610167358705</v>
      </c>
      <c r="Q1566">
        <v>174.51992040880901</v>
      </c>
      <c r="R1566">
        <v>25.7451405673342</v>
      </c>
      <c r="S1566">
        <v>6.0653873692333802</v>
      </c>
      <c r="T1566">
        <v>0.53479474523688098</v>
      </c>
      <c r="U1566">
        <v>0.95409492474953395</v>
      </c>
      <c r="V1566">
        <v>8.4171046344959297</v>
      </c>
      <c r="W1566">
        <v>3.1514159436896301</v>
      </c>
    </row>
    <row r="1567" spans="1:23" x14ac:dyDescent="0.25">
      <c r="A1567">
        <v>1565</v>
      </c>
      <c r="B1567">
        <v>170.88614178423799</v>
      </c>
      <c r="C1567">
        <v>206.35420830988301</v>
      </c>
      <c r="D1567">
        <v>22.3769055456718</v>
      </c>
      <c r="E1567">
        <v>12.5993184035288</v>
      </c>
      <c r="F1567">
        <v>5.5704565048217702</v>
      </c>
      <c r="G1567">
        <v>8.1189346313476491</v>
      </c>
      <c r="H1567">
        <v>10.5226573944091</v>
      </c>
      <c r="I1567">
        <v>6.0616698265075604</v>
      </c>
      <c r="J1567">
        <v>1323</v>
      </c>
      <c r="K1567">
        <v>617</v>
      </c>
      <c r="L1567">
        <v>2018</v>
      </c>
      <c r="M1567">
        <v>1571</v>
      </c>
      <c r="N1567">
        <v>103.730415344238</v>
      </c>
      <c r="O1567">
        <v>55.865909576416001</v>
      </c>
      <c r="P1567">
        <v>73.997774353706504</v>
      </c>
      <c r="Q1567">
        <v>187.80584683825799</v>
      </c>
      <c r="R1567">
        <v>23.2334238268887</v>
      </c>
      <c r="S1567">
        <v>8.6749582519501391</v>
      </c>
      <c r="T1567">
        <v>0.44652445859759698</v>
      </c>
      <c r="U1567">
        <v>0.95211342600148297</v>
      </c>
      <c r="V1567">
        <v>8.2039735099337694</v>
      </c>
      <c r="W1567">
        <v>4.2804559043348203</v>
      </c>
    </row>
    <row r="1568" spans="1:23" x14ac:dyDescent="0.25">
      <c r="A1568">
        <v>1566</v>
      </c>
      <c r="B1568">
        <v>159.9003861903</v>
      </c>
      <c r="C1568">
        <v>173.15030371247201</v>
      </c>
      <c r="D1568">
        <v>30.120464176534799</v>
      </c>
      <c r="E1568">
        <v>8.2562175559143594</v>
      </c>
      <c r="F1568">
        <v>6.7814311981201101</v>
      </c>
      <c r="G1568">
        <v>3.9861242771148602</v>
      </c>
      <c r="H1568">
        <v>10.675766944885201</v>
      </c>
      <c r="I1568">
        <v>3.6248633861541699</v>
      </c>
      <c r="J1568">
        <v>1261</v>
      </c>
      <c r="K1568">
        <v>379</v>
      </c>
      <c r="L1568">
        <v>2345</v>
      </c>
      <c r="M1568">
        <v>736</v>
      </c>
      <c r="N1568">
        <v>104.403060913085</v>
      </c>
      <c r="O1568">
        <v>33.955852508544901</v>
      </c>
      <c r="P1568">
        <v>68.8155929848932</v>
      </c>
      <c r="Q1568">
        <v>188.95341568685799</v>
      </c>
      <c r="R1568">
        <v>20.561074830500502</v>
      </c>
      <c r="S1568">
        <v>5.44555583493909</v>
      </c>
      <c r="T1568">
        <v>0.40007458707667898</v>
      </c>
      <c r="U1568">
        <v>0.96249104212388104</v>
      </c>
      <c r="V1568">
        <v>8.5843247025892193</v>
      </c>
      <c r="W1568">
        <v>2.9418070444104099</v>
      </c>
    </row>
    <row r="1569" spans="1:23" x14ac:dyDescent="0.25">
      <c r="A1569">
        <v>1567</v>
      </c>
      <c r="B1569">
        <v>168.04975838848</v>
      </c>
      <c r="C1569">
        <v>178.68303285528501</v>
      </c>
      <c r="D1569">
        <v>24.839219615256699</v>
      </c>
      <c r="E1569">
        <v>5.3128848689867301</v>
      </c>
      <c r="F1569">
        <v>5.8061289787292401</v>
      </c>
      <c r="G1569">
        <v>2.7874886989593501</v>
      </c>
      <c r="H1569">
        <v>10.9018402099609</v>
      </c>
      <c r="I1569">
        <v>2.5649845600128098</v>
      </c>
      <c r="J1569">
        <v>1334</v>
      </c>
      <c r="K1569">
        <v>300</v>
      </c>
      <c r="L1569">
        <v>2254</v>
      </c>
      <c r="M1569">
        <v>534</v>
      </c>
      <c r="N1569">
        <v>125.686111450195</v>
      </c>
      <c r="O1569">
        <v>30.4795017242431</v>
      </c>
      <c r="P1569">
        <v>94.840735318041297</v>
      </c>
      <c r="Q1569">
        <v>152.344298245614</v>
      </c>
      <c r="R1569">
        <v>27.1519085804326</v>
      </c>
      <c r="S1569">
        <v>6.9191675634210998</v>
      </c>
      <c r="T1569">
        <v>0.54541366547436698</v>
      </c>
      <c r="U1569">
        <v>0.94908082899221602</v>
      </c>
      <c r="V1569">
        <v>8.4954682779456192</v>
      </c>
      <c r="W1569">
        <v>4.1782371294851703</v>
      </c>
    </row>
    <row r="1570" spans="1:23" x14ac:dyDescent="0.25">
      <c r="A1570">
        <v>1568</v>
      </c>
      <c r="B1570">
        <v>167.006268314929</v>
      </c>
      <c r="C1570">
        <v>217.314269634574</v>
      </c>
      <c r="D1570">
        <v>37.7682206420711</v>
      </c>
      <c r="E1570">
        <v>4.03046077428038</v>
      </c>
      <c r="F1570">
        <v>6.3481154441833496</v>
      </c>
      <c r="G1570">
        <v>2.0635404586791899</v>
      </c>
      <c r="H1570">
        <v>9.4223003387451101</v>
      </c>
      <c r="I1570">
        <v>1.86303114891052</v>
      </c>
      <c r="J1570">
        <v>1127</v>
      </c>
      <c r="K1570">
        <v>218</v>
      </c>
      <c r="L1570">
        <v>1909</v>
      </c>
      <c r="M1570">
        <v>424</v>
      </c>
      <c r="N1570">
        <v>107.224060058593</v>
      </c>
      <c r="O1570">
        <v>40.816665649413999</v>
      </c>
      <c r="P1570">
        <v>84.568350356793005</v>
      </c>
      <c r="Q1570">
        <v>166.13280143518</v>
      </c>
      <c r="R1570">
        <v>23.074602854369999</v>
      </c>
      <c r="S1570">
        <v>7.34840315114905</v>
      </c>
      <c r="T1570">
        <v>0.50794954655041902</v>
      </c>
      <c r="U1570">
        <v>0.94636617482103402</v>
      </c>
      <c r="V1570">
        <v>8.0052631578947295</v>
      </c>
      <c r="W1570">
        <v>2.7066970214380501</v>
      </c>
    </row>
    <row r="1571" spans="1:23" x14ac:dyDescent="0.25">
      <c r="A1571">
        <v>1569</v>
      </c>
      <c r="B1571">
        <v>156.766985580935</v>
      </c>
      <c r="C1571">
        <v>192.55038910128201</v>
      </c>
      <c r="D1571">
        <v>31.810057847129599</v>
      </c>
      <c r="E1571">
        <v>6.4566552572006097</v>
      </c>
      <c r="F1571">
        <v>6.6538066864013601</v>
      </c>
      <c r="G1571">
        <v>2.6490681171417201</v>
      </c>
      <c r="H1571">
        <v>10.6443014144897</v>
      </c>
      <c r="I1571">
        <v>2.35465383529663</v>
      </c>
      <c r="J1571">
        <v>1271</v>
      </c>
      <c r="K1571">
        <v>245</v>
      </c>
      <c r="L1571">
        <v>2193</v>
      </c>
      <c r="M1571">
        <v>503</v>
      </c>
      <c r="N1571">
        <v>135.88229370117099</v>
      </c>
      <c r="O1571">
        <v>37.363082885742102</v>
      </c>
      <c r="P1571">
        <v>76.776177354709404</v>
      </c>
      <c r="Q1571">
        <v>193.11435757312299</v>
      </c>
      <c r="R1571">
        <v>24.203920926019201</v>
      </c>
      <c r="S1571">
        <v>5.192176594747</v>
      </c>
      <c r="T1571">
        <v>0.48913154636782702</v>
      </c>
      <c r="U1571">
        <v>0.97661957290397094</v>
      </c>
      <c r="V1571">
        <v>7.4349098000975102</v>
      </c>
      <c r="W1571">
        <v>2.7244770916334602</v>
      </c>
    </row>
    <row r="1572" spans="1:23" x14ac:dyDescent="0.25">
      <c r="A1572">
        <v>1570</v>
      </c>
      <c r="B1572">
        <v>166.19080517766599</v>
      </c>
      <c r="C1572">
        <v>183.65611597352901</v>
      </c>
      <c r="D1572">
        <v>40.038858263435401</v>
      </c>
      <c r="E1572">
        <v>4.2500132707495704</v>
      </c>
      <c r="F1572">
        <v>5.5573844909667898</v>
      </c>
      <c r="G1572">
        <v>2.78846263885498</v>
      </c>
      <c r="H1572">
        <v>8.9006805419921804</v>
      </c>
      <c r="I1572">
        <v>1.9921641349792401</v>
      </c>
      <c r="J1572">
        <v>1062</v>
      </c>
      <c r="K1572">
        <v>133</v>
      </c>
      <c r="L1572">
        <v>1832</v>
      </c>
      <c r="M1572">
        <v>350</v>
      </c>
      <c r="N1572">
        <v>116.51609039306599</v>
      </c>
      <c r="O1572">
        <v>73.736015319824205</v>
      </c>
      <c r="P1572">
        <v>72.364847256406506</v>
      </c>
      <c r="Q1572">
        <v>156.41622605746201</v>
      </c>
      <c r="R1572">
        <v>22.488111444730901</v>
      </c>
      <c r="S1572">
        <v>9.5822907684896901</v>
      </c>
      <c r="T1572">
        <v>0.47927448010853202</v>
      </c>
      <c r="U1572">
        <v>0.96367571989159895</v>
      </c>
      <c r="V1572">
        <v>7.3960720130932804</v>
      </c>
      <c r="W1572">
        <v>4.9896753592336296</v>
      </c>
    </row>
    <row r="1573" spans="1:23" x14ac:dyDescent="0.25">
      <c r="A1573">
        <v>1571</v>
      </c>
      <c r="B1573">
        <v>161.43610394146901</v>
      </c>
      <c r="C1573">
        <v>180.01828096799801</v>
      </c>
      <c r="D1573">
        <v>42.714059356839897</v>
      </c>
      <c r="E1573">
        <v>6.1477515484161103</v>
      </c>
      <c r="F1573">
        <v>5.4938697814941397</v>
      </c>
      <c r="G1573">
        <v>3.4299287796020499</v>
      </c>
      <c r="H1573">
        <v>7.5521430969238201</v>
      </c>
      <c r="I1573">
        <v>3.1811828613281201</v>
      </c>
      <c r="J1573">
        <v>827</v>
      </c>
      <c r="K1573">
        <v>346</v>
      </c>
      <c r="L1573">
        <v>1563</v>
      </c>
      <c r="M1573">
        <v>689</v>
      </c>
      <c r="N1573">
        <v>95.7078857421875</v>
      </c>
      <c r="O1573">
        <v>49.040798187255803</v>
      </c>
      <c r="P1573">
        <v>80.406300571798397</v>
      </c>
      <c r="Q1573">
        <v>157.205248440524</v>
      </c>
      <c r="R1573">
        <v>24.128758504132801</v>
      </c>
      <c r="S1573">
        <v>5.3468539797491701</v>
      </c>
      <c r="T1573">
        <v>0.51103192859812097</v>
      </c>
      <c r="U1573">
        <v>0.96746734655927302</v>
      </c>
      <c r="V1573">
        <v>7.6337831549557897</v>
      </c>
      <c r="W1573">
        <v>3.07470636438131</v>
      </c>
    </row>
    <row r="1574" spans="1:23" x14ac:dyDescent="0.25">
      <c r="A1574">
        <v>1572</v>
      </c>
      <c r="B1574">
        <v>182.80909778959401</v>
      </c>
      <c r="C1574">
        <v>153.332220691261</v>
      </c>
      <c r="D1574">
        <v>25.143754094131801</v>
      </c>
      <c r="E1574">
        <v>8.2756838718070096</v>
      </c>
      <c r="F1574">
        <v>5.1203479766845703</v>
      </c>
      <c r="G1574">
        <v>4.4463343620300204</v>
      </c>
      <c r="H1574">
        <v>8.8167705535888601</v>
      </c>
      <c r="I1574">
        <v>3.16273641586303</v>
      </c>
      <c r="J1574">
        <v>1020</v>
      </c>
      <c r="K1574">
        <v>278</v>
      </c>
      <c r="L1574">
        <v>1718</v>
      </c>
      <c r="M1574">
        <v>651</v>
      </c>
      <c r="N1574">
        <v>122.38054656982401</v>
      </c>
      <c r="O1574">
        <v>34.669872283935497</v>
      </c>
      <c r="P1574">
        <v>68.953340046995606</v>
      </c>
      <c r="Q1574">
        <v>197.94681650904101</v>
      </c>
      <c r="R1574">
        <v>25.1686591067302</v>
      </c>
      <c r="S1574">
        <v>4.1680334600182496</v>
      </c>
      <c r="T1574">
        <v>0.42809739671110603</v>
      </c>
      <c r="U1574">
        <v>0.97876300570920205</v>
      </c>
      <c r="V1574">
        <v>13.551466359976899</v>
      </c>
      <c r="W1574">
        <v>2.7285994948077401</v>
      </c>
    </row>
    <row r="1575" spans="1:23" x14ac:dyDescent="0.25">
      <c r="A1575">
        <v>1573</v>
      </c>
      <c r="B1575">
        <v>186.06479846300101</v>
      </c>
      <c r="C1575">
        <v>207.029614391895</v>
      </c>
      <c r="D1575">
        <v>28.827221286605301</v>
      </c>
      <c r="E1575">
        <v>11.463602000459201</v>
      </c>
      <c r="F1575">
        <v>5.1280269622802699</v>
      </c>
      <c r="G1575">
        <v>6.46506595611572</v>
      </c>
      <c r="H1575">
        <v>8.7584896087646396</v>
      </c>
      <c r="I1575">
        <v>4.8067374229431099</v>
      </c>
      <c r="J1575">
        <v>1058</v>
      </c>
      <c r="K1575">
        <v>402</v>
      </c>
      <c r="L1575">
        <v>1741</v>
      </c>
      <c r="M1575">
        <v>1174</v>
      </c>
      <c r="N1575">
        <v>98.615409851074205</v>
      </c>
      <c r="O1575">
        <v>41.868843078613203</v>
      </c>
      <c r="P1575">
        <v>79.150260889957195</v>
      </c>
      <c r="Q1575">
        <v>169.10019725184699</v>
      </c>
      <c r="R1575">
        <v>24.640509523586001</v>
      </c>
      <c r="S1575">
        <v>6.4871722957112299</v>
      </c>
      <c r="T1575">
        <v>0.55456385799184704</v>
      </c>
      <c r="U1575">
        <v>0.97072787781523295</v>
      </c>
      <c r="V1575">
        <v>5.1173469387755102</v>
      </c>
      <c r="W1575">
        <v>3.2414053645636498</v>
      </c>
    </row>
    <row r="1576" spans="1:23" x14ac:dyDescent="0.25">
      <c r="A1576">
        <v>1574</v>
      </c>
      <c r="B1576">
        <v>185.400473519765</v>
      </c>
      <c r="C1576">
        <v>193.65153602825501</v>
      </c>
      <c r="D1576">
        <v>28.598213655782299</v>
      </c>
      <c r="E1576">
        <v>8.6244627484847491</v>
      </c>
      <c r="F1576">
        <v>5.2199754714965803</v>
      </c>
      <c r="G1576">
        <v>4.5562181472778303</v>
      </c>
      <c r="H1576">
        <v>8.8387575149536097</v>
      </c>
      <c r="I1576">
        <v>3.5083012580871502</v>
      </c>
      <c r="J1576">
        <v>1062</v>
      </c>
      <c r="K1576">
        <v>306</v>
      </c>
      <c r="L1576">
        <v>1696</v>
      </c>
      <c r="M1576">
        <v>756</v>
      </c>
      <c r="N1576">
        <v>104.388694763183</v>
      </c>
      <c r="O1576">
        <v>41.400482177734297</v>
      </c>
      <c r="P1576">
        <v>77.835238860391797</v>
      </c>
      <c r="Q1576">
        <v>169.85041933892401</v>
      </c>
      <c r="R1576">
        <v>24.792807760627799</v>
      </c>
      <c r="S1576">
        <v>6.3417025700288301</v>
      </c>
      <c r="T1576">
        <v>0.52927474328348001</v>
      </c>
      <c r="U1576">
        <v>0.96548908282801704</v>
      </c>
      <c r="V1576">
        <v>5.5771299179167801</v>
      </c>
      <c r="W1576">
        <v>3.4444925653240901</v>
      </c>
    </row>
    <row r="1577" spans="1:23" x14ac:dyDescent="0.25">
      <c r="A1577">
        <v>1575</v>
      </c>
      <c r="B1577">
        <v>180.16592598342601</v>
      </c>
      <c r="C1577">
        <v>180.50251314793601</v>
      </c>
      <c r="D1577">
        <v>29.8340677282537</v>
      </c>
      <c r="E1577">
        <v>6.6826116383243299</v>
      </c>
      <c r="F1577">
        <v>5.28551816940307</v>
      </c>
      <c r="G1577">
        <v>2.8968863487243599</v>
      </c>
      <c r="H1577">
        <v>8.9919815063476491</v>
      </c>
      <c r="I1577">
        <v>1.74465596675872</v>
      </c>
      <c r="J1577">
        <v>1078</v>
      </c>
      <c r="K1577">
        <v>77</v>
      </c>
      <c r="L1577">
        <v>1669</v>
      </c>
      <c r="M1577">
        <v>221</v>
      </c>
      <c r="N1577">
        <v>114.529479980468</v>
      </c>
      <c r="O1577">
        <v>26.0768108367919</v>
      </c>
      <c r="P1577">
        <v>66.265247018739302</v>
      </c>
      <c r="Q1577">
        <v>159.15898617511499</v>
      </c>
      <c r="R1577">
        <v>21.4383073939347</v>
      </c>
      <c r="S1577">
        <v>7.2666392373703097</v>
      </c>
      <c r="T1577">
        <v>0.40649750811262603</v>
      </c>
      <c r="U1577">
        <v>0.93520998611519501</v>
      </c>
      <c r="V1577">
        <v>10.5195071868583</v>
      </c>
      <c r="W1577">
        <v>3.2852599777389</v>
      </c>
    </row>
    <row r="1578" spans="1:23" x14ac:dyDescent="0.25">
      <c r="A1578">
        <v>1576</v>
      </c>
      <c r="B1578">
        <v>170.15241902617899</v>
      </c>
      <c r="C1578">
        <v>151.91187486657901</v>
      </c>
      <c r="D1578">
        <v>29.5282373704874</v>
      </c>
      <c r="E1578">
        <v>2.7174255239435801</v>
      </c>
      <c r="F1578">
        <v>5.4353790283203098</v>
      </c>
      <c r="G1578">
        <v>1.95126605033874</v>
      </c>
      <c r="H1578">
        <v>9.2385511398315394</v>
      </c>
      <c r="I1578">
        <v>1.26974284648895</v>
      </c>
      <c r="J1578">
        <v>1137</v>
      </c>
      <c r="K1578">
        <v>95</v>
      </c>
      <c r="L1578">
        <v>1594</v>
      </c>
      <c r="M1578">
        <v>189</v>
      </c>
      <c r="N1578">
        <v>110.14535522460901</v>
      </c>
      <c r="O1578">
        <v>50.009998321533203</v>
      </c>
      <c r="P1578">
        <v>66.999159805074697</v>
      </c>
      <c r="Q1578">
        <v>115.395526960784</v>
      </c>
      <c r="R1578">
        <v>20.790393528783198</v>
      </c>
      <c r="S1578">
        <v>10.6971222120424</v>
      </c>
      <c r="T1578">
        <v>0.40055306418893499</v>
      </c>
      <c r="U1578">
        <v>0.79996772649285597</v>
      </c>
      <c r="V1578">
        <v>10.5642904730179</v>
      </c>
      <c r="W1578">
        <v>4.9065315315315301</v>
      </c>
    </row>
    <row r="1579" spans="1:23" x14ac:dyDescent="0.25">
      <c r="A1579">
        <v>1577</v>
      </c>
      <c r="B1579">
        <v>172.14271575229401</v>
      </c>
      <c r="C1579">
        <v>138.83428748859799</v>
      </c>
      <c r="D1579">
        <v>32.553819123423999</v>
      </c>
      <c r="E1579">
        <v>6.6296968656700104</v>
      </c>
      <c r="F1579">
        <v>6.1056585311889604</v>
      </c>
      <c r="G1579">
        <v>3.2155139446258501</v>
      </c>
      <c r="H1579">
        <v>10.6705722808837</v>
      </c>
      <c r="I1579">
        <v>1.9133164882659901</v>
      </c>
      <c r="J1579">
        <v>1278</v>
      </c>
      <c r="K1579">
        <v>81</v>
      </c>
      <c r="L1579">
        <v>2020</v>
      </c>
      <c r="M1579">
        <v>257</v>
      </c>
      <c r="N1579">
        <v>127.01181030273401</v>
      </c>
      <c r="O1579">
        <v>38.587562561035099</v>
      </c>
      <c r="P1579">
        <v>85.551807228915607</v>
      </c>
      <c r="Q1579">
        <v>132.92414437253899</v>
      </c>
      <c r="R1579">
        <v>26.127847681061802</v>
      </c>
      <c r="S1579">
        <v>8.0873242592012904</v>
      </c>
      <c r="T1579">
        <v>0.49363280008335397</v>
      </c>
      <c r="U1579">
        <v>0.96191874507557695</v>
      </c>
      <c r="V1579">
        <v>8.2269753397080994</v>
      </c>
      <c r="W1579">
        <v>2.9731506849314999</v>
      </c>
    </row>
    <row r="1580" spans="1:23" x14ac:dyDescent="0.25">
      <c r="A1580">
        <v>1578</v>
      </c>
      <c r="B1580">
        <v>181.99503192377099</v>
      </c>
      <c r="C1580">
        <v>193.614294863086</v>
      </c>
      <c r="D1580">
        <v>27.5018751301529</v>
      </c>
      <c r="E1580">
        <v>5.3345545918212602</v>
      </c>
      <c r="F1580">
        <v>5.1889104843139604</v>
      </c>
      <c r="G1580">
        <v>2.0842802524566602</v>
      </c>
      <c r="H1580">
        <v>8.5374622344970703</v>
      </c>
      <c r="I1580">
        <v>1.93951952457427</v>
      </c>
      <c r="J1580">
        <v>1000</v>
      </c>
      <c r="K1580">
        <v>173</v>
      </c>
      <c r="L1580">
        <v>1798</v>
      </c>
      <c r="M1580">
        <v>394</v>
      </c>
      <c r="N1580">
        <v>96.046867370605398</v>
      </c>
      <c r="O1580">
        <v>59.4390449523925</v>
      </c>
      <c r="P1580">
        <v>80.329030175891504</v>
      </c>
      <c r="Q1580">
        <v>185.38737683734399</v>
      </c>
      <c r="R1580">
        <v>21.677265551117301</v>
      </c>
      <c r="S1580">
        <v>7.2797629130180104</v>
      </c>
      <c r="T1580">
        <v>0.46342687157159501</v>
      </c>
      <c r="U1580">
        <v>0.96945133931957606</v>
      </c>
      <c r="V1580">
        <v>9.86297760210803</v>
      </c>
      <c r="W1580">
        <v>3.9033031433137899</v>
      </c>
    </row>
    <row r="1581" spans="1:23" x14ac:dyDescent="0.25">
      <c r="A1581">
        <v>1579</v>
      </c>
      <c r="B1581">
        <v>160.08337052921601</v>
      </c>
      <c r="C1581">
        <v>177.43059248190301</v>
      </c>
      <c r="D1581">
        <v>35.778573822620899</v>
      </c>
      <c r="E1581">
        <v>12.7204411102091</v>
      </c>
      <c r="F1581">
        <v>6.6325707435607901</v>
      </c>
      <c r="G1581">
        <v>8.7464475631713796</v>
      </c>
      <c r="H1581">
        <v>10.0666856765747</v>
      </c>
      <c r="I1581">
        <v>5.9118566513061497</v>
      </c>
      <c r="J1581">
        <v>1200</v>
      </c>
      <c r="K1581">
        <v>496</v>
      </c>
      <c r="L1581">
        <v>2126</v>
      </c>
      <c r="M1581">
        <v>1254</v>
      </c>
      <c r="N1581">
        <v>125.219802856445</v>
      </c>
      <c r="O1581">
        <v>25.0798740386962</v>
      </c>
      <c r="P1581">
        <v>72.554843304843303</v>
      </c>
      <c r="Q1581">
        <v>78.351587754325905</v>
      </c>
      <c r="R1581">
        <v>22.796015375460598</v>
      </c>
      <c r="S1581">
        <v>15.277859469444699</v>
      </c>
      <c r="T1581">
        <v>0.422259843561273</v>
      </c>
      <c r="U1581">
        <v>0.59809716668881197</v>
      </c>
      <c r="V1581">
        <v>10.4377224199288</v>
      </c>
      <c r="W1581">
        <v>5.7623805386620299</v>
      </c>
    </row>
    <row r="1582" spans="1:23" x14ac:dyDescent="0.25">
      <c r="A1582">
        <v>1580</v>
      </c>
      <c r="B1582">
        <v>157.58130373187899</v>
      </c>
      <c r="C1582">
        <v>198.36197092899101</v>
      </c>
      <c r="D1582">
        <v>41.883146247247304</v>
      </c>
      <c r="E1582">
        <v>3.51577874075452</v>
      </c>
      <c r="F1582">
        <v>7.1561479568481401</v>
      </c>
      <c r="G1582">
        <v>2.3146080970764098</v>
      </c>
      <c r="H1582">
        <v>9.2151842117309499</v>
      </c>
      <c r="I1582">
        <v>1.91350734233856</v>
      </c>
      <c r="J1582">
        <v>1051</v>
      </c>
      <c r="K1582">
        <v>199</v>
      </c>
      <c r="L1582">
        <v>2150</v>
      </c>
      <c r="M1582">
        <v>333</v>
      </c>
      <c r="N1582">
        <v>106.73331451416</v>
      </c>
      <c r="O1582">
        <v>64.070274353027301</v>
      </c>
      <c r="P1582">
        <v>95.7812448677943</v>
      </c>
      <c r="Q1582">
        <v>206.830483147932</v>
      </c>
      <c r="R1582">
        <v>25.132372879549699</v>
      </c>
      <c r="S1582">
        <v>3.5765141284934399</v>
      </c>
      <c r="T1582">
        <v>0.53117870774258502</v>
      </c>
      <c r="U1582">
        <v>0.98317468705756095</v>
      </c>
      <c r="V1582">
        <v>10.5105555555555</v>
      </c>
      <c r="W1582">
        <v>2.4149096385542101</v>
      </c>
    </row>
    <row r="1583" spans="1:23" x14ac:dyDescent="0.25">
      <c r="A1583">
        <v>1581</v>
      </c>
      <c r="B1583">
        <v>180.64328824545399</v>
      </c>
      <c r="C1583">
        <v>168.73335403364999</v>
      </c>
      <c r="D1583">
        <v>30.6963274139429</v>
      </c>
      <c r="E1583">
        <v>11.9413558946063</v>
      </c>
      <c r="F1583">
        <v>5.4197769165039</v>
      </c>
      <c r="G1583">
        <v>5.1420469284057599</v>
      </c>
      <c r="H1583">
        <v>9.2961673736572195</v>
      </c>
      <c r="I1583">
        <v>5.0611433982849103</v>
      </c>
      <c r="J1583">
        <v>1118</v>
      </c>
      <c r="K1583">
        <v>551</v>
      </c>
      <c r="L1583">
        <v>1876</v>
      </c>
      <c r="M1583">
        <v>1304</v>
      </c>
      <c r="N1583">
        <v>95.210296630859304</v>
      </c>
      <c r="O1583">
        <v>75.153175354003906</v>
      </c>
      <c r="P1583">
        <v>94.698339289468095</v>
      </c>
      <c r="Q1583">
        <v>167.713262733232</v>
      </c>
      <c r="R1583">
        <v>25.876463507392899</v>
      </c>
      <c r="S1583">
        <v>9.7161832236096402</v>
      </c>
      <c r="T1583">
        <v>0.53018567542944595</v>
      </c>
      <c r="U1583">
        <v>0.93387719008129499</v>
      </c>
      <c r="V1583">
        <v>8.1594996090695808</v>
      </c>
      <c r="W1583">
        <v>5.5329765692797199</v>
      </c>
    </row>
    <row r="1584" spans="1:23" x14ac:dyDescent="0.25">
      <c r="A1584">
        <v>1582</v>
      </c>
      <c r="B1584">
        <v>171.981796658192</v>
      </c>
      <c r="C1584">
        <v>166.63927109006499</v>
      </c>
      <c r="D1584">
        <v>28.859927859755199</v>
      </c>
      <c r="E1584">
        <v>8.1189496284544802</v>
      </c>
      <c r="F1584">
        <v>6.3390827178954998</v>
      </c>
      <c r="G1584">
        <v>3.5613193511962802</v>
      </c>
      <c r="H1584">
        <v>8.3182458877563406</v>
      </c>
      <c r="I1584">
        <v>2.7993712425231898</v>
      </c>
      <c r="J1584">
        <v>944</v>
      </c>
      <c r="K1584">
        <v>239</v>
      </c>
      <c r="L1584">
        <v>2012</v>
      </c>
      <c r="M1584">
        <v>537</v>
      </c>
      <c r="N1584">
        <v>103.40695953369099</v>
      </c>
      <c r="O1584">
        <v>14.1421365737915</v>
      </c>
      <c r="P1584">
        <v>94.810509831216294</v>
      </c>
      <c r="Q1584">
        <v>200.423867333174</v>
      </c>
      <c r="R1584">
        <v>22.627719385014</v>
      </c>
      <c r="S1584">
        <v>2.6715326058333702</v>
      </c>
      <c r="T1584">
        <v>0.57112194386555004</v>
      </c>
      <c r="U1584">
        <v>0.98482972570769001</v>
      </c>
      <c r="V1584">
        <v>8.0230326295585392</v>
      </c>
      <c r="W1584">
        <v>2.2728743748161202</v>
      </c>
    </row>
    <row r="1585" spans="1:23" x14ac:dyDescent="0.25">
      <c r="A1585">
        <v>1583</v>
      </c>
      <c r="B1585">
        <v>162.55638572454299</v>
      </c>
      <c r="C1585">
        <v>200.23984552387901</v>
      </c>
      <c r="D1585">
        <v>24.836432610538399</v>
      </c>
      <c r="E1585">
        <v>5.9704368963829699</v>
      </c>
      <c r="F1585">
        <v>5.5076375007629297</v>
      </c>
      <c r="G1585">
        <v>2.48246097564697</v>
      </c>
      <c r="H1585">
        <v>8.4438180923461896</v>
      </c>
      <c r="I1585">
        <v>1.8293330669403001</v>
      </c>
      <c r="J1585">
        <v>1049</v>
      </c>
      <c r="K1585">
        <v>118</v>
      </c>
      <c r="L1585">
        <v>1620</v>
      </c>
      <c r="M1585">
        <v>307</v>
      </c>
      <c r="N1585">
        <v>99.181655883789006</v>
      </c>
      <c r="O1585">
        <v>48.301139831542898</v>
      </c>
      <c r="P1585">
        <v>61.326852338412998</v>
      </c>
      <c r="Q1585">
        <v>200.49124794069101</v>
      </c>
      <c r="R1585">
        <v>25.816673477641</v>
      </c>
      <c r="S1585">
        <v>7.0931420156420302</v>
      </c>
      <c r="T1585">
        <v>0.43340950751000601</v>
      </c>
      <c r="U1585">
        <v>0.962281469232937</v>
      </c>
      <c r="V1585">
        <v>11.801709401709401</v>
      </c>
      <c r="W1585">
        <v>2.8397142086815799</v>
      </c>
    </row>
    <row r="1586" spans="1:23" x14ac:dyDescent="0.25">
      <c r="A1586">
        <v>1584</v>
      </c>
      <c r="B1586">
        <v>158.63963981447301</v>
      </c>
      <c r="C1586">
        <v>195.002076500611</v>
      </c>
      <c r="D1586">
        <v>40.893171784625601</v>
      </c>
      <c r="E1586">
        <v>6.31460385551246</v>
      </c>
      <c r="F1586">
        <v>8.1296882629394496</v>
      </c>
      <c r="G1586">
        <v>2.91731452941894</v>
      </c>
      <c r="H1586">
        <v>15.119153022766101</v>
      </c>
      <c r="I1586">
        <v>1.9674816131591699</v>
      </c>
      <c r="J1586">
        <v>1731</v>
      </c>
      <c r="K1586">
        <v>161</v>
      </c>
      <c r="L1586">
        <v>2406</v>
      </c>
      <c r="M1586">
        <v>390</v>
      </c>
      <c r="N1586">
        <v>152.02960205078099</v>
      </c>
      <c r="O1586">
        <v>12.3693170547485</v>
      </c>
      <c r="P1586">
        <v>125.690063182079</v>
      </c>
      <c r="Q1586">
        <v>150.65356429047301</v>
      </c>
      <c r="R1586">
        <v>21.897788228255301</v>
      </c>
      <c r="S1586">
        <v>11.666497511160401</v>
      </c>
      <c r="T1586">
        <v>0.80980435906725301</v>
      </c>
      <c r="U1586">
        <v>0.94651802143244002</v>
      </c>
      <c r="V1586">
        <v>6.9556396148555697</v>
      </c>
      <c r="W1586">
        <v>5.2946845354615197</v>
      </c>
    </row>
    <row r="1587" spans="1:23" x14ac:dyDescent="0.25">
      <c r="A1587">
        <v>1585</v>
      </c>
      <c r="B1587">
        <v>149.560267034097</v>
      </c>
      <c r="C1587">
        <v>172.74920918317801</v>
      </c>
      <c r="D1587">
        <v>31.421855121989399</v>
      </c>
      <c r="E1587">
        <v>6.2812278025160904</v>
      </c>
      <c r="F1587">
        <v>8.5069990158081001</v>
      </c>
      <c r="G1587">
        <v>4.4204363822937003</v>
      </c>
      <c r="H1587">
        <v>11.0257520675659</v>
      </c>
      <c r="I1587">
        <v>3.2340724468231201</v>
      </c>
      <c r="J1587">
        <v>1428</v>
      </c>
      <c r="K1587">
        <v>280</v>
      </c>
      <c r="L1587">
        <v>2459</v>
      </c>
      <c r="M1587">
        <v>634</v>
      </c>
      <c r="N1587">
        <v>131.20976257324199</v>
      </c>
      <c r="O1587">
        <v>40.718544006347599</v>
      </c>
      <c r="P1587">
        <v>59.3817552961521</v>
      </c>
      <c r="Q1587">
        <v>216.773580078458</v>
      </c>
      <c r="R1587">
        <v>27.029894181303</v>
      </c>
      <c r="S1587">
        <v>4.2829508931445401</v>
      </c>
      <c r="T1587">
        <v>0.37186986493379498</v>
      </c>
      <c r="U1587">
        <v>0.97508530659565495</v>
      </c>
      <c r="V1587">
        <v>13.5949656750572</v>
      </c>
      <c r="W1587">
        <v>2.1725422757236998</v>
      </c>
    </row>
    <row r="1588" spans="1:23" x14ac:dyDescent="0.25">
      <c r="A1588">
        <v>1586</v>
      </c>
      <c r="B1588">
        <v>154.78505307690801</v>
      </c>
      <c r="C1588">
        <v>187.02113373052001</v>
      </c>
      <c r="D1588">
        <v>33.480982846728402</v>
      </c>
      <c r="E1588">
        <v>11.6900728851114</v>
      </c>
      <c r="F1588">
        <v>8.7129030227661097</v>
      </c>
      <c r="G1588">
        <v>3.8326070308685298</v>
      </c>
      <c r="H1588">
        <v>11.7234077453613</v>
      </c>
      <c r="I1588">
        <v>5.7389383316040004</v>
      </c>
      <c r="J1588">
        <v>1490</v>
      </c>
      <c r="K1588">
        <v>715</v>
      </c>
      <c r="L1588">
        <v>2525</v>
      </c>
      <c r="M1588">
        <v>1284</v>
      </c>
      <c r="N1588">
        <v>130.54501342773401</v>
      </c>
      <c r="O1588">
        <v>48.1663818359375</v>
      </c>
      <c r="P1588">
        <v>55.041517537580503</v>
      </c>
      <c r="Q1588">
        <v>185.85667159594999</v>
      </c>
      <c r="R1588">
        <v>21.747585488419301</v>
      </c>
      <c r="S1588">
        <v>6.2223192614444898</v>
      </c>
      <c r="T1588">
        <v>0.34490456043794698</v>
      </c>
      <c r="U1588">
        <v>0.96435003656891505</v>
      </c>
      <c r="V1588">
        <v>16.8421480878763</v>
      </c>
      <c r="W1588">
        <v>2.9096550465413298</v>
      </c>
    </row>
    <row r="1589" spans="1:23" x14ac:dyDescent="0.25">
      <c r="A1589">
        <v>1587</v>
      </c>
      <c r="B1589">
        <v>156.47681887868899</v>
      </c>
      <c r="C1589">
        <v>217.143860738613</v>
      </c>
      <c r="D1589">
        <v>37.021359803819898</v>
      </c>
      <c r="E1589">
        <v>13.978654934338399</v>
      </c>
      <c r="F1589">
        <v>8.7835912704467702</v>
      </c>
      <c r="G1589">
        <v>5.1411428451537997</v>
      </c>
      <c r="H1589">
        <v>13.854752540588301</v>
      </c>
      <c r="I1589">
        <v>4.6191926002502397</v>
      </c>
      <c r="J1589">
        <v>1681</v>
      </c>
      <c r="K1589">
        <v>508</v>
      </c>
      <c r="L1589">
        <v>2802</v>
      </c>
      <c r="M1589">
        <v>1082</v>
      </c>
      <c r="N1589">
        <v>148.62705993652301</v>
      </c>
      <c r="O1589">
        <v>46</v>
      </c>
      <c r="P1589">
        <v>58.623065764023202</v>
      </c>
      <c r="Q1589">
        <v>139.45757986546201</v>
      </c>
      <c r="R1589">
        <v>22.877572148917899</v>
      </c>
      <c r="S1589">
        <v>4.4876936426088596</v>
      </c>
      <c r="T1589">
        <v>0.37862575346666799</v>
      </c>
      <c r="U1589">
        <v>0.97953765776673596</v>
      </c>
      <c r="V1589">
        <v>16.721966205837099</v>
      </c>
      <c r="W1589">
        <v>3.1406553136451798</v>
      </c>
    </row>
    <row r="1590" spans="1:23" x14ac:dyDescent="0.25">
      <c r="A1590">
        <v>1588</v>
      </c>
      <c r="B1590">
        <v>153.86099089832899</v>
      </c>
      <c r="C1590">
        <v>133.28092918550701</v>
      </c>
      <c r="D1590">
        <v>41.471714091475903</v>
      </c>
      <c r="E1590">
        <v>5.1488041288062796</v>
      </c>
      <c r="F1590">
        <v>7.8072748184204102</v>
      </c>
      <c r="G1590">
        <v>3.3911213874816801</v>
      </c>
      <c r="H1590">
        <v>10.801189422607401</v>
      </c>
      <c r="I1590">
        <v>2.06220483779907</v>
      </c>
      <c r="J1590">
        <v>1374</v>
      </c>
      <c r="K1590">
        <v>133</v>
      </c>
      <c r="L1590">
        <v>2412</v>
      </c>
      <c r="M1590">
        <v>346</v>
      </c>
      <c r="N1590">
        <v>127.882766723632</v>
      </c>
      <c r="O1590">
        <v>31</v>
      </c>
      <c r="P1590">
        <v>51.199606202313497</v>
      </c>
      <c r="Q1590">
        <v>158.50917866751001</v>
      </c>
      <c r="R1590">
        <v>22.3168682559761</v>
      </c>
      <c r="S1590">
        <v>8.3662665786000794</v>
      </c>
      <c r="T1590">
        <v>0.33133994707620101</v>
      </c>
      <c r="U1590">
        <v>0.94130882014313499</v>
      </c>
      <c r="V1590">
        <v>14.0182149362477</v>
      </c>
      <c r="W1590">
        <v>3.0024775472282399</v>
      </c>
    </row>
    <row r="1591" spans="1:23" x14ac:dyDescent="0.25">
      <c r="A1591">
        <v>1589</v>
      </c>
      <c r="B1591">
        <v>156.99970890178301</v>
      </c>
      <c r="C1591">
        <v>130.897611053969</v>
      </c>
      <c r="D1591">
        <v>40.200439743120299</v>
      </c>
      <c r="E1591">
        <v>5.1364010294508704</v>
      </c>
      <c r="F1591">
        <v>8.0713586807250906</v>
      </c>
      <c r="G1591">
        <v>3.1673419475555402</v>
      </c>
      <c r="H1591">
        <v>12.0947713851928</v>
      </c>
      <c r="I1591">
        <v>2.25346708297729</v>
      </c>
      <c r="J1591">
        <v>1476</v>
      </c>
      <c r="K1591">
        <v>222</v>
      </c>
      <c r="L1591">
        <v>2470</v>
      </c>
      <c r="M1591">
        <v>378</v>
      </c>
      <c r="N1591">
        <v>142.225173950195</v>
      </c>
      <c r="O1591">
        <v>28.635643005371001</v>
      </c>
      <c r="P1591">
        <v>89.0491533043608</v>
      </c>
      <c r="Q1591">
        <v>174.26011611541099</v>
      </c>
      <c r="R1591">
        <v>22.4695670693797</v>
      </c>
      <c r="S1591">
        <v>5.1816988742760897</v>
      </c>
      <c r="T1591">
        <v>0.49969870942088201</v>
      </c>
      <c r="U1591">
        <v>0.97526270694904704</v>
      </c>
      <c r="V1591">
        <v>7.2082825822167997</v>
      </c>
      <c r="W1591">
        <v>2.7575667213359099</v>
      </c>
    </row>
    <row r="1592" spans="1:23" x14ac:dyDescent="0.25">
      <c r="A1592">
        <v>1590</v>
      </c>
      <c r="B1592">
        <v>152.66269479322301</v>
      </c>
      <c r="C1592">
        <v>194.685089949348</v>
      </c>
      <c r="D1592">
        <v>29.021396624807601</v>
      </c>
      <c r="E1592">
        <v>5.0824194528371498</v>
      </c>
      <c r="F1592">
        <v>7.2286424636840803</v>
      </c>
      <c r="G1592">
        <v>3.2160875797271702</v>
      </c>
      <c r="H1592">
        <v>11.0540809631347</v>
      </c>
      <c r="I1592">
        <v>2.11293220520019</v>
      </c>
      <c r="J1592">
        <v>1350</v>
      </c>
      <c r="K1592">
        <v>112</v>
      </c>
      <c r="L1592">
        <v>2314</v>
      </c>
      <c r="M1592">
        <v>336</v>
      </c>
      <c r="N1592">
        <v>123.794189453125</v>
      </c>
      <c r="O1592">
        <v>34.205265045166001</v>
      </c>
      <c r="P1592">
        <v>66.602243313201001</v>
      </c>
      <c r="Q1592">
        <v>167.78383027522901</v>
      </c>
      <c r="R1592">
        <v>22.662324076701001</v>
      </c>
      <c r="S1592">
        <v>6.5421452625130101</v>
      </c>
      <c r="T1592">
        <v>0.41881123569844098</v>
      </c>
      <c r="U1592">
        <v>0.95119920045005601</v>
      </c>
      <c r="V1592">
        <v>11.9989680082559</v>
      </c>
      <c r="W1592">
        <v>3.26506276150627</v>
      </c>
    </row>
    <row r="1593" spans="1:23" x14ac:dyDescent="0.25">
      <c r="A1593">
        <v>1591</v>
      </c>
      <c r="B1593">
        <v>153.19130974790801</v>
      </c>
      <c r="C1593">
        <v>192.60024452250099</v>
      </c>
      <c r="D1593">
        <v>34.215238266224098</v>
      </c>
      <c r="E1593">
        <v>6.1190401557072498</v>
      </c>
      <c r="F1593">
        <v>7.0381731986999503</v>
      </c>
      <c r="G1593">
        <v>3.7410929203033398</v>
      </c>
      <c r="H1593">
        <v>8.0651750564575195</v>
      </c>
      <c r="I1593">
        <v>2.6555716991424498</v>
      </c>
      <c r="J1593">
        <v>862</v>
      </c>
      <c r="K1593">
        <v>222</v>
      </c>
      <c r="L1593">
        <v>2017</v>
      </c>
      <c r="M1593">
        <v>524</v>
      </c>
      <c r="N1593">
        <v>68.883956909179602</v>
      </c>
      <c r="O1593">
        <v>32.572994232177699</v>
      </c>
      <c r="P1593">
        <v>61.884534455549698</v>
      </c>
      <c r="Q1593">
        <v>162.725371213166</v>
      </c>
      <c r="R1593">
        <v>20.159909844045298</v>
      </c>
      <c r="S1593">
        <v>5.6414715982727603</v>
      </c>
      <c r="T1593">
        <v>0.39910100701895701</v>
      </c>
      <c r="U1593">
        <v>0.96366987614031496</v>
      </c>
      <c r="V1593">
        <v>13.435921421889599</v>
      </c>
      <c r="W1593">
        <v>2.8894121468009</v>
      </c>
    </row>
    <row r="1594" spans="1:23" x14ac:dyDescent="0.25">
      <c r="A1594">
        <v>1592</v>
      </c>
      <c r="B1594">
        <v>157.96722234081699</v>
      </c>
      <c r="C1594">
        <v>179.974693861708</v>
      </c>
      <c r="D1594">
        <v>31.0293340294402</v>
      </c>
      <c r="E1594">
        <v>7.1463127528271002</v>
      </c>
      <c r="F1594">
        <v>7.1963796615600497</v>
      </c>
      <c r="G1594">
        <v>2.9070355892181299</v>
      </c>
      <c r="H1594">
        <v>10.068610191345201</v>
      </c>
      <c r="I1594">
        <v>2.4250564575195299</v>
      </c>
      <c r="J1594">
        <v>1167</v>
      </c>
      <c r="K1594">
        <v>235</v>
      </c>
      <c r="L1594">
        <v>2138</v>
      </c>
      <c r="M1594">
        <v>486</v>
      </c>
      <c r="N1594">
        <v>123.069091796875</v>
      </c>
      <c r="O1594">
        <v>42.720016479492102</v>
      </c>
      <c r="P1594">
        <v>75.636736367363596</v>
      </c>
      <c r="Q1594">
        <v>169.08812884545699</v>
      </c>
      <c r="R1594">
        <v>26.769306991604701</v>
      </c>
      <c r="S1594">
        <v>6.4798649866111404</v>
      </c>
      <c r="T1594">
        <v>0.46532138495849701</v>
      </c>
      <c r="U1594">
        <v>0.95748753420297095</v>
      </c>
      <c r="V1594">
        <v>12.047131147540901</v>
      </c>
      <c r="W1594">
        <v>3.73048228084199</v>
      </c>
    </row>
    <row r="1595" spans="1:23" x14ac:dyDescent="0.25">
      <c r="A1595">
        <v>1593</v>
      </c>
      <c r="B1595">
        <v>152.614294863086</v>
      </c>
      <c r="C1595">
        <v>191.088532670923</v>
      </c>
      <c r="D1595">
        <v>36.222290389617299</v>
      </c>
      <c r="E1595">
        <v>4.24708471075646</v>
      </c>
      <c r="F1595">
        <v>8.0705823898315394</v>
      </c>
      <c r="G1595">
        <v>2.8782174587249698</v>
      </c>
      <c r="H1595">
        <v>11.628344535827599</v>
      </c>
      <c r="I1595">
        <v>1.8102765083312899</v>
      </c>
      <c r="J1595">
        <v>1402</v>
      </c>
      <c r="K1595">
        <v>96</v>
      </c>
      <c r="L1595">
        <v>2539</v>
      </c>
      <c r="M1595">
        <v>281</v>
      </c>
      <c r="N1595">
        <v>116.931594848632</v>
      </c>
      <c r="O1595">
        <v>57.384666442871001</v>
      </c>
      <c r="P1595">
        <v>89.912798874824105</v>
      </c>
      <c r="Q1595">
        <v>196.227149191818</v>
      </c>
      <c r="R1595">
        <v>23.137912627239398</v>
      </c>
      <c r="S1595">
        <v>5.4047490875775104</v>
      </c>
      <c r="T1595">
        <v>0.495702286241747</v>
      </c>
      <c r="U1595">
        <v>0.96830150881116495</v>
      </c>
      <c r="V1595">
        <v>10.531812725090001</v>
      </c>
      <c r="W1595">
        <v>2.8293994230264801</v>
      </c>
    </row>
    <row r="1596" spans="1:23" x14ac:dyDescent="0.25">
      <c r="A1596">
        <v>1594</v>
      </c>
      <c r="B1596">
        <v>162.46802771255</v>
      </c>
      <c r="C1596">
        <v>177.58297269498701</v>
      </c>
      <c r="D1596">
        <v>31.620084717279301</v>
      </c>
      <c r="E1596">
        <v>11.372228991465301</v>
      </c>
      <c r="F1596">
        <v>7.6878576278686497</v>
      </c>
      <c r="G1596">
        <v>5.3256111145019496</v>
      </c>
      <c r="H1596">
        <v>11.5756330490112</v>
      </c>
      <c r="I1596">
        <v>3.6089653968811</v>
      </c>
      <c r="J1596">
        <v>1389</v>
      </c>
      <c r="K1596">
        <v>319</v>
      </c>
      <c r="L1596">
        <v>2490</v>
      </c>
      <c r="M1596">
        <v>740</v>
      </c>
      <c r="N1596">
        <v>117.456367492675</v>
      </c>
      <c r="O1596">
        <v>39.560081481933501</v>
      </c>
      <c r="P1596">
        <v>63.251027749229102</v>
      </c>
      <c r="Q1596">
        <v>175.57159060833999</v>
      </c>
      <c r="R1596">
        <v>25.822899412977499</v>
      </c>
      <c r="S1596">
        <v>4.7170083729615797</v>
      </c>
      <c r="T1596">
        <v>0.38527730332904397</v>
      </c>
      <c r="U1596">
        <v>0.97531297265199302</v>
      </c>
      <c r="V1596">
        <v>12.477570093457899</v>
      </c>
      <c r="W1596">
        <v>3.0710719915922202</v>
      </c>
    </row>
    <row r="1597" spans="1:23" x14ac:dyDescent="0.25">
      <c r="A1597">
        <v>1595</v>
      </c>
      <c r="B1597">
        <v>157.78480079178701</v>
      </c>
      <c r="C1597">
        <v>212.35077335092799</v>
      </c>
      <c r="D1597">
        <v>33.504429152086097</v>
      </c>
      <c r="E1597">
        <v>3.4947688585875301</v>
      </c>
      <c r="F1597">
        <v>7.73766660690307</v>
      </c>
      <c r="G1597">
        <v>1.6128240823745701</v>
      </c>
      <c r="H1597">
        <v>12.479931831359799</v>
      </c>
      <c r="I1597">
        <v>1.0301467180252</v>
      </c>
      <c r="J1597">
        <v>1545</v>
      </c>
      <c r="K1597">
        <v>43</v>
      </c>
      <c r="L1597">
        <v>2752</v>
      </c>
      <c r="M1597">
        <v>104</v>
      </c>
      <c r="N1597">
        <v>119.503135681152</v>
      </c>
      <c r="O1597">
        <v>59.203041076660099</v>
      </c>
      <c r="P1597">
        <v>69.521574894668007</v>
      </c>
      <c r="Q1597">
        <v>190.16696629213399</v>
      </c>
      <c r="R1597">
        <v>25.251498434724901</v>
      </c>
      <c r="S1597">
        <v>4.7723676559761801</v>
      </c>
      <c r="T1597">
        <v>0.45325181303741702</v>
      </c>
      <c r="U1597">
        <v>0.97087176775156003</v>
      </c>
      <c r="V1597">
        <v>11.787223587223499</v>
      </c>
      <c r="W1597">
        <v>2.6494447871684099</v>
      </c>
    </row>
    <row r="1598" spans="1:23" x14ac:dyDescent="0.25">
      <c r="A1598">
        <v>1596</v>
      </c>
      <c r="B1598">
        <v>139.10174852995399</v>
      </c>
      <c r="C1598">
        <v>203.04878806109099</v>
      </c>
      <c r="D1598">
        <v>50.918359523238898</v>
      </c>
      <c r="E1598">
        <v>5.1159949408485996</v>
      </c>
      <c r="F1598">
        <v>6.6313056945800701</v>
      </c>
      <c r="G1598">
        <v>2.21621370315551</v>
      </c>
      <c r="H1598">
        <v>9.2542572021484304</v>
      </c>
      <c r="I1598">
        <v>1.4672049283981301</v>
      </c>
      <c r="J1598">
        <v>1116</v>
      </c>
      <c r="K1598">
        <v>106</v>
      </c>
      <c r="L1598">
        <v>2083</v>
      </c>
      <c r="M1598">
        <v>199</v>
      </c>
      <c r="N1598">
        <v>110.072700500488</v>
      </c>
      <c r="O1598">
        <v>37.643058776855398</v>
      </c>
      <c r="P1598">
        <v>83.212246709066704</v>
      </c>
      <c r="Q1598">
        <v>157.32128856976499</v>
      </c>
      <c r="R1598">
        <v>23.462616405261699</v>
      </c>
      <c r="S1598">
        <v>5.5290857102916799</v>
      </c>
      <c r="T1598">
        <v>0.49073316701872599</v>
      </c>
      <c r="U1598">
        <v>0.96322742255743798</v>
      </c>
      <c r="V1598">
        <v>7.19172245891661</v>
      </c>
      <c r="W1598">
        <v>3.5416214750542299</v>
      </c>
    </row>
    <row r="1599" spans="1:23" x14ac:dyDescent="0.25">
      <c r="A1599">
        <v>1597</v>
      </c>
      <c r="B1599">
        <v>149.478002678103</v>
      </c>
      <c r="C1599">
        <v>182.66114226940101</v>
      </c>
      <c r="D1599">
        <v>38.1876660509879</v>
      </c>
      <c r="E1599">
        <v>8.0200632931241795</v>
      </c>
      <c r="F1599">
        <v>7.2035145759582502</v>
      </c>
      <c r="G1599">
        <v>4.7828192710876403</v>
      </c>
      <c r="H1599">
        <v>10.6038246154785</v>
      </c>
      <c r="I1599">
        <v>3.53875708580017</v>
      </c>
      <c r="J1599">
        <v>1328</v>
      </c>
      <c r="K1599">
        <v>337</v>
      </c>
      <c r="L1599">
        <v>2212</v>
      </c>
      <c r="M1599">
        <v>773</v>
      </c>
      <c r="N1599">
        <v>121.80312347412099</v>
      </c>
      <c r="O1599">
        <v>34.481876373291001</v>
      </c>
      <c r="P1599">
        <v>54.521840315073398</v>
      </c>
      <c r="Q1599">
        <v>193.88444122441501</v>
      </c>
      <c r="R1599">
        <v>21.1149303958472</v>
      </c>
      <c r="S1599">
        <v>3.8788661848697799</v>
      </c>
      <c r="T1599">
        <v>0.35445050976894699</v>
      </c>
      <c r="U1599">
        <v>0.98163738019011204</v>
      </c>
      <c r="V1599">
        <v>10.929460580912799</v>
      </c>
      <c r="W1599">
        <v>2.6337124526100899</v>
      </c>
    </row>
    <row r="1600" spans="1:23" x14ac:dyDescent="0.25">
      <c r="A1600">
        <v>1598</v>
      </c>
      <c r="B1600">
        <v>172.01049894234299</v>
      </c>
      <c r="C1600">
        <v>188.96891071047301</v>
      </c>
      <c r="D1600">
        <v>38.016612796177398</v>
      </c>
      <c r="E1600">
        <v>5.3109197359968698</v>
      </c>
      <c r="F1600">
        <v>5.7430953979492099</v>
      </c>
      <c r="G1600">
        <v>2.8480055332183798</v>
      </c>
      <c r="H1600">
        <v>8.7841024398803693</v>
      </c>
      <c r="I1600">
        <v>2.0518531799316402</v>
      </c>
      <c r="J1600">
        <v>1057</v>
      </c>
      <c r="K1600">
        <v>180</v>
      </c>
      <c r="L1600">
        <v>1720</v>
      </c>
      <c r="M1600">
        <v>415</v>
      </c>
      <c r="N1600">
        <v>97.493591308593693</v>
      </c>
      <c r="O1600">
        <v>69.871315002441406</v>
      </c>
      <c r="P1600">
        <v>62.223072996426701</v>
      </c>
      <c r="Q1600">
        <v>187.98095102708001</v>
      </c>
      <c r="R1600">
        <v>23.016807935909799</v>
      </c>
      <c r="S1600">
        <v>15.9897412178747</v>
      </c>
      <c r="T1600">
        <v>0.37836969981865298</v>
      </c>
      <c r="U1600">
        <v>0.91374839910531702</v>
      </c>
      <c r="V1600">
        <v>10.5724685638649</v>
      </c>
      <c r="W1600">
        <v>8.2346188340807096</v>
      </c>
    </row>
    <row r="1601" spans="1:23" x14ac:dyDescent="0.25">
      <c r="A1601">
        <v>1599</v>
      </c>
      <c r="B1601">
        <v>173.88936327116701</v>
      </c>
      <c r="C1601">
        <v>176.430262570591</v>
      </c>
      <c r="D1601">
        <v>32.299585385160398</v>
      </c>
      <c r="E1601">
        <v>8.4755942178766706</v>
      </c>
      <c r="F1601">
        <v>6.2282786369323704</v>
      </c>
      <c r="G1601">
        <v>4.1763043403625399</v>
      </c>
      <c r="H1601">
        <v>7.6778154373168901</v>
      </c>
      <c r="I1601">
        <v>3.2910470962524401</v>
      </c>
      <c r="J1601">
        <v>821</v>
      </c>
      <c r="K1601">
        <v>310</v>
      </c>
      <c r="L1601">
        <v>1922</v>
      </c>
      <c r="M1601">
        <v>763</v>
      </c>
      <c r="N1601">
        <v>74.04052734375</v>
      </c>
      <c r="O1601">
        <v>33.541019439697202</v>
      </c>
      <c r="P1601">
        <v>68.797840026999594</v>
      </c>
      <c r="Q1601">
        <v>194.52109690667001</v>
      </c>
      <c r="R1601">
        <v>22.934564109800899</v>
      </c>
      <c r="S1601">
        <v>4.2621080140936201</v>
      </c>
      <c r="T1601">
        <v>0.41979404630689598</v>
      </c>
      <c r="U1601">
        <v>0.98065364230983798</v>
      </c>
      <c r="V1601">
        <v>9.3288859239492901</v>
      </c>
      <c r="W1601">
        <v>2.6079555635190799</v>
      </c>
    </row>
    <row r="1602" spans="1:23" x14ac:dyDescent="0.25">
      <c r="A1602">
        <v>1600</v>
      </c>
      <c r="B1602">
        <v>166.48718197519801</v>
      </c>
      <c r="C1602">
        <v>174.55473616798301</v>
      </c>
      <c r="D1602">
        <v>36.011729827938801</v>
      </c>
      <c r="E1602">
        <v>11.9426474830689</v>
      </c>
      <c r="F1602">
        <v>6.8640570640563903</v>
      </c>
      <c r="G1602">
        <v>8.5438537597656197</v>
      </c>
      <c r="H1602">
        <v>8.3752479553222603</v>
      </c>
      <c r="I1602">
        <v>6.5584225654601997</v>
      </c>
      <c r="J1602">
        <v>898</v>
      </c>
      <c r="K1602">
        <v>692</v>
      </c>
      <c r="L1602">
        <v>2091</v>
      </c>
      <c r="M1602">
        <v>1761</v>
      </c>
      <c r="N1602">
        <v>70.936592102050696</v>
      </c>
      <c r="O1602">
        <v>14</v>
      </c>
      <c r="P1602">
        <v>72.858095238095203</v>
      </c>
      <c r="Q1602">
        <v>189.52448700410301</v>
      </c>
      <c r="R1602">
        <v>21.4788753257886</v>
      </c>
      <c r="S1602">
        <v>5.9914871608379396</v>
      </c>
      <c r="T1602">
        <v>0.444484054928726</v>
      </c>
      <c r="U1602">
        <v>0.97192363815193195</v>
      </c>
      <c r="V1602">
        <v>10.6818181818181</v>
      </c>
      <c r="W1602">
        <v>2.85054837125552</v>
      </c>
    </row>
    <row r="1603" spans="1:23" x14ac:dyDescent="0.25">
      <c r="A1603">
        <v>1601</v>
      </c>
      <c r="B1603">
        <v>161.22057482194401</v>
      </c>
      <c r="C1603">
        <v>130.43658910516399</v>
      </c>
      <c r="D1603">
        <v>36.130797272793899</v>
      </c>
      <c r="E1603">
        <v>6.5538300177819604</v>
      </c>
      <c r="F1603">
        <v>6.4935841560363698</v>
      </c>
      <c r="G1603">
        <v>3.6671955585479701</v>
      </c>
      <c r="H1603">
        <v>7.8241167068481401</v>
      </c>
      <c r="I1603">
        <v>2.58640313148498</v>
      </c>
      <c r="J1603">
        <v>880</v>
      </c>
      <c r="K1603">
        <v>229</v>
      </c>
      <c r="L1603">
        <v>1937</v>
      </c>
      <c r="M1603">
        <v>549</v>
      </c>
      <c r="N1603">
        <v>83.630134582519503</v>
      </c>
      <c r="O1603">
        <v>57.688819885253899</v>
      </c>
      <c r="P1603">
        <v>99.128163595869594</v>
      </c>
      <c r="Q1603">
        <v>143.67978042086</v>
      </c>
      <c r="R1603">
        <v>25.172866093767201</v>
      </c>
      <c r="S1603">
        <v>19.726815016440501</v>
      </c>
      <c r="T1603">
        <v>0.56284931200279398</v>
      </c>
      <c r="U1603">
        <v>0.66169250070462005</v>
      </c>
      <c r="V1603">
        <v>12.4656188605108</v>
      </c>
      <c r="W1603">
        <v>7.9970760233918101</v>
      </c>
    </row>
    <row r="1604" spans="1:23" x14ac:dyDescent="0.25">
      <c r="A1604">
        <v>1602</v>
      </c>
      <c r="B1604">
        <v>157.335151079974</v>
      </c>
      <c r="C1604">
        <v>210.33047410196201</v>
      </c>
      <c r="D1604">
        <v>38.335035122322999</v>
      </c>
      <c r="E1604">
        <v>3.6436255078083102</v>
      </c>
      <c r="F1604">
        <v>5.3230643272399902</v>
      </c>
      <c r="G1604">
        <v>2.0405907630920401</v>
      </c>
      <c r="H1604">
        <v>7.8630294799804599</v>
      </c>
      <c r="I1604">
        <v>1.39016437530517</v>
      </c>
      <c r="J1604">
        <v>910</v>
      </c>
      <c r="K1604">
        <v>69</v>
      </c>
      <c r="L1604">
        <v>1858</v>
      </c>
      <c r="M1604">
        <v>171</v>
      </c>
      <c r="N1604">
        <v>86.539009094238196</v>
      </c>
      <c r="O1604">
        <v>35.468296051025298</v>
      </c>
      <c r="P1604">
        <v>69.625686059275495</v>
      </c>
      <c r="Q1604">
        <v>198.575716502642</v>
      </c>
      <c r="R1604">
        <v>27.9920378154325</v>
      </c>
      <c r="S1604">
        <v>5.16906672477778</v>
      </c>
      <c r="T1604">
        <v>0.43298203634322602</v>
      </c>
      <c r="U1604">
        <v>0.99753298792154299</v>
      </c>
      <c r="V1604">
        <v>12.518262586377</v>
      </c>
      <c r="W1604">
        <v>2.54716059036262</v>
      </c>
    </row>
    <row r="1605" spans="1:23" x14ac:dyDescent="0.25">
      <c r="A1605">
        <v>1603</v>
      </c>
      <c r="B1605">
        <v>161.88513264375399</v>
      </c>
      <c r="C1605">
        <v>182.14217236895701</v>
      </c>
      <c r="D1605">
        <v>36.8853100033933</v>
      </c>
      <c r="E1605">
        <v>8.4920558077747508</v>
      </c>
      <c r="F1605">
        <v>6.2025952339172301</v>
      </c>
      <c r="G1605">
        <v>4.8556923866271902</v>
      </c>
      <c r="H1605">
        <v>10.6405124664306</v>
      </c>
      <c r="I1605">
        <v>4.16873979568481</v>
      </c>
      <c r="J1605">
        <v>1282</v>
      </c>
      <c r="K1605">
        <v>386</v>
      </c>
      <c r="L1605">
        <v>2282</v>
      </c>
      <c r="M1605">
        <v>959</v>
      </c>
      <c r="N1605">
        <v>111.36427307128901</v>
      </c>
      <c r="O1605">
        <v>38.948684692382798</v>
      </c>
      <c r="P1605">
        <v>101.109173126614</v>
      </c>
      <c r="Q1605">
        <v>175.31850804697601</v>
      </c>
      <c r="R1605">
        <v>24.792645896127102</v>
      </c>
      <c r="S1605">
        <v>4.9140402342155198</v>
      </c>
      <c r="T1605">
        <v>0.64321558274552704</v>
      </c>
      <c r="U1605">
        <v>0.96649046444164599</v>
      </c>
      <c r="V1605">
        <v>6.1678726483357398</v>
      </c>
      <c r="W1605">
        <v>2.6941461724973998</v>
      </c>
    </row>
    <row r="1606" spans="1:23" x14ac:dyDescent="0.25">
      <c r="A1606">
        <v>1604</v>
      </c>
      <c r="B1606">
        <v>151.81887868966899</v>
      </c>
      <c r="C1606">
        <v>172.39449630305199</v>
      </c>
      <c r="D1606">
        <v>47.533828549591199</v>
      </c>
      <c r="E1606">
        <v>9.2569151850423594</v>
      </c>
      <c r="F1606">
        <v>6.7551274299621502</v>
      </c>
      <c r="G1606">
        <v>4.8943796157836896</v>
      </c>
      <c r="H1606">
        <v>9.2170200347900302</v>
      </c>
      <c r="I1606">
        <v>4.5295672416687003</v>
      </c>
      <c r="J1606">
        <v>1036</v>
      </c>
      <c r="K1606">
        <v>532</v>
      </c>
      <c r="L1606">
        <v>2120</v>
      </c>
      <c r="M1606">
        <v>1030</v>
      </c>
      <c r="N1606">
        <v>110.390213012695</v>
      </c>
      <c r="O1606">
        <v>33.105892181396399</v>
      </c>
      <c r="P1606">
        <v>89.864845012487095</v>
      </c>
      <c r="Q1606">
        <v>145.77087635896001</v>
      </c>
      <c r="R1606">
        <v>23.9540892636442</v>
      </c>
      <c r="S1606">
        <v>3.36866208306084</v>
      </c>
      <c r="T1606">
        <v>0.56762200990692602</v>
      </c>
      <c r="U1606">
        <v>0.97734709511798801</v>
      </c>
      <c r="V1606">
        <v>7.4323546344271696</v>
      </c>
      <c r="W1606">
        <v>2.7013092185180101</v>
      </c>
    </row>
    <row r="1607" spans="1:23" x14ac:dyDescent="0.25">
      <c r="A1607">
        <v>1605</v>
      </c>
      <c r="B1607">
        <v>151.51648586232901</v>
      </c>
      <c r="C1607">
        <v>182.947990451978</v>
      </c>
      <c r="D1607">
        <v>41.457987640273103</v>
      </c>
      <c r="E1607">
        <v>5.7311075738466597</v>
      </c>
      <c r="F1607">
        <v>5.5333805084228498</v>
      </c>
      <c r="G1607">
        <v>3.1243207454681299</v>
      </c>
      <c r="H1607">
        <v>7.2582416534423801</v>
      </c>
      <c r="I1607">
        <v>2.54859018325805</v>
      </c>
      <c r="J1607">
        <v>836</v>
      </c>
      <c r="K1607">
        <v>234</v>
      </c>
      <c r="L1607">
        <v>1569</v>
      </c>
      <c r="M1607">
        <v>512</v>
      </c>
      <c r="N1607">
        <v>75.584388732910099</v>
      </c>
      <c r="O1607">
        <v>31.144823074340799</v>
      </c>
      <c r="P1607">
        <v>69.221437222446497</v>
      </c>
      <c r="Q1607">
        <v>145.64223899049301</v>
      </c>
      <c r="R1607">
        <v>24.827064699152199</v>
      </c>
      <c r="S1607">
        <v>4.7725147310858098</v>
      </c>
      <c r="T1607">
        <v>0.46333899156583103</v>
      </c>
      <c r="U1607">
        <v>0.96732829565091805</v>
      </c>
      <c r="V1607">
        <v>10.250914411119201</v>
      </c>
      <c r="W1607">
        <v>3.2175611167365799</v>
      </c>
    </row>
    <row r="1608" spans="1:23" x14ac:dyDescent="0.25">
      <c r="A1608">
        <v>1606</v>
      </c>
      <c r="B1608">
        <v>179.987230491567</v>
      </c>
      <c r="C1608">
        <v>197.06679733742101</v>
      </c>
      <c r="D1608">
        <v>27.403351163386201</v>
      </c>
      <c r="E1608">
        <v>4.2856759388819503</v>
      </c>
      <c r="F1608">
        <v>5.3951487541198704</v>
      </c>
      <c r="G1608">
        <v>2.6569809913635201</v>
      </c>
      <c r="H1608">
        <v>8.2927322387695295</v>
      </c>
      <c r="I1608">
        <v>1.6330990791320801</v>
      </c>
      <c r="J1608">
        <v>900</v>
      </c>
      <c r="K1608">
        <v>88</v>
      </c>
      <c r="L1608">
        <v>2045</v>
      </c>
      <c r="M1608">
        <v>243</v>
      </c>
      <c r="N1608">
        <v>91.967384338378906</v>
      </c>
      <c r="O1608">
        <v>49.040798187255803</v>
      </c>
      <c r="P1608">
        <v>68.497455189201105</v>
      </c>
      <c r="Q1608">
        <v>190.495975812289</v>
      </c>
      <c r="R1608">
        <v>25.814416398374</v>
      </c>
      <c r="S1608">
        <v>6.1951553785644196</v>
      </c>
      <c r="T1608">
        <v>0.44623046934842098</v>
      </c>
      <c r="U1608">
        <v>0.97343704601079695</v>
      </c>
      <c r="V1608">
        <v>10.0313531353135</v>
      </c>
      <c r="W1608">
        <v>2.5307148468185301</v>
      </c>
    </row>
    <row r="1609" spans="1:23" x14ac:dyDescent="0.25">
      <c r="A1609">
        <v>1607</v>
      </c>
      <c r="B1609">
        <v>168.398397019154</v>
      </c>
      <c r="C1609">
        <v>180.09831357099799</v>
      </c>
      <c r="D1609">
        <v>36.866713701146601</v>
      </c>
      <c r="E1609">
        <v>7.7445735080394904</v>
      </c>
      <c r="F1609">
        <v>5.7524724006652797</v>
      </c>
      <c r="G1609">
        <v>3.6361806392669598</v>
      </c>
      <c r="H1609">
        <v>9.0642213821411097</v>
      </c>
      <c r="I1609">
        <v>2.57187747955322</v>
      </c>
      <c r="J1609">
        <v>1028</v>
      </c>
      <c r="K1609">
        <v>236</v>
      </c>
      <c r="L1609">
        <v>2025</v>
      </c>
      <c r="M1609">
        <v>520</v>
      </c>
      <c r="N1609">
        <v>91.7823486328125</v>
      </c>
      <c r="O1609">
        <v>43.266613006591797</v>
      </c>
      <c r="P1609">
        <v>100.048625397419</v>
      </c>
      <c r="Q1609">
        <v>187.01694302625</v>
      </c>
      <c r="R1609">
        <v>23.367496705088602</v>
      </c>
      <c r="S1609">
        <v>5.3331798166161404</v>
      </c>
      <c r="T1609">
        <v>0.57889110462075999</v>
      </c>
      <c r="U1609">
        <v>0.97102120575028195</v>
      </c>
      <c r="V1609">
        <v>7.3686105111591003</v>
      </c>
      <c r="W1609">
        <v>3.0217214227531901</v>
      </c>
    </row>
    <row r="1610" spans="1:23" x14ac:dyDescent="0.25">
      <c r="A1610">
        <v>1608</v>
      </c>
      <c r="B1610">
        <v>180.0160880281</v>
      </c>
      <c r="C1610">
        <v>189.48982126569501</v>
      </c>
      <c r="D1610">
        <v>34.533906943387699</v>
      </c>
      <c r="E1610">
        <v>7.9349307392681201</v>
      </c>
      <c r="F1610">
        <v>5.7771244049072203</v>
      </c>
      <c r="G1610">
        <v>3.4833106994628902</v>
      </c>
      <c r="H1610">
        <v>8.5823516845703107</v>
      </c>
      <c r="I1610">
        <v>2.3982906341552699</v>
      </c>
      <c r="J1610">
        <v>938</v>
      </c>
      <c r="K1610">
        <v>179</v>
      </c>
      <c r="L1610">
        <v>2106</v>
      </c>
      <c r="M1610">
        <v>430</v>
      </c>
      <c r="N1610">
        <v>96.020828247070298</v>
      </c>
      <c r="O1610">
        <v>50.537117004394503</v>
      </c>
      <c r="P1610">
        <v>66.106095858538794</v>
      </c>
      <c r="Q1610">
        <v>173.21323908781301</v>
      </c>
      <c r="R1610">
        <v>24.176793865825999</v>
      </c>
      <c r="S1610">
        <v>6.8688334615109303</v>
      </c>
      <c r="T1610">
        <v>0.42646120031452001</v>
      </c>
      <c r="U1610">
        <v>0.94031096214716503</v>
      </c>
      <c r="V1610">
        <v>11.0667779632721</v>
      </c>
      <c r="W1610">
        <v>2.93613795717263</v>
      </c>
    </row>
    <row r="1611" spans="1:23" x14ac:dyDescent="0.25">
      <c r="A1611">
        <v>1609</v>
      </c>
      <c r="B1611">
        <v>174.01930951502999</v>
      </c>
      <c r="C1611">
        <v>195.46490325835899</v>
      </c>
      <c r="D1611">
        <v>33.004979693473501</v>
      </c>
      <c r="E1611">
        <v>5.7194034277996604</v>
      </c>
      <c r="F1611">
        <v>5.7005867958068803</v>
      </c>
      <c r="G1611">
        <v>2.5594744682311998</v>
      </c>
      <c r="H1611">
        <v>7.9598946571350098</v>
      </c>
      <c r="I1611">
        <v>2.6426622867584202</v>
      </c>
      <c r="J1611">
        <v>821</v>
      </c>
      <c r="K1611">
        <v>297</v>
      </c>
      <c r="L1611">
        <v>1844</v>
      </c>
      <c r="M1611">
        <v>599</v>
      </c>
      <c r="N1611">
        <v>87.464279174804602</v>
      </c>
      <c r="O1611">
        <v>51.971145629882798</v>
      </c>
      <c r="P1611">
        <v>83.527436654748897</v>
      </c>
      <c r="Q1611">
        <v>192.597911622276</v>
      </c>
      <c r="R1611">
        <v>26.6689855548045</v>
      </c>
      <c r="S1611">
        <v>4.5782583625037798</v>
      </c>
      <c r="T1611">
        <v>0.49093216788481597</v>
      </c>
      <c r="U1611">
        <v>0.97694259007156004</v>
      </c>
      <c r="V1611">
        <v>8.1144654088050299</v>
      </c>
      <c r="W1611">
        <v>2.6382428940568401</v>
      </c>
    </row>
    <row r="1612" spans="1:23" x14ac:dyDescent="0.25">
      <c r="A1612">
        <v>1610</v>
      </c>
      <c r="B1612">
        <v>173.33734401987201</v>
      </c>
      <c r="C1612">
        <v>183.007025170292</v>
      </c>
      <c r="D1612">
        <v>35.8331409609779</v>
      </c>
      <c r="E1612">
        <v>8.2128355468085701</v>
      </c>
      <c r="F1612">
        <v>5.6030974388122496</v>
      </c>
      <c r="G1612">
        <v>3.1910474300384499</v>
      </c>
      <c r="H1612">
        <v>9.1092214584350497</v>
      </c>
      <c r="I1612">
        <v>3.2422227859496999</v>
      </c>
      <c r="J1612">
        <v>1043</v>
      </c>
      <c r="K1612">
        <v>374</v>
      </c>
      <c r="L1612">
        <v>2036</v>
      </c>
      <c r="M1612">
        <v>751</v>
      </c>
      <c r="N1612">
        <v>84.480758666992102</v>
      </c>
      <c r="O1612">
        <v>29.6141853332519</v>
      </c>
      <c r="P1612">
        <v>76.619723944788902</v>
      </c>
      <c r="Q1612">
        <v>162.86463957154501</v>
      </c>
      <c r="R1612">
        <v>24.6954245122892</v>
      </c>
      <c r="S1612">
        <v>5.3217302516800098</v>
      </c>
      <c r="T1612">
        <v>0.44767765738399401</v>
      </c>
      <c r="U1612">
        <v>0.96698288305978897</v>
      </c>
      <c r="V1612">
        <v>9.95274980635166</v>
      </c>
      <c r="W1612">
        <v>3.1935157041540001</v>
      </c>
    </row>
    <row r="1613" spans="1:23" x14ac:dyDescent="0.25">
      <c r="A1613">
        <v>1611</v>
      </c>
      <c r="B1613">
        <v>150.22065244813601</v>
      </c>
      <c r="C1613">
        <v>135.884977391371</v>
      </c>
      <c r="D1613">
        <v>25.0485368581869</v>
      </c>
      <c r="E1613">
        <v>5.2617328384522803</v>
      </c>
      <c r="F1613">
        <v>7.7252287864684996</v>
      </c>
      <c r="G1613">
        <v>3.42680811882019</v>
      </c>
      <c r="H1613">
        <v>7.4939661026000897</v>
      </c>
      <c r="I1613">
        <v>2.08399486541748</v>
      </c>
      <c r="J1613">
        <v>817</v>
      </c>
      <c r="K1613">
        <v>116</v>
      </c>
      <c r="L1613">
        <v>1904</v>
      </c>
      <c r="M1613">
        <v>346</v>
      </c>
      <c r="N1613">
        <v>93.648277282714801</v>
      </c>
      <c r="O1613">
        <v>66.400299072265597</v>
      </c>
      <c r="P1613">
        <v>75.427533133817803</v>
      </c>
      <c r="Q1613">
        <v>210.95817084493899</v>
      </c>
      <c r="R1613">
        <v>23.548831011581999</v>
      </c>
      <c r="S1613">
        <v>4.5746937831332204</v>
      </c>
      <c r="T1613">
        <v>0.44198150483339499</v>
      </c>
      <c r="U1613">
        <v>0.97770747407669201</v>
      </c>
      <c r="V1613">
        <v>12.335632183908</v>
      </c>
      <c r="W1613">
        <v>2.62878787878787</v>
      </c>
    </row>
    <row r="1614" spans="1:23" x14ac:dyDescent="0.25">
      <c r="A1614">
        <v>1612</v>
      </c>
      <c r="B1614">
        <v>166.00655941314599</v>
      </c>
      <c r="C1614">
        <v>174.80828271458699</v>
      </c>
      <c r="D1614">
        <v>27.821504128390401</v>
      </c>
      <c r="E1614">
        <v>8.4633622715799497</v>
      </c>
      <c r="F1614">
        <v>6.16153717041015</v>
      </c>
      <c r="G1614">
        <v>4.3598060607910103</v>
      </c>
      <c r="H1614">
        <v>7.5551681518554599</v>
      </c>
      <c r="I1614">
        <v>4.1870656013488698</v>
      </c>
      <c r="J1614">
        <v>871</v>
      </c>
      <c r="K1614">
        <v>455</v>
      </c>
      <c r="L1614">
        <v>1875</v>
      </c>
      <c r="M1614">
        <v>1007</v>
      </c>
      <c r="N1614">
        <v>69</v>
      </c>
      <c r="O1614">
        <v>36.013885498046797</v>
      </c>
      <c r="P1614">
        <v>98.100613725125498</v>
      </c>
      <c r="Q1614">
        <v>158.14554108216399</v>
      </c>
      <c r="R1614">
        <v>22.402005177289499</v>
      </c>
      <c r="S1614">
        <v>4.1180504290851703</v>
      </c>
      <c r="T1614">
        <v>0.64821229304658301</v>
      </c>
      <c r="U1614">
        <v>0.98055297224335403</v>
      </c>
      <c r="V1614">
        <v>7.28285356695869</v>
      </c>
      <c r="W1614">
        <v>2.9555846630149998</v>
      </c>
    </row>
    <row r="1615" spans="1:23" x14ac:dyDescent="0.25">
      <c r="A1615">
        <v>1613</v>
      </c>
      <c r="B1615">
        <v>150.87636088416201</v>
      </c>
      <c r="C1615">
        <v>193.270294397329</v>
      </c>
      <c r="D1615">
        <v>22.232988010809098</v>
      </c>
      <c r="E1615">
        <v>4.8916045247826396</v>
      </c>
      <c r="F1615">
        <v>7.2623205184936497</v>
      </c>
      <c r="G1615">
        <v>1.82120585441589</v>
      </c>
      <c r="H1615">
        <v>7.8194766044616699</v>
      </c>
      <c r="I1615">
        <v>1.7796052694320601</v>
      </c>
      <c r="J1615">
        <v>947</v>
      </c>
      <c r="K1615">
        <v>189</v>
      </c>
      <c r="L1615">
        <v>1872</v>
      </c>
      <c r="M1615">
        <v>371</v>
      </c>
      <c r="N1615">
        <v>81.394104003906193</v>
      </c>
      <c r="O1615">
        <v>28.178005218505799</v>
      </c>
      <c r="P1615">
        <v>65.455075061617706</v>
      </c>
      <c r="Q1615">
        <v>193.17919825526999</v>
      </c>
      <c r="R1615">
        <v>24.294337204364801</v>
      </c>
      <c r="S1615">
        <v>5.4245195299784399</v>
      </c>
      <c r="T1615">
        <v>0.41958553699321099</v>
      </c>
      <c r="U1615">
        <v>0.96811002465280405</v>
      </c>
      <c r="V1615">
        <v>11.128903122497899</v>
      </c>
      <c r="W1615">
        <v>2.5676685043570999</v>
      </c>
    </row>
    <row r="1616" spans="1:23" x14ac:dyDescent="0.25">
      <c r="A1616">
        <v>1614</v>
      </c>
      <c r="B1616">
        <v>158.77003240893399</v>
      </c>
      <c r="C1616">
        <v>161.907741271905</v>
      </c>
      <c r="D1616">
        <v>24.940600467326799</v>
      </c>
      <c r="E1616">
        <v>5.8477606852748796</v>
      </c>
      <c r="F1616">
        <v>7.7907409667968697</v>
      </c>
      <c r="G1616">
        <v>4.1083631515502903</v>
      </c>
      <c r="H1616">
        <v>9.2453651428222603</v>
      </c>
      <c r="I1616">
        <v>3.20261025428771</v>
      </c>
      <c r="J1616">
        <v>1098</v>
      </c>
      <c r="K1616">
        <v>316</v>
      </c>
      <c r="L1616">
        <v>2349</v>
      </c>
      <c r="M1616">
        <v>685</v>
      </c>
      <c r="N1616">
        <v>91.831367492675696</v>
      </c>
      <c r="O1616">
        <v>45.8911743164062</v>
      </c>
      <c r="P1616">
        <v>70.048474855729594</v>
      </c>
      <c r="Q1616">
        <v>166.219582311659</v>
      </c>
      <c r="R1616">
        <v>27.672843609511901</v>
      </c>
      <c r="S1616">
        <v>6.2060375359054696</v>
      </c>
      <c r="T1616">
        <v>0.46261846835581899</v>
      </c>
      <c r="U1616">
        <v>0.95695518946673697</v>
      </c>
      <c r="V1616">
        <v>9.0154639175257696</v>
      </c>
      <c r="W1616">
        <v>3.3283056103749602</v>
      </c>
    </row>
    <row r="1617" spans="1:23" x14ac:dyDescent="0.25">
      <c r="A1617">
        <v>1615</v>
      </c>
      <c r="B1617">
        <v>165.492654621669</v>
      </c>
      <c r="C1617">
        <v>175.884298162199</v>
      </c>
      <c r="D1617">
        <v>23.260976259594202</v>
      </c>
      <c r="E1617">
        <v>9.5927415780168008</v>
      </c>
      <c r="F1617">
        <v>5.8519515991210902</v>
      </c>
      <c r="G1617">
        <v>5.3935847282409597</v>
      </c>
      <c r="H1617">
        <v>8.3306627273559499</v>
      </c>
      <c r="I1617">
        <v>3.6726891994476301</v>
      </c>
      <c r="J1617">
        <v>1030</v>
      </c>
      <c r="K1617">
        <v>329</v>
      </c>
      <c r="L1617">
        <v>1747</v>
      </c>
      <c r="M1617">
        <v>822</v>
      </c>
      <c r="N1617">
        <v>92.130340576171804</v>
      </c>
      <c r="O1617">
        <v>15.811387062072701</v>
      </c>
      <c r="P1617">
        <v>73.2538561337754</v>
      </c>
      <c r="Q1617">
        <v>177.513068508923</v>
      </c>
      <c r="R1617">
        <v>27.532747376189601</v>
      </c>
      <c r="S1617">
        <v>5.8971004332934402</v>
      </c>
      <c r="T1617">
        <v>0.48854082117112002</v>
      </c>
      <c r="U1617">
        <v>0.95973145220253497</v>
      </c>
      <c r="V1617">
        <v>6.9662790697674399</v>
      </c>
      <c r="W1617">
        <v>2.95052876859652</v>
      </c>
    </row>
    <row r="1618" spans="1:23" x14ac:dyDescent="0.25">
      <c r="A1618">
        <v>1616</v>
      </c>
      <c r="B1618">
        <v>153.43090298666701</v>
      </c>
      <c r="C1618">
        <v>175.77748452327799</v>
      </c>
      <c r="D1618">
        <v>30.123509794558</v>
      </c>
      <c r="E1618">
        <v>8.7524787799732007</v>
      </c>
      <c r="F1618">
        <v>8.8921384811401296</v>
      </c>
      <c r="G1618">
        <v>3.6790018081664999</v>
      </c>
      <c r="H1618">
        <v>12.593588829040501</v>
      </c>
      <c r="I1618">
        <v>2.9100480079650799</v>
      </c>
      <c r="J1618">
        <v>1566</v>
      </c>
      <c r="K1618">
        <v>295</v>
      </c>
      <c r="L1618">
        <v>2878</v>
      </c>
      <c r="M1618">
        <v>627</v>
      </c>
      <c r="N1618">
        <v>133.09394836425699</v>
      </c>
      <c r="O1618">
        <v>22.8035068511962</v>
      </c>
      <c r="P1618">
        <v>113.00423321146801</v>
      </c>
      <c r="Q1618">
        <v>123.73922472214601</v>
      </c>
      <c r="R1618">
        <v>25.3612798846736</v>
      </c>
      <c r="S1618">
        <v>5.9681529018699697</v>
      </c>
      <c r="T1618">
        <v>0.60958911096370805</v>
      </c>
      <c r="U1618">
        <v>0.94866243717573795</v>
      </c>
      <c r="V1618">
        <v>7.9146953405017904</v>
      </c>
      <c r="W1618">
        <v>3.55583317316932</v>
      </c>
    </row>
    <row r="1619" spans="1:23" x14ac:dyDescent="0.25">
      <c r="A1619">
        <v>1617</v>
      </c>
      <c r="B1619">
        <v>154.52316171476201</v>
      </c>
      <c r="C1619">
        <v>196.809156009237</v>
      </c>
      <c r="D1619">
        <v>31.567968601556501</v>
      </c>
      <c r="E1619">
        <v>13.1064437224413</v>
      </c>
      <c r="F1619">
        <v>7.2149505615234304</v>
      </c>
      <c r="G1619">
        <v>7.1125960350036603</v>
      </c>
      <c r="H1619">
        <v>11.1480655670166</v>
      </c>
      <c r="I1619">
        <v>5.5682706832885698</v>
      </c>
      <c r="J1619">
        <v>1383</v>
      </c>
      <c r="K1619">
        <v>511</v>
      </c>
      <c r="L1619">
        <v>2231</v>
      </c>
      <c r="M1619">
        <v>1421</v>
      </c>
      <c r="N1619">
        <v>132.83447265625</v>
      </c>
      <c r="O1619">
        <v>19.235383987426701</v>
      </c>
      <c r="P1619">
        <v>69.447312286689396</v>
      </c>
      <c r="Q1619">
        <v>179.83286081912101</v>
      </c>
      <c r="R1619">
        <v>21.966499208706299</v>
      </c>
      <c r="S1619">
        <v>5.8981021934888203</v>
      </c>
      <c r="T1619">
        <v>0.46631145162141602</v>
      </c>
      <c r="U1619">
        <v>0.968565543020525</v>
      </c>
      <c r="V1619">
        <v>9.2292490118577</v>
      </c>
      <c r="W1619">
        <v>3.1882857565448899</v>
      </c>
    </row>
    <row r="1620" spans="1:23" x14ac:dyDescent="0.25">
      <c r="A1620">
        <v>1618</v>
      </c>
      <c r="B1620">
        <v>178.20842632304101</v>
      </c>
      <c r="C1620">
        <v>166.12523045275401</v>
      </c>
      <c r="D1620">
        <v>36.074622101743799</v>
      </c>
      <c r="E1620">
        <v>6.8639293505069103</v>
      </c>
      <c r="F1620">
        <v>5.6172900199890101</v>
      </c>
      <c r="G1620">
        <v>5.1189932823181099</v>
      </c>
      <c r="H1620">
        <v>7.9694738388061497</v>
      </c>
      <c r="I1620">
        <v>3.53977942466735</v>
      </c>
      <c r="J1620">
        <v>853</v>
      </c>
      <c r="K1620">
        <v>282</v>
      </c>
      <c r="L1620">
        <v>1872</v>
      </c>
      <c r="M1620">
        <v>760</v>
      </c>
      <c r="N1620">
        <v>88.204307556152301</v>
      </c>
      <c r="O1620">
        <v>17.720045089721602</v>
      </c>
      <c r="P1620">
        <v>68.913975716869004</v>
      </c>
      <c r="Q1620">
        <v>139.330158054387</v>
      </c>
      <c r="R1620">
        <v>22.900988427731999</v>
      </c>
      <c r="S1620">
        <v>4.6647817052628699</v>
      </c>
      <c r="T1620">
        <v>0.45248077977524198</v>
      </c>
      <c r="U1620">
        <v>0.95840955234417302</v>
      </c>
      <c r="V1620">
        <v>11.5296803652968</v>
      </c>
      <c r="W1620">
        <v>2.9467680608364999</v>
      </c>
    </row>
    <row r="1621" spans="1:23" x14ac:dyDescent="0.25">
      <c r="A1621">
        <v>1619</v>
      </c>
      <c r="B1621">
        <v>158.93896640726501</v>
      </c>
      <c r="C1621">
        <v>187.63079042869001</v>
      </c>
      <c r="D1621">
        <v>28.258756830460701</v>
      </c>
      <c r="E1621">
        <v>13.3535360191824</v>
      </c>
      <c r="F1621">
        <v>6.9966039657592702</v>
      </c>
      <c r="G1621">
        <v>11.2782592773437</v>
      </c>
      <c r="H1621">
        <v>8.7650794982910103</v>
      </c>
      <c r="I1621">
        <v>7.4280109405517498</v>
      </c>
      <c r="J1621">
        <v>1009</v>
      </c>
      <c r="K1621">
        <v>619</v>
      </c>
      <c r="L1621">
        <v>2057</v>
      </c>
      <c r="M1621">
        <v>1814</v>
      </c>
      <c r="N1621">
        <v>93.648277282714801</v>
      </c>
      <c r="O1621">
        <v>16.278820037841701</v>
      </c>
      <c r="P1621">
        <v>80.311484146016497</v>
      </c>
      <c r="Q1621">
        <v>170.90005196604801</v>
      </c>
      <c r="R1621">
        <v>25.611617208993898</v>
      </c>
      <c r="S1621">
        <v>11.070748109666001</v>
      </c>
      <c r="T1621">
        <v>0.52021713243722101</v>
      </c>
      <c r="U1621">
        <v>0.93416240020597596</v>
      </c>
      <c r="V1621">
        <v>10.801236749116599</v>
      </c>
      <c r="W1621">
        <v>6.2876712328767104</v>
      </c>
    </row>
    <row r="1622" spans="1:23" x14ac:dyDescent="0.25">
      <c r="A1622">
        <v>1620</v>
      </c>
      <c r="B1622">
        <v>159.03044887344899</v>
      </c>
      <c r="C1622">
        <v>193.366337402239</v>
      </c>
      <c r="D1622">
        <v>27.0219701359628</v>
      </c>
      <c r="E1622">
        <v>7.4025926918053599</v>
      </c>
      <c r="F1622">
        <v>6.6847953796386701</v>
      </c>
      <c r="G1622">
        <v>2.6489412784576398</v>
      </c>
      <c r="H1622">
        <v>9.3490972518920898</v>
      </c>
      <c r="I1622">
        <v>2.2031352519989</v>
      </c>
      <c r="J1622">
        <v>1140</v>
      </c>
      <c r="K1622">
        <v>138</v>
      </c>
      <c r="L1622">
        <v>1947</v>
      </c>
      <c r="M1622">
        <v>309</v>
      </c>
      <c r="N1622">
        <v>105.38026428222599</v>
      </c>
      <c r="O1622">
        <v>22</v>
      </c>
      <c r="P1622">
        <v>72.075274578087303</v>
      </c>
      <c r="Q1622">
        <v>135.89968911917001</v>
      </c>
      <c r="R1622">
        <v>25.851063498803398</v>
      </c>
      <c r="S1622">
        <v>5.4586500168979502</v>
      </c>
      <c r="T1622">
        <v>0.46763933626530901</v>
      </c>
      <c r="U1622">
        <v>0.96179137104402102</v>
      </c>
      <c r="V1622">
        <v>11.4323858742463</v>
      </c>
      <c r="W1622">
        <v>3.24667761684336</v>
      </c>
    </row>
    <row r="1623" spans="1:23" x14ac:dyDescent="0.25">
      <c r="A1623">
        <v>1621</v>
      </c>
      <c r="B1623">
        <v>162.549205301868</v>
      </c>
      <c r="C1623">
        <v>211.713656387665</v>
      </c>
      <c r="D1623">
        <v>31.340257726302799</v>
      </c>
      <c r="E1623">
        <v>7.8363073039591402</v>
      </c>
      <c r="F1623">
        <v>8.1601982116699201</v>
      </c>
      <c r="G1623">
        <v>4.4087405204772896</v>
      </c>
      <c r="H1623">
        <v>11.350734710693301</v>
      </c>
      <c r="I1623">
        <v>3.75294017791748</v>
      </c>
      <c r="J1623">
        <v>1319</v>
      </c>
      <c r="K1623">
        <v>358</v>
      </c>
      <c r="L1623">
        <v>2602</v>
      </c>
      <c r="M1623">
        <v>843</v>
      </c>
      <c r="N1623">
        <v>134</v>
      </c>
      <c r="O1623">
        <v>27</v>
      </c>
      <c r="P1623">
        <v>82.237980769230703</v>
      </c>
      <c r="Q1623">
        <v>186.476859154387</v>
      </c>
      <c r="R1623">
        <v>23.803365646794798</v>
      </c>
      <c r="S1623">
        <v>5.4857402003887303</v>
      </c>
      <c r="T1623">
        <v>0.54152968532614998</v>
      </c>
      <c r="U1623">
        <v>0.97543685953968595</v>
      </c>
      <c r="V1623">
        <v>10.7581632653061</v>
      </c>
      <c r="W1623">
        <v>3.2181232978460002</v>
      </c>
    </row>
    <row r="1624" spans="1:23" x14ac:dyDescent="0.25">
      <c r="A1624">
        <v>1622</v>
      </c>
      <c r="B1624">
        <v>181.38795629645401</v>
      </c>
      <c r="C1624">
        <v>208.61718643870401</v>
      </c>
      <c r="D1624">
        <v>24.2727093537009</v>
      </c>
      <c r="E1624">
        <v>3.7827909868065399</v>
      </c>
      <c r="F1624">
        <v>5.1922636032104403</v>
      </c>
      <c r="G1624">
        <v>2.1698262691497798</v>
      </c>
      <c r="H1624">
        <v>7.98280572891235</v>
      </c>
      <c r="I1624">
        <v>1.2815291881561199</v>
      </c>
      <c r="J1624">
        <v>957</v>
      </c>
      <c r="K1624">
        <v>63</v>
      </c>
      <c r="L1624">
        <v>1875</v>
      </c>
      <c r="M1624">
        <v>152</v>
      </c>
      <c r="N1624">
        <v>86.034881591796804</v>
      </c>
      <c r="O1624">
        <v>34.928497314453097</v>
      </c>
      <c r="P1624">
        <v>103.709890965732</v>
      </c>
      <c r="Q1624">
        <v>165.806085216572</v>
      </c>
      <c r="R1624">
        <v>25.4370892526136</v>
      </c>
      <c r="S1624">
        <v>6.9733909222897603</v>
      </c>
      <c r="T1624">
        <v>0.57240659591505705</v>
      </c>
      <c r="U1624">
        <v>0.943290931292316</v>
      </c>
      <c r="V1624">
        <v>10.741794310722099</v>
      </c>
      <c r="W1624">
        <v>3.3291978609625601</v>
      </c>
    </row>
    <row r="1625" spans="1:23" x14ac:dyDescent="0.25">
      <c r="A1625">
        <v>1623</v>
      </c>
      <c r="B1625">
        <v>161.78598459120099</v>
      </c>
      <c r="C1625">
        <v>192.74061208251601</v>
      </c>
      <c r="D1625">
        <v>41.101652533022602</v>
      </c>
      <c r="E1625">
        <v>9.0754640563985607</v>
      </c>
      <c r="F1625">
        <v>6.4157543182373002</v>
      </c>
      <c r="G1625">
        <v>6.1557297706604004</v>
      </c>
      <c r="H1625">
        <v>8.2042150497436506</v>
      </c>
      <c r="I1625">
        <v>4.6173071861267001</v>
      </c>
      <c r="J1625">
        <v>928</v>
      </c>
      <c r="K1625">
        <v>426</v>
      </c>
      <c r="L1625">
        <v>1965</v>
      </c>
      <c r="M1625">
        <v>1129</v>
      </c>
      <c r="N1625">
        <v>86.034881591796804</v>
      </c>
      <c r="O1625">
        <v>42.059482574462798</v>
      </c>
      <c r="P1625">
        <v>107.236890430524</v>
      </c>
      <c r="Q1625">
        <v>185.94655033670699</v>
      </c>
      <c r="R1625">
        <v>23.851714805554501</v>
      </c>
      <c r="S1625">
        <v>10.090708303972001</v>
      </c>
      <c r="T1625">
        <v>0.57863929917043</v>
      </c>
      <c r="U1625">
        <v>0.94481292230620295</v>
      </c>
      <c r="V1625">
        <v>9.0385523210070797</v>
      </c>
      <c r="W1625">
        <v>5.3236871823828302</v>
      </c>
    </row>
    <row r="1626" spans="1:23" x14ac:dyDescent="0.25">
      <c r="A1626">
        <v>1624</v>
      </c>
      <c r="B1626">
        <v>164.05963632129399</v>
      </c>
      <c r="C1626">
        <v>163.41405810320401</v>
      </c>
      <c r="D1626">
        <v>33.571948109251402</v>
      </c>
      <c r="E1626">
        <v>14.0459870601857</v>
      </c>
      <c r="F1626">
        <v>8.0283336639404297</v>
      </c>
      <c r="G1626">
        <v>5.0856204032897896</v>
      </c>
      <c r="H1626">
        <v>11.865237236022899</v>
      </c>
      <c r="I1626">
        <v>4.8219213485717702</v>
      </c>
      <c r="J1626">
        <v>1429</v>
      </c>
      <c r="K1626">
        <v>403</v>
      </c>
      <c r="L1626">
        <v>2768</v>
      </c>
      <c r="M1626">
        <v>1240</v>
      </c>
      <c r="N1626">
        <v>120.76837158203099</v>
      </c>
      <c r="O1626">
        <v>23.430747985839801</v>
      </c>
      <c r="P1626">
        <v>106.508409014463</v>
      </c>
      <c r="Q1626">
        <v>161.70006675779601</v>
      </c>
      <c r="R1626">
        <v>21.852116177257599</v>
      </c>
      <c r="S1626">
        <v>5.19935759950146</v>
      </c>
      <c r="T1626">
        <v>0.59820382154683704</v>
      </c>
      <c r="U1626">
        <v>0.97336145936912399</v>
      </c>
      <c r="V1626">
        <v>10.514510278113599</v>
      </c>
      <c r="W1626">
        <v>3.8952518625597601</v>
      </c>
    </row>
    <row r="1627" spans="1:23" x14ac:dyDescent="0.25">
      <c r="A1627">
        <v>1625</v>
      </c>
      <c r="B1627">
        <v>161.86516330609899</v>
      </c>
      <c r="C1627">
        <v>218.640920646626</v>
      </c>
      <c r="D1627">
        <v>33.312248449628697</v>
      </c>
      <c r="E1627">
        <v>6.9135842403032601</v>
      </c>
      <c r="F1627">
        <v>8.2312355041503906</v>
      </c>
      <c r="G1627">
        <v>3.0515012741088801</v>
      </c>
      <c r="H1627">
        <v>12.219875335693301</v>
      </c>
      <c r="I1627">
        <v>2.5578539371490399</v>
      </c>
      <c r="J1627">
        <v>1488</v>
      </c>
      <c r="K1627">
        <v>202</v>
      </c>
      <c r="L1627">
        <v>2833</v>
      </c>
      <c r="M1627">
        <v>525</v>
      </c>
      <c r="N1627">
        <v>122.800659179687</v>
      </c>
      <c r="O1627">
        <v>62.177165985107401</v>
      </c>
      <c r="P1627">
        <v>107.170957775489</v>
      </c>
      <c r="Q1627">
        <v>181.61265585059201</v>
      </c>
      <c r="R1627">
        <v>25.4695881130834</v>
      </c>
      <c r="S1627">
        <v>10.2288564557344</v>
      </c>
      <c r="T1627">
        <v>0.63577654424639596</v>
      </c>
      <c r="U1627">
        <v>0.95371107587188597</v>
      </c>
      <c r="V1627">
        <v>11.6083984375</v>
      </c>
      <c r="W1627">
        <v>5.6620913016656296</v>
      </c>
    </row>
    <row r="1628" spans="1:23" x14ac:dyDescent="0.25">
      <c r="A1628">
        <v>1626</v>
      </c>
      <c r="B1628">
        <v>162.75937821420899</v>
      </c>
      <c r="C1628">
        <v>174.26369617108799</v>
      </c>
      <c r="D1628">
        <v>30.926029935515398</v>
      </c>
      <c r="E1628">
        <v>11.2643618849907</v>
      </c>
      <c r="F1628">
        <v>7.1606521606445304</v>
      </c>
      <c r="G1628">
        <v>3.5397751331329301</v>
      </c>
      <c r="H1628">
        <v>10.605455398559499</v>
      </c>
      <c r="I1628">
        <v>2.7664821147918701</v>
      </c>
      <c r="J1628">
        <v>1299</v>
      </c>
      <c r="K1628">
        <v>248</v>
      </c>
      <c r="L1628">
        <v>2568</v>
      </c>
      <c r="M1628">
        <v>604</v>
      </c>
      <c r="N1628">
        <v>88.119239807128906</v>
      </c>
      <c r="O1628">
        <v>27.459060668945298</v>
      </c>
      <c r="P1628">
        <v>79.869733281793501</v>
      </c>
      <c r="Q1628">
        <v>221.77070799149101</v>
      </c>
      <c r="R1628">
        <v>18.854539523827398</v>
      </c>
      <c r="S1628">
        <v>4.0021103613453297</v>
      </c>
      <c r="T1628">
        <v>0.535187233432878</v>
      </c>
      <c r="U1628">
        <v>0.97931046761249496</v>
      </c>
      <c r="V1628">
        <v>5.53761061946902</v>
      </c>
      <c r="W1628">
        <v>2.5798908807482399</v>
      </c>
    </row>
    <row r="1629" spans="1:23" x14ac:dyDescent="0.25">
      <c r="A1629">
        <v>1627</v>
      </c>
      <c r="B1629">
        <v>183.459508238079</v>
      </c>
      <c r="C1629">
        <v>179.67082613673799</v>
      </c>
      <c r="D1629">
        <v>29.317926879277199</v>
      </c>
      <c r="E1629">
        <v>5.8242459731774998</v>
      </c>
      <c r="F1629">
        <v>4.7883200645446697</v>
      </c>
      <c r="G1629">
        <v>2.4774210453033398</v>
      </c>
      <c r="H1629">
        <v>7.6339797973632804</v>
      </c>
      <c r="I1629">
        <v>1.5533173084259</v>
      </c>
      <c r="J1629">
        <v>779</v>
      </c>
      <c r="K1629">
        <v>82</v>
      </c>
      <c r="L1629">
        <v>1488</v>
      </c>
      <c r="M1629">
        <v>223</v>
      </c>
      <c r="N1629">
        <v>73.790245056152301</v>
      </c>
      <c r="O1629">
        <v>28.0178508758544</v>
      </c>
      <c r="P1629">
        <v>68.736606142120607</v>
      </c>
      <c r="Q1629">
        <v>134.82818842309899</v>
      </c>
      <c r="R1629">
        <v>22.650327287010501</v>
      </c>
      <c r="S1629">
        <v>6.1926678261719896</v>
      </c>
      <c r="T1629">
        <v>0.458815441834103</v>
      </c>
      <c r="U1629">
        <v>0.96138480820060901</v>
      </c>
      <c r="V1629">
        <v>5.91894197952218</v>
      </c>
      <c r="W1629">
        <v>3.8701056556867601</v>
      </c>
    </row>
    <row r="1630" spans="1:23" x14ac:dyDescent="0.25">
      <c r="A1630">
        <v>1628</v>
      </c>
      <c r="B1630">
        <v>165.07917871489801</v>
      </c>
      <c r="C1630">
        <v>214.26328863358401</v>
      </c>
      <c r="D1630">
        <v>22.8250409493597</v>
      </c>
      <c r="E1630">
        <v>10.408438726083199</v>
      </c>
      <c r="F1630">
        <v>6.1828813552856401</v>
      </c>
      <c r="G1630">
        <v>6.2158303260803196</v>
      </c>
      <c r="H1630">
        <v>9.6826934814453107</v>
      </c>
      <c r="I1630">
        <v>5.0600161552429199</v>
      </c>
      <c r="J1630">
        <v>1190</v>
      </c>
      <c r="K1630">
        <v>520</v>
      </c>
      <c r="L1630">
        <v>1972</v>
      </c>
      <c r="M1630">
        <v>1249</v>
      </c>
      <c r="N1630">
        <v>102.459754943847</v>
      </c>
      <c r="O1630">
        <v>49.648769378662102</v>
      </c>
      <c r="P1630">
        <v>69.720686367969407</v>
      </c>
      <c r="Q1630">
        <v>179.77263182454499</v>
      </c>
      <c r="R1630">
        <v>21.766300579143699</v>
      </c>
      <c r="S1630">
        <v>6.7583779036278502</v>
      </c>
      <c r="T1630">
        <v>0.46110545927430802</v>
      </c>
      <c r="U1630">
        <v>0.92971456668825903</v>
      </c>
      <c r="V1630">
        <v>6.2999120492524101</v>
      </c>
      <c r="W1630">
        <v>3.0501697472651799</v>
      </c>
    </row>
    <row r="1631" spans="1:23" x14ac:dyDescent="0.25">
      <c r="A1631">
        <v>1629</v>
      </c>
      <c r="B1631">
        <v>162.51906693318301</v>
      </c>
      <c r="C1631">
        <v>146.70729103999599</v>
      </c>
      <c r="D1631">
        <v>27.166456702114701</v>
      </c>
      <c r="E1631">
        <v>3.3370387772652101</v>
      </c>
      <c r="F1631">
        <v>6.2013878822326598</v>
      </c>
      <c r="G1631">
        <v>2.7738609313964799</v>
      </c>
      <c r="H1631">
        <v>10.3538961410522</v>
      </c>
      <c r="I1631">
        <v>1.6044389009475699</v>
      </c>
      <c r="J1631">
        <v>1306</v>
      </c>
      <c r="K1631">
        <v>80</v>
      </c>
      <c r="L1631">
        <v>2199</v>
      </c>
      <c r="M1631">
        <v>218</v>
      </c>
      <c r="N1631">
        <v>113.25193023681599</v>
      </c>
      <c r="O1631">
        <v>62.0322456359863</v>
      </c>
      <c r="P1631">
        <v>78.124735729386899</v>
      </c>
      <c r="Q1631">
        <v>133.06451283099801</v>
      </c>
      <c r="R1631">
        <v>25.473794651658899</v>
      </c>
      <c r="S1631">
        <v>8.8131456288914993</v>
      </c>
      <c r="T1631">
        <v>0.57221079839080302</v>
      </c>
      <c r="U1631">
        <v>0.93943703248347199</v>
      </c>
      <c r="V1631">
        <v>4.7143385070214299</v>
      </c>
      <c r="W1631">
        <v>4.1289932654118404</v>
      </c>
    </row>
    <row r="1632" spans="1:23" x14ac:dyDescent="0.25">
      <c r="A1632">
        <v>1630</v>
      </c>
      <c r="B1632">
        <v>163.22377690232599</v>
      </c>
      <c r="C1632">
        <v>183.81730675930001</v>
      </c>
      <c r="D1632">
        <v>28.808700928211401</v>
      </c>
      <c r="E1632">
        <v>5.7093328939728503</v>
      </c>
      <c r="F1632">
        <v>6.4430556297302202</v>
      </c>
      <c r="G1632">
        <v>3.2138540744781401</v>
      </c>
      <c r="H1632">
        <v>11.592179298400801</v>
      </c>
      <c r="I1632">
        <v>2.16106677055358</v>
      </c>
      <c r="J1632">
        <v>1471</v>
      </c>
      <c r="K1632">
        <v>117</v>
      </c>
      <c r="L1632">
        <v>2479</v>
      </c>
      <c r="M1632">
        <v>362</v>
      </c>
      <c r="N1632">
        <v>139.81773376464801</v>
      </c>
      <c r="O1632">
        <v>42.0119018554687</v>
      </c>
      <c r="P1632">
        <v>74.590325417765996</v>
      </c>
      <c r="Q1632">
        <v>163.79003919150901</v>
      </c>
      <c r="R1632">
        <v>21.845273717651501</v>
      </c>
      <c r="S1632">
        <v>7.2899261239377999</v>
      </c>
      <c r="T1632">
        <v>0.51197569710998903</v>
      </c>
      <c r="U1632">
        <v>0.93990749297840603</v>
      </c>
      <c r="V1632">
        <v>6.7533422459893</v>
      </c>
      <c r="W1632">
        <v>2.7840967137749</v>
      </c>
    </row>
    <row r="1633" spans="1:23" x14ac:dyDescent="0.25">
      <c r="A1633">
        <v>1631</v>
      </c>
      <c r="B1633">
        <v>163.402472394185</v>
      </c>
      <c r="C1633">
        <v>194.06464321061901</v>
      </c>
      <c r="D1633">
        <v>27.404796002394701</v>
      </c>
      <c r="E1633">
        <v>7.2148661237579104</v>
      </c>
      <c r="F1633">
        <v>6.2516751289367596</v>
      </c>
      <c r="G1633">
        <v>4.63197517395019</v>
      </c>
      <c r="H1633">
        <v>10.0889873504638</v>
      </c>
      <c r="I1633">
        <v>3.4482655525207502</v>
      </c>
      <c r="J1633">
        <v>1250</v>
      </c>
      <c r="K1633">
        <v>281</v>
      </c>
      <c r="L1633">
        <v>2147</v>
      </c>
      <c r="M1633">
        <v>775</v>
      </c>
      <c r="N1633">
        <v>126.245788574218</v>
      </c>
      <c r="O1633">
        <v>51.623638153076101</v>
      </c>
      <c r="P1633">
        <v>148.141912248502</v>
      </c>
      <c r="Q1633">
        <v>188.78915085297999</v>
      </c>
      <c r="R1633">
        <v>19.502103586851199</v>
      </c>
      <c r="S1633">
        <v>3.5963307909321802</v>
      </c>
      <c r="T1633">
        <v>0.91261510003755997</v>
      </c>
      <c r="U1633">
        <v>0.97911850939675205</v>
      </c>
      <c r="V1633">
        <v>3.5617065249483302</v>
      </c>
      <c r="W1633">
        <v>2.70091324200913</v>
      </c>
    </row>
    <row r="1634" spans="1:23" x14ac:dyDescent="0.25">
      <c r="A1634">
        <v>1632</v>
      </c>
      <c r="B1634">
        <v>165.29410623144199</v>
      </c>
      <c r="C1634">
        <v>156.66426672359199</v>
      </c>
      <c r="D1634">
        <v>30.566161696170902</v>
      </c>
      <c r="E1634">
        <v>4.8830364916394897</v>
      </c>
      <c r="F1634">
        <v>7.3160724639892498</v>
      </c>
      <c r="G1634">
        <v>2.7878780364990199</v>
      </c>
      <c r="H1634">
        <v>10.0749397277832</v>
      </c>
      <c r="I1634">
        <v>1.9316316843032799</v>
      </c>
      <c r="J1634">
        <v>1216</v>
      </c>
      <c r="K1634">
        <v>180</v>
      </c>
      <c r="L1634">
        <v>2524</v>
      </c>
      <c r="M1634">
        <v>351</v>
      </c>
      <c r="N1634">
        <v>113.282829284667</v>
      </c>
      <c r="O1634">
        <v>69.892776489257798</v>
      </c>
      <c r="P1634">
        <v>75.156259426847598</v>
      </c>
      <c r="Q1634">
        <v>194.82573909096001</v>
      </c>
      <c r="R1634">
        <v>22.4882544010893</v>
      </c>
      <c r="S1634">
        <v>5.0405147678498903</v>
      </c>
      <c r="T1634">
        <v>0.50203171799072899</v>
      </c>
      <c r="U1634">
        <v>0.96416937905927802</v>
      </c>
      <c r="V1634">
        <v>7.236328125</v>
      </c>
      <c r="W1634">
        <v>2.83792289535798</v>
      </c>
    </row>
    <row r="1635" spans="1:23" x14ac:dyDescent="0.25">
      <c r="A1635">
        <v>1633</v>
      </c>
      <c r="B1635">
        <v>178.76298783209401</v>
      </c>
      <c r="C1635">
        <v>169.850550175629</v>
      </c>
      <c r="D1635">
        <v>27.910396731227699</v>
      </c>
      <c r="E1635">
        <v>6.8895834733254997</v>
      </c>
      <c r="F1635">
        <v>5.5587005615234304</v>
      </c>
      <c r="G1635">
        <v>3.8060123920440598</v>
      </c>
      <c r="H1635">
        <v>7.6742367744445801</v>
      </c>
      <c r="I1635">
        <v>2.5031287670135498</v>
      </c>
      <c r="J1635">
        <v>834</v>
      </c>
      <c r="K1635">
        <v>206</v>
      </c>
      <c r="L1635">
        <v>1800</v>
      </c>
      <c r="M1635">
        <v>472</v>
      </c>
      <c r="N1635">
        <v>68.007354736328097</v>
      </c>
      <c r="O1635">
        <v>39.661064147949197</v>
      </c>
      <c r="P1635">
        <v>74.189304162868396</v>
      </c>
      <c r="Q1635">
        <v>194.07896593073201</v>
      </c>
      <c r="R1635">
        <v>22.398106929291199</v>
      </c>
      <c r="S1635">
        <v>3.6370874332168901</v>
      </c>
      <c r="T1635">
        <v>0.49534189705048698</v>
      </c>
      <c r="U1635">
        <v>0.98073192187490399</v>
      </c>
      <c r="V1635">
        <v>7.1680000000000001</v>
      </c>
      <c r="W1635">
        <v>2.5367380147702998</v>
      </c>
    </row>
    <row r="1636" spans="1:23" x14ac:dyDescent="0.25">
      <c r="A1636">
        <v>1634</v>
      </c>
      <c r="B1636">
        <v>157.146732907683</v>
      </c>
      <c r="C1636">
        <v>173.767761842845</v>
      </c>
      <c r="D1636">
        <v>36.64190695992</v>
      </c>
      <c r="E1636">
        <v>11.137485503510201</v>
      </c>
      <c r="F1636">
        <v>6.9764156341552699</v>
      </c>
      <c r="G1636">
        <v>3.6406922340393</v>
      </c>
      <c r="H1636">
        <v>10.7175788879394</v>
      </c>
      <c r="I1636">
        <v>2.49124932289123</v>
      </c>
      <c r="J1636">
        <v>1334</v>
      </c>
      <c r="K1636">
        <v>196</v>
      </c>
      <c r="L1636">
        <v>2287</v>
      </c>
      <c r="M1636">
        <v>511</v>
      </c>
      <c r="N1636">
        <v>104.27846527099599</v>
      </c>
      <c r="O1636">
        <v>52.630786895751903</v>
      </c>
      <c r="P1636">
        <v>81.959223646723601</v>
      </c>
      <c r="Q1636">
        <v>187.51266078796201</v>
      </c>
      <c r="R1636">
        <v>21.212614432883701</v>
      </c>
      <c r="S1636">
        <v>9.13759780247325</v>
      </c>
      <c r="T1636">
        <v>0.57189513126008695</v>
      </c>
      <c r="U1636">
        <v>0.94466123351512199</v>
      </c>
      <c r="V1636">
        <v>5.1805369127516698</v>
      </c>
      <c r="W1636">
        <v>3.6773262269598002</v>
      </c>
    </row>
    <row r="1637" spans="1:23" x14ac:dyDescent="0.25">
      <c r="A1637">
        <v>1635</v>
      </c>
      <c r="B1637">
        <v>155.185584816317</v>
      </c>
      <c r="C1637">
        <v>170.24434784296199</v>
      </c>
      <c r="D1637">
        <v>41.147786025885601</v>
      </c>
      <c r="E1637">
        <v>6.8030978583726398</v>
      </c>
      <c r="F1637">
        <v>7.9871225357055602</v>
      </c>
      <c r="G1637">
        <v>2.74269199371337</v>
      </c>
      <c r="H1637">
        <v>11.282896041870099</v>
      </c>
      <c r="I1637">
        <v>1.7037605047225901</v>
      </c>
      <c r="J1637">
        <v>1353</v>
      </c>
      <c r="K1637">
        <v>99</v>
      </c>
      <c r="L1637">
        <v>2607</v>
      </c>
      <c r="M1637">
        <v>238</v>
      </c>
      <c r="N1637">
        <v>106.216758728027</v>
      </c>
      <c r="O1637">
        <v>23.194826126098601</v>
      </c>
      <c r="P1637">
        <v>138.53208639041</v>
      </c>
      <c r="Q1637">
        <v>185.433682312972</v>
      </c>
      <c r="R1637">
        <v>20.7209902896515</v>
      </c>
      <c r="S1637">
        <v>13.120861004210299</v>
      </c>
      <c r="T1637">
        <v>0.72079965074993801</v>
      </c>
      <c r="U1637">
        <v>0.91754636323669203</v>
      </c>
      <c r="V1637">
        <v>4.27516198704103</v>
      </c>
      <c r="W1637">
        <v>4.8477872150201096</v>
      </c>
    </row>
    <row r="1638" spans="1:23" x14ac:dyDescent="0.25">
      <c r="A1638">
        <v>1636</v>
      </c>
      <c r="B1638">
        <v>155.51140134681401</v>
      </c>
      <c r="C1638">
        <v>191.73127753303899</v>
      </c>
      <c r="D1638">
        <v>35.9479213958627</v>
      </c>
      <c r="E1638">
        <v>8.5061687583543399</v>
      </c>
      <c r="F1638">
        <v>6.4905920028686497</v>
      </c>
      <c r="G1638">
        <v>2.93060946464538</v>
      </c>
      <c r="H1638">
        <v>9.6454124450683594</v>
      </c>
      <c r="I1638">
        <v>1.9961570501327499</v>
      </c>
      <c r="J1638">
        <v>1208</v>
      </c>
      <c r="K1638">
        <v>123</v>
      </c>
      <c r="L1638">
        <v>1962</v>
      </c>
      <c r="M1638">
        <v>355</v>
      </c>
      <c r="N1638">
        <v>94.413978576660099</v>
      </c>
      <c r="O1638">
        <v>13.416408538818301</v>
      </c>
      <c r="P1638">
        <v>90.8328471411902</v>
      </c>
      <c r="Q1638">
        <v>206.947578314645</v>
      </c>
      <c r="R1638">
        <v>19.837696319827099</v>
      </c>
      <c r="S1638">
        <v>6.0012398707922596</v>
      </c>
      <c r="T1638">
        <v>0.58563056322052498</v>
      </c>
      <c r="U1638">
        <v>0.96720219889992098</v>
      </c>
      <c r="V1638">
        <v>6.1719876416065897</v>
      </c>
      <c r="W1638">
        <v>3.2147926783713099</v>
      </c>
    </row>
    <row r="1639" spans="1:23" x14ac:dyDescent="0.25">
      <c r="A1639">
        <v>1637</v>
      </c>
      <c r="B1639">
        <v>163.91831784043899</v>
      </c>
      <c r="C1639">
        <v>211.31128102621801</v>
      </c>
      <c r="D1639">
        <v>25.128634963537301</v>
      </c>
      <c r="E1639">
        <v>5.0696847012380903</v>
      </c>
      <c r="F1639">
        <v>5.65173244476318</v>
      </c>
      <c r="G1639">
        <v>2.74065732955932</v>
      </c>
      <c r="H1639">
        <v>7.9507822990417401</v>
      </c>
      <c r="I1639">
        <v>2.7670328617095898</v>
      </c>
      <c r="J1639">
        <v>984</v>
      </c>
      <c r="K1639">
        <v>295</v>
      </c>
      <c r="L1639">
        <v>1786</v>
      </c>
      <c r="M1639">
        <v>603</v>
      </c>
      <c r="N1639">
        <v>96.176918029785099</v>
      </c>
      <c r="O1639">
        <v>34.014701843261697</v>
      </c>
      <c r="P1639">
        <v>90.430801561092693</v>
      </c>
      <c r="Q1639">
        <v>151.22245660559301</v>
      </c>
      <c r="R1639">
        <v>18.555949617691301</v>
      </c>
      <c r="S1639">
        <v>4.3127906849941198</v>
      </c>
      <c r="T1639">
        <v>0.59520135282832498</v>
      </c>
      <c r="U1639">
        <v>0.96527718435224596</v>
      </c>
      <c r="V1639">
        <v>6.4024514811031601</v>
      </c>
      <c r="W1639">
        <v>2.7717107715244098</v>
      </c>
    </row>
    <row r="1640" spans="1:23" x14ac:dyDescent="0.25">
      <c r="A1640">
        <v>1638</v>
      </c>
      <c r="B1640">
        <v>173.63892177220501</v>
      </c>
      <c r="C1640">
        <v>200.45671369519999</v>
      </c>
      <c r="D1640">
        <v>29.747271939224099</v>
      </c>
      <c r="E1640">
        <v>4.8307529229971697</v>
      </c>
      <c r="F1640">
        <v>8.2894268035888601</v>
      </c>
      <c r="G1640">
        <v>2.6303355693817099</v>
      </c>
      <c r="H1640">
        <v>11.8780879974365</v>
      </c>
      <c r="I1640">
        <v>1.6837021112442001</v>
      </c>
      <c r="J1640">
        <v>1396</v>
      </c>
      <c r="K1640">
        <v>87</v>
      </c>
      <c r="L1640">
        <v>2840</v>
      </c>
      <c r="M1640">
        <v>238</v>
      </c>
      <c r="N1640">
        <v>107.01869201660099</v>
      </c>
      <c r="O1640">
        <v>38.626415252685497</v>
      </c>
      <c r="P1640">
        <v>132.52662184263099</v>
      </c>
      <c r="Q1640">
        <v>185.034485146458</v>
      </c>
      <c r="R1640">
        <v>19.7795218319276</v>
      </c>
      <c r="S1640">
        <v>9.3358825372277305</v>
      </c>
      <c r="T1640">
        <v>0.70021613576788599</v>
      </c>
      <c r="U1640">
        <v>0.95156876868084805</v>
      </c>
      <c r="V1640">
        <v>4.9131652661064402</v>
      </c>
      <c r="W1640">
        <v>3.7034723498070901</v>
      </c>
    </row>
    <row r="1641" spans="1:23" x14ac:dyDescent="0.25">
      <c r="A1641">
        <v>1639</v>
      </c>
      <c r="B1641">
        <v>156.20196394263399</v>
      </c>
      <c r="C1641">
        <v>204.34202099788399</v>
      </c>
      <c r="D1641">
        <v>37.967117505902102</v>
      </c>
      <c r="E1641">
        <v>4.3434564535237303</v>
      </c>
      <c r="F1641">
        <v>6.7628722190856898</v>
      </c>
      <c r="G1641">
        <v>2.18514752388</v>
      </c>
      <c r="H1641">
        <v>10.013302803039499</v>
      </c>
      <c r="I1641">
        <v>1.9828228950500399</v>
      </c>
      <c r="J1641">
        <v>1205</v>
      </c>
      <c r="K1641">
        <v>206</v>
      </c>
      <c r="L1641">
        <v>2304</v>
      </c>
      <c r="M1641">
        <v>395</v>
      </c>
      <c r="N1641">
        <v>96.829742431640597</v>
      </c>
      <c r="O1641">
        <v>67</v>
      </c>
      <c r="P1641">
        <v>83.565420560747597</v>
      </c>
      <c r="Q1641">
        <v>190.346407398624</v>
      </c>
      <c r="R1641">
        <v>24.673724791043401</v>
      </c>
      <c r="S1641">
        <v>6.5406985126920096</v>
      </c>
      <c r="T1641">
        <v>0.55385719990198401</v>
      </c>
      <c r="U1641">
        <v>0.96734464045290403</v>
      </c>
      <c r="V1641">
        <v>11.0536659108087</v>
      </c>
      <c r="W1641">
        <v>4.3616203429923104</v>
      </c>
    </row>
    <row r="1642" spans="1:23" x14ac:dyDescent="0.25">
      <c r="A1642">
        <v>1640</v>
      </c>
      <c r="B1642">
        <v>150.52230782666001</v>
      </c>
      <c r="C1642">
        <v>155.35339323487699</v>
      </c>
      <c r="D1642">
        <v>36.9380258964935</v>
      </c>
      <c r="E1642">
        <v>10.9771751334165</v>
      </c>
      <c r="F1642">
        <v>6.9902281761169398</v>
      </c>
      <c r="G1642">
        <v>4.5547699928283603</v>
      </c>
      <c r="H1642">
        <v>9.1164941787719709</v>
      </c>
      <c r="I1642">
        <v>3.1263473033904998</v>
      </c>
      <c r="J1642">
        <v>1035</v>
      </c>
      <c r="K1642">
        <v>239</v>
      </c>
      <c r="L1642">
        <v>2155</v>
      </c>
      <c r="M1642">
        <v>664</v>
      </c>
      <c r="N1642">
        <v>91.197586059570298</v>
      </c>
      <c r="O1642">
        <v>56.080299377441399</v>
      </c>
      <c r="P1642">
        <v>77.242268041237097</v>
      </c>
      <c r="Q1642">
        <v>161.34254381249301</v>
      </c>
      <c r="R1642">
        <v>22.074950047469098</v>
      </c>
      <c r="S1642">
        <v>6.6681653502363201</v>
      </c>
      <c r="T1642">
        <v>0.497459324904095</v>
      </c>
      <c r="U1642">
        <v>0.92851735106533495</v>
      </c>
      <c r="V1642">
        <v>10.1609442060085</v>
      </c>
      <c r="W1642">
        <v>3.46520647958019</v>
      </c>
    </row>
    <row r="1643" spans="1:23" x14ac:dyDescent="0.25">
      <c r="A1643">
        <v>1641</v>
      </c>
      <c r="B1643">
        <v>161.20285664383101</v>
      </c>
      <c r="C1643">
        <v>177.56680704069501</v>
      </c>
      <c r="D1643">
        <v>32.998782522322799</v>
      </c>
      <c r="E1643">
        <v>7.5847598062514496</v>
      </c>
      <c r="F1643">
        <v>6.8790555000305096</v>
      </c>
      <c r="G1643">
        <v>4.6818699836730904</v>
      </c>
      <c r="H1643">
        <v>9.5183019638061506</v>
      </c>
      <c r="I1643">
        <v>4.2033500671386701</v>
      </c>
      <c r="J1643">
        <v>1121</v>
      </c>
      <c r="K1643">
        <v>462</v>
      </c>
      <c r="L1643">
        <v>2197</v>
      </c>
      <c r="M1643">
        <v>958</v>
      </c>
      <c r="N1643">
        <v>105.475120544433</v>
      </c>
      <c r="O1643">
        <v>25.961509704589801</v>
      </c>
      <c r="P1643">
        <v>72.224563401670395</v>
      </c>
      <c r="Q1643">
        <v>195.01389773582699</v>
      </c>
      <c r="R1643">
        <v>27.36156340826</v>
      </c>
      <c r="S1643">
        <v>3.9347909031149801</v>
      </c>
      <c r="T1643">
        <v>0.44601064118213402</v>
      </c>
      <c r="U1643">
        <v>0.97285329229039297</v>
      </c>
      <c r="V1643">
        <v>13.0158949550794</v>
      </c>
      <c r="W1643">
        <v>2.5419887561489798</v>
      </c>
    </row>
    <row r="1644" spans="1:23" x14ac:dyDescent="0.25">
      <c r="A1644">
        <v>1642</v>
      </c>
      <c r="B1644">
        <v>136.099827281724</v>
      </c>
      <c r="C1644">
        <v>164.336237846649</v>
      </c>
      <c r="D1644">
        <v>43.138383288229598</v>
      </c>
      <c r="E1644">
        <v>5.1973797975199298</v>
      </c>
      <c r="F1644">
        <v>6.0166573524475098</v>
      </c>
      <c r="G1644">
        <v>3.15578889846801</v>
      </c>
      <c r="H1644">
        <v>5.8415441513061497</v>
      </c>
      <c r="I1644">
        <v>1.7607574462890601</v>
      </c>
      <c r="J1644">
        <v>580</v>
      </c>
      <c r="K1644">
        <v>75</v>
      </c>
      <c r="L1644">
        <v>1421</v>
      </c>
      <c r="M1644">
        <v>225</v>
      </c>
      <c r="N1644">
        <v>79.025314331054602</v>
      </c>
      <c r="O1644">
        <v>45.276927947997997</v>
      </c>
      <c r="P1644">
        <v>74.193002257336303</v>
      </c>
      <c r="Q1644">
        <v>162.03637295081899</v>
      </c>
      <c r="R1644">
        <v>24.4881998105847</v>
      </c>
      <c r="S1644">
        <v>5.2796691673480201</v>
      </c>
      <c r="T1644">
        <v>0.465034080397071</v>
      </c>
      <c r="U1644">
        <v>0.96187366712129896</v>
      </c>
      <c r="V1644">
        <v>10.736200716845801</v>
      </c>
      <c r="W1644">
        <v>3.2246939384891</v>
      </c>
    </row>
    <row r="1645" spans="1:23" x14ac:dyDescent="0.25">
      <c r="A1645">
        <v>1643</v>
      </c>
      <c r="B1645">
        <v>142.54505230064601</v>
      </c>
      <c r="C1645">
        <v>208.81468687535099</v>
      </c>
      <c r="D1645">
        <v>33.3140585772096</v>
      </c>
      <c r="E1645">
        <v>6.4548546578235797</v>
      </c>
      <c r="F1645">
        <v>5.4397048950195304</v>
      </c>
      <c r="G1645">
        <v>2.9581449031829798</v>
      </c>
      <c r="H1645">
        <v>4.80946493148803</v>
      </c>
      <c r="I1645">
        <v>2.1249799728393501</v>
      </c>
      <c r="J1645">
        <v>442</v>
      </c>
      <c r="K1645">
        <v>169</v>
      </c>
      <c r="L1645">
        <v>1104</v>
      </c>
      <c r="M1645">
        <v>412</v>
      </c>
      <c r="N1645">
        <v>59.464271545410099</v>
      </c>
      <c r="O1645">
        <v>45.177425384521399</v>
      </c>
      <c r="P1645">
        <v>76.107793427230007</v>
      </c>
      <c r="Q1645">
        <v>192.40418218275499</v>
      </c>
      <c r="R1645">
        <v>27.563070233029901</v>
      </c>
      <c r="S1645">
        <v>5.4668864547512497</v>
      </c>
      <c r="T1645">
        <v>0.463503087415156</v>
      </c>
      <c r="U1645">
        <v>0.96875078571754503</v>
      </c>
      <c r="V1645">
        <v>10.618271954674199</v>
      </c>
      <c r="W1645">
        <v>2.6505531141081899</v>
      </c>
    </row>
    <row r="1646" spans="1:23" x14ac:dyDescent="0.25">
      <c r="A1646">
        <v>1644</v>
      </c>
      <c r="B1646">
        <v>157.19684061402299</v>
      </c>
      <c r="C1646">
        <v>207.825865046866</v>
      </c>
      <c r="D1646">
        <v>30.0386492633295</v>
      </c>
      <c r="E1646">
        <v>5.1568209063742998</v>
      </c>
      <c r="F1646">
        <v>6.4820885658264098</v>
      </c>
      <c r="G1646">
        <v>2.2668228149414</v>
      </c>
      <c r="H1646">
        <v>7.6703248023986799</v>
      </c>
      <c r="I1646">
        <v>1.73366928100585</v>
      </c>
      <c r="J1646">
        <v>804</v>
      </c>
      <c r="K1646">
        <v>150</v>
      </c>
      <c r="L1646">
        <v>1919</v>
      </c>
      <c r="M1646">
        <v>350</v>
      </c>
      <c r="N1646">
        <v>83.006027221679602</v>
      </c>
      <c r="O1646">
        <v>36.769554138183501</v>
      </c>
      <c r="P1646">
        <v>82.014182499331</v>
      </c>
      <c r="Q1646">
        <v>188.56167080036201</v>
      </c>
      <c r="R1646">
        <v>24.6399507661108</v>
      </c>
      <c r="S1646">
        <v>3.7494334713261201</v>
      </c>
      <c r="T1646">
        <v>0.47950446996582302</v>
      </c>
      <c r="U1646">
        <v>0.9804734007607</v>
      </c>
      <c r="V1646">
        <v>11.077069457659301</v>
      </c>
      <c r="W1646">
        <v>2.6134986614062199</v>
      </c>
    </row>
    <row r="1647" spans="1:23" x14ac:dyDescent="0.25">
      <c r="A1647">
        <v>1645</v>
      </c>
      <c r="B1647">
        <v>154.89565099264399</v>
      </c>
      <c r="C1647">
        <v>179.267150536591</v>
      </c>
      <c r="D1647">
        <v>28.8303263577527</v>
      </c>
      <c r="E1647">
        <v>7.8667466787188198</v>
      </c>
      <c r="F1647">
        <v>5.8047990798950098</v>
      </c>
      <c r="G1647">
        <v>4.4237194061279297</v>
      </c>
      <c r="H1647">
        <v>7.3817429542541504</v>
      </c>
      <c r="I1647">
        <v>3.2709181308746298</v>
      </c>
      <c r="J1647">
        <v>776</v>
      </c>
      <c r="K1647">
        <v>260</v>
      </c>
      <c r="L1647">
        <v>1853</v>
      </c>
      <c r="M1647">
        <v>677</v>
      </c>
      <c r="N1647">
        <v>76.837493896484304</v>
      </c>
      <c r="O1647">
        <v>44.407207489013601</v>
      </c>
      <c r="P1647">
        <v>98.101272984441295</v>
      </c>
      <c r="Q1647">
        <v>170.61310242985601</v>
      </c>
      <c r="R1647">
        <v>24.310239891547798</v>
      </c>
      <c r="S1647">
        <v>5.7289946947515196</v>
      </c>
      <c r="T1647">
        <v>0.54140220696838603</v>
      </c>
      <c r="U1647">
        <v>0.97275308666802995</v>
      </c>
      <c r="V1647">
        <v>11.3415794481446</v>
      </c>
      <c r="W1647">
        <v>3.0356280193236702</v>
      </c>
    </row>
    <row r="1648" spans="1:23" x14ac:dyDescent="0.25">
      <c r="A1648">
        <v>1646</v>
      </c>
      <c r="B1648">
        <v>153.38250305653099</v>
      </c>
      <c r="C1648">
        <v>136.18024801568001</v>
      </c>
      <c r="D1648">
        <v>26.335630361758501</v>
      </c>
      <c r="E1648">
        <v>5.6511734658115698</v>
      </c>
      <c r="F1648">
        <v>5.7442312240600497</v>
      </c>
      <c r="G1648">
        <v>3.5733191967010498</v>
      </c>
      <c r="H1648">
        <v>7.4425082206726003</v>
      </c>
      <c r="I1648">
        <v>2.4515705108642498</v>
      </c>
      <c r="J1648">
        <v>797</v>
      </c>
      <c r="K1648">
        <v>214</v>
      </c>
      <c r="L1648">
        <v>1876</v>
      </c>
      <c r="M1648">
        <v>510</v>
      </c>
      <c r="N1648">
        <v>75.822166442871094</v>
      </c>
      <c r="O1648">
        <v>35.510562896728501</v>
      </c>
      <c r="P1648">
        <v>75.664833654110495</v>
      </c>
      <c r="Q1648">
        <v>114.985771276595</v>
      </c>
      <c r="R1648">
        <v>21.576066641017999</v>
      </c>
      <c r="S1648">
        <v>6.4090141548484096</v>
      </c>
      <c r="T1648">
        <v>0.44171211561099599</v>
      </c>
      <c r="U1648">
        <v>0.941281383348756</v>
      </c>
      <c r="V1648">
        <v>11.45</v>
      </c>
      <c r="W1648">
        <v>3.3121323529411701</v>
      </c>
    </row>
    <row r="1649" spans="1:23" x14ac:dyDescent="0.25">
      <c r="A1649">
        <v>1647</v>
      </c>
      <c r="B1649">
        <v>175.983892565351</v>
      </c>
      <c r="C1649">
        <v>176.65883289021701</v>
      </c>
      <c r="D1649">
        <v>19.900839311019698</v>
      </c>
      <c r="E1649">
        <v>5.6503911738766597</v>
      </c>
      <c r="F1649">
        <v>5.0264410972595197</v>
      </c>
      <c r="G1649">
        <v>3.0344145298004102</v>
      </c>
      <c r="H1649">
        <v>7.4674220085143999</v>
      </c>
      <c r="I1649">
        <v>2.0587015151977499</v>
      </c>
      <c r="J1649">
        <v>904</v>
      </c>
      <c r="K1649">
        <v>159</v>
      </c>
      <c r="L1649">
        <v>1673</v>
      </c>
      <c r="M1649">
        <v>394</v>
      </c>
      <c r="N1649">
        <v>87.783821105957003</v>
      </c>
      <c r="O1649">
        <v>15.2970581054687</v>
      </c>
      <c r="P1649">
        <v>97.515518707482997</v>
      </c>
      <c r="Q1649">
        <v>168.48979765708199</v>
      </c>
      <c r="R1649">
        <v>25.133127121343399</v>
      </c>
      <c r="S1649">
        <v>5.7586765820018702</v>
      </c>
      <c r="T1649">
        <v>0.54622403901927397</v>
      </c>
      <c r="U1649">
        <v>0.96562099286545899</v>
      </c>
      <c r="V1649">
        <v>10.2207792207792</v>
      </c>
      <c r="W1649">
        <v>3.1941774237846698</v>
      </c>
    </row>
    <row r="1650" spans="1:23" x14ac:dyDescent="0.25">
      <c r="A1650">
        <v>1648</v>
      </c>
      <c r="B1650">
        <v>152.39370063459401</v>
      </c>
      <c r="C1650">
        <v>166.877564090124</v>
      </c>
      <c r="D1650">
        <v>35.429718015967197</v>
      </c>
      <c r="E1650">
        <v>7.6887891467412102</v>
      </c>
      <c r="F1650">
        <v>7.2262034416198704</v>
      </c>
      <c r="G1650">
        <v>4.3305497169494602</v>
      </c>
      <c r="H1650">
        <v>8.8030319213867099</v>
      </c>
      <c r="I1650">
        <v>3.1195390224456698</v>
      </c>
      <c r="J1650">
        <v>1014</v>
      </c>
      <c r="K1650">
        <v>226</v>
      </c>
      <c r="L1650">
        <v>2183</v>
      </c>
      <c r="M1650">
        <v>653</v>
      </c>
      <c r="N1650">
        <v>109.22453308105401</v>
      </c>
      <c r="O1650">
        <v>36.055511474609297</v>
      </c>
      <c r="P1650">
        <v>91.871670702179102</v>
      </c>
      <c r="Q1650">
        <v>166.64069912609199</v>
      </c>
      <c r="R1650">
        <v>25.5331052517062</v>
      </c>
      <c r="S1650">
        <v>8.7470268327355605</v>
      </c>
      <c r="T1650">
        <v>0.51796049362268204</v>
      </c>
      <c r="U1650">
        <v>0.93406427400625902</v>
      </c>
      <c r="V1650">
        <v>10.958297872340401</v>
      </c>
      <c r="W1650">
        <v>3.0310659898477099</v>
      </c>
    </row>
    <row r="1651" spans="1:23" x14ac:dyDescent="0.25">
      <c r="A1651">
        <v>1649</v>
      </c>
      <c r="B1651">
        <v>153.42133555861699</v>
      </c>
      <c r="C1651">
        <v>215.30961206311</v>
      </c>
      <c r="D1651">
        <v>32.794384052302597</v>
      </c>
      <c r="E1651">
        <v>6.7104100993683398</v>
      </c>
      <c r="F1651">
        <v>6.9856071472167898</v>
      </c>
      <c r="G1651">
        <v>2.1531708240509002</v>
      </c>
      <c r="H1651">
        <v>9.4563016891479492</v>
      </c>
      <c r="I1651">
        <v>1.3575508594512899</v>
      </c>
      <c r="J1651">
        <v>1148</v>
      </c>
      <c r="K1651">
        <v>73</v>
      </c>
      <c r="L1651">
        <v>2057</v>
      </c>
      <c r="M1651">
        <v>171</v>
      </c>
      <c r="N1651">
        <v>124.81185913085901</v>
      </c>
      <c r="O1651">
        <v>40.311286926269503</v>
      </c>
      <c r="P1651">
        <v>50.806697108066899</v>
      </c>
      <c r="Q1651">
        <v>175.80620801482499</v>
      </c>
      <c r="R1651">
        <v>19.919736011449999</v>
      </c>
      <c r="S1651">
        <v>12.7458039589658</v>
      </c>
      <c r="T1651">
        <v>0.38765131811359599</v>
      </c>
      <c r="U1651">
        <v>0.93644390736861005</v>
      </c>
      <c r="V1651">
        <v>8.0231941683233892</v>
      </c>
      <c r="W1651">
        <v>8.1613249295963506</v>
      </c>
    </row>
    <row r="1652" spans="1:23" x14ac:dyDescent="0.25">
      <c r="A1652">
        <v>1650</v>
      </c>
      <c r="B1652">
        <v>170.65931805391099</v>
      </c>
      <c r="C1652">
        <v>178.40577150730601</v>
      </c>
      <c r="D1652">
        <v>31.9662998648203</v>
      </c>
      <c r="E1652">
        <v>10.166552163358499</v>
      </c>
      <c r="F1652">
        <v>6.4825482368469203</v>
      </c>
      <c r="G1652">
        <v>3.7878930568695002</v>
      </c>
      <c r="H1652">
        <v>10.2856454849243</v>
      </c>
      <c r="I1652">
        <v>2.9170448780059801</v>
      </c>
      <c r="J1652">
        <v>1251</v>
      </c>
      <c r="K1652">
        <v>214</v>
      </c>
      <c r="L1652">
        <v>2317</v>
      </c>
      <c r="M1652">
        <v>583</v>
      </c>
      <c r="N1652">
        <v>95.210296630859304</v>
      </c>
      <c r="O1652">
        <v>18.439088821411101</v>
      </c>
      <c r="P1652">
        <v>51.228882203193699</v>
      </c>
      <c r="Q1652">
        <v>156.91717369970499</v>
      </c>
      <c r="R1652">
        <v>18.903478601575699</v>
      </c>
      <c r="S1652">
        <v>8.7850578748704606</v>
      </c>
      <c r="T1652">
        <v>0.38131123565837599</v>
      </c>
      <c r="U1652">
        <v>0.90596219233576902</v>
      </c>
      <c r="V1652">
        <v>9.3930131004366793</v>
      </c>
      <c r="W1652">
        <v>3.0149253731343202</v>
      </c>
    </row>
    <row r="1653" spans="1:23" x14ac:dyDescent="0.25">
      <c r="A1653">
        <v>1651</v>
      </c>
      <c r="B1653">
        <v>156.51258514622799</v>
      </c>
      <c r="C1653">
        <v>194.28294746647501</v>
      </c>
      <c r="D1653">
        <v>26.454917164357202</v>
      </c>
      <c r="E1653">
        <v>14.730119931343699</v>
      </c>
      <c r="F1653">
        <v>6.17787313461303</v>
      </c>
      <c r="G1653">
        <v>6.3327841758728001</v>
      </c>
      <c r="H1653">
        <v>7.5047740936279297</v>
      </c>
      <c r="I1653">
        <v>4.6798529624938903</v>
      </c>
      <c r="J1653">
        <v>809</v>
      </c>
      <c r="K1653">
        <v>367</v>
      </c>
      <c r="L1653">
        <v>1906</v>
      </c>
      <c r="M1653">
        <v>1097</v>
      </c>
      <c r="N1653">
        <v>70.710678100585895</v>
      </c>
      <c r="O1653">
        <v>55.9732055664062</v>
      </c>
      <c r="P1653">
        <v>77.141588296760702</v>
      </c>
      <c r="Q1653">
        <v>154.65056857103701</v>
      </c>
      <c r="R1653">
        <v>24.730117242660299</v>
      </c>
      <c r="S1653">
        <v>6.3443916172099302</v>
      </c>
      <c r="T1653">
        <v>0.55424358617167102</v>
      </c>
      <c r="U1653">
        <v>0.96433261084690702</v>
      </c>
      <c r="V1653">
        <v>9.8949070331446993</v>
      </c>
      <c r="W1653">
        <v>3.6224216291807401</v>
      </c>
    </row>
    <row r="1654" spans="1:23" x14ac:dyDescent="0.25">
      <c r="A1654">
        <v>1652</v>
      </c>
      <c r="B1654">
        <v>155.761862252323</v>
      </c>
      <c r="C1654">
        <v>176.66317995691699</v>
      </c>
      <c r="D1654">
        <v>28.686686455087798</v>
      </c>
      <c r="E1654">
        <v>12.2642413469004</v>
      </c>
      <c r="F1654">
        <v>6.0377488136291504</v>
      </c>
      <c r="G1654">
        <v>4.9076485633850098</v>
      </c>
      <c r="H1654">
        <v>8.6900568008422798</v>
      </c>
      <c r="I1654">
        <v>3.6918354034423801</v>
      </c>
      <c r="J1654">
        <v>1014</v>
      </c>
      <c r="K1654">
        <v>305</v>
      </c>
      <c r="L1654">
        <v>1978</v>
      </c>
      <c r="M1654">
        <v>827</v>
      </c>
      <c r="N1654">
        <v>107.786827087402</v>
      </c>
      <c r="O1654">
        <v>15.2643375396728</v>
      </c>
      <c r="P1654">
        <v>89.080526638089395</v>
      </c>
      <c r="Q1654">
        <v>172.13311873734401</v>
      </c>
      <c r="R1654">
        <v>26.235075490754099</v>
      </c>
      <c r="S1654">
        <v>7.3491569350335899</v>
      </c>
      <c r="T1654">
        <v>0.55641591797339296</v>
      </c>
      <c r="U1654">
        <v>0.94476486618050504</v>
      </c>
      <c r="V1654">
        <v>10.0185728250244</v>
      </c>
      <c r="W1654">
        <v>3.0619114056505001</v>
      </c>
    </row>
    <row r="1655" spans="1:23" x14ac:dyDescent="0.25">
      <c r="A1655">
        <v>1653</v>
      </c>
      <c r="B1655">
        <v>148.931747171495</v>
      </c>
      <c r="C1655">
        <v>178.21444235284901</v>
      </c>
      <c r="D1655">
        <v>27.5842994040976</v>
      </c>
      <c r="E1655">
        <v>6.6453571640083702</v>
      </c>
      <c r="F1655">
        <v>5.7532639503479004</v>
      </c>
      <c r="G1655">
        <v>3.100519657135</v>
      </c>
      <c r="H1655">
        <v>8.1085691452026296</v>
      </c>
      <c r="I1655">
        <v>2.81539607048034</v>
      </c>
      <c r="J1655">
        <v>997</v>
      </c>
      <c r="K1655">
        <v>282</v>
      </c>
      <c r="L1655">
        <v>1790</v>
      </c>
      <c r="M1655">
        <v>627</v>
      </c>
      <c r="N1655">
        <v>100.129920959472</v>
      </c>
      <c r="O1655">
        <v>17</v>
      </c>
      <c r="P1655">
        <v>74.027916251246197</v>
      </c>
      <c r="Q1655">
        <v>197.810891439551</v>
      </c>
      <c r="R1655">
        <v>24.473126416442501</v>
      </c>
      <c r="S1655">
        <v>6.9063203778236897</v>
      </c>
      <c r="T1655">
        <v>0.493512226723961</v>
      </c>
      <c r="U1655">
        <v>0.96360801714780497</v>
      </c>
      <c r="V1655">
        <v>11.1464435146443</v>
      </c>
      <c r="W1655">
        <v>3.9012232415902099</v>
      </c>
    </row>
    <row r="1656" spans="1:23" x14ac:dyDescent="0.25">
      <c r="A1656">
        <v>1654</v>
      </c>
      <c r="B1656">
        <v>147.12169846105999</v>
      </c>
      <c r="C1656">
        <v>173.84709581012601</v>
      </c>
      <c r="D1656">
        <v>27.597381675496301</v>
      </c>
      <c r="E1656">
        <v>11.621165637319301</v>
      </c>
      <c r="F1656">
        <v>6.2816667556762598</v>
      </c>
      <c r="G1656">
        <v>4.1868882179260201</v>
      </c>
      <c r="H1656">
        <v>9.0069360733032209</v>
      </c>
      <c r="I1656">
        <v>3.2440083026885902</v>
      </c>
      <c r="J1656">
        <v>1113</v>
      </c>
      <c r="K1656">
        <v>230</v>
      </c>
      <c r="L1656">
        <v>1920</v>
      </c>
      <c r="M1656">
        <v>676</v>
      </c>
      <c r="N1656">
        <v>105.759162902832</v>
      </c>
      <c r="O1656">
        <v>22.360681533813398</v>
      </c>
      <c r="P1656">
        <v>59.248975027953698</v>
      </c>
      <c r="Q1656">
        <v>164.480766109397</v>
      </c>
      <c r="R1656">
        <v>22.366193712847998</v>
      </c>
      <c r="S1656">
        <v>4.8368541822941502</v>
      </c>
      <c r="T1656">
        <v>0.39004189275707402</v>
      </c>
      <c r="U1656">
        <v>0.97666851772887298</v>
      </c>
      <c r="V1656">
        <v>13.625</v>
      </c>
      <c r="W1656">
        <v>3.7526067391065698</v>
      </c>
    </row>
    <row r="1657" spans="1:23" x14ac:dyDescent="0.25">
      <c r="A1657">
        <v>1655</v>
      </c>
      <c r="B1657">
        <v>152.30664286130099</v>
      </c>
      <c r="C1657">
        <v>168.41320421510201</v>
      </c>
      <c r="D1657">
        <v>25.8857705844649</v>
      </c>
      <c r="E1657">
        <v>6.0755080712878797</v>
      </c>
      <c r="F1657">
        <v>5.8308196067809996</v>
      </c>
      <c r="G1657">
        <v>4.70039939880371</v>
      </c>
      <c r="H1657">
        <v>9.1224842071533203</v>
      </c>
      <c r="I1657">
        <v>3.3772349357604901</v>
      </c>
      <c r="J1657">
        <v>1092</v>
      </c>
      <c r="K1657">
        <v>285</v>
      </c>
      <c r="L1657">
        <v>1868</v>
      </c>
      <c r="M1657">
        <v>714</v>
      </c>
      <c r="N1657">
        <v>121.51131439208901</v>
      </c>
      <c r="O1657">
        <v>26.305892944335898</v>
      </c>
      <c r="P1657">
        <v>79.446359660406401</v>
      </c>
      <c r="Q1657">
        <v>154.434635641852</v>
      </c>
      <c r="R1657">
        <v>20.6466710837081</v>
      </c>
      <c r="S1657">
        <v>12.1993178106682</v>
      </c>
      <c r="T1657">
        <v>0.50608294310270896</v>
      </c>
      <c r="U1657">
        <v>0.88210721745216802</v>
      </c>
      <c r="V1657">
        <v>9.6905745399924896</v>
      </c>
      <c r="W1657">
        <v>2.9956669761683599</v>
      </c>
    </row>
    <row r="1658" spans="1:23" x14ac:dyDescent="0.25">
      <c r="A1658">
        <v>1656</v>
      </c>
      <c r="B1658">
        <v>144.913621455879</v>
      </c>
      <c r="C1658">
        <v>182.568786508568</v>
      </c>
      <c r="D1658">
        <v>24.060786212343199</v>
      </c>
      <c r="E1658">
        <v>6.0633840755504496</v>
      </c>
      <c r="F1658">
        <v>4.5788679122924796</v>
      </c>
      <c r="G1658">
        <v>2.5264441967010498</v>
      </c>
      <c r="H1658">
        <v>5.1350545883178702</v>
      </c>
      <c r="I1658">
        <v>2.1412208080291699</v>
      </c>
      <c r="J1658">
        <v>524</v>
      </c>
      <c r="K1658">
        <v>175</v>
      </c>
      <c r="L1658">
        <v>1057</v>
      </c>
      <c r="M1658">
        <v>414</v>
      </c>
      <c r="N1658">
        <v>54.424263000488203</v>
      </c>
      <c r="O1658">
        <v>24.041629791259702</v>
      </c>
      <c r="P1658">
        <v>69.448714285714203</v>
      </c>
      <c r="Q1658">
        <v>184.03250724171201</v>
      </c>
      <c r="R1658">
        <v>24.0057480867412</v>
      </c>
      <c r="S1658">
        <v>13.1179752058507</v>
      </c>
      <c r="T1658">
        <v>0.43086130034240999</v>
      </c>
      <c r="U1658">
        <v>0.94059080158796204</v>
      </c>
      <c r="V1658">
        <v>10.4822043628013</v>
      </c>
      <c r="W1658">
        <v>5.2899314707432703</v>
      </c>
    </row>
    <row r="1659" spans="1:23" x14ac:dyDescent="0.25">
      <c r="A1659">
        <v>1657</v>
      </c>
      <c r="B1659">
        <v>149.81398823963201</v>
      </c>
      <c r="C1659">
        <v>196.801354577034</v>
      </c>
      <c r="D1659">
        <v>27.909067848650398</v>
      </c>
      <c r="E1659">
        <v>8.0333131348031994</v>
      </c>
      <c r="F1659">
        <v>5.2763996124267498</v>
      </c>
      <c r="G1659">
        <v>3.8641953468322701</v>
      </c>
      <c r="H1659">
        <v>6.4074611663818297</v>
      </c>
      <c r="I1659">
        <v>2.9606692790985099</v>
      </c>
      <c r="J1659">
        <v>645</v>
      </c>
      <c r="K1659">
        <v>266</v>
      </c>
      <c r="L1659">
        <v>1316</v>
      </c>
      <c r="M1659">
        <v>602</v>
      </c>
      <c r="N1659">
        <v>56.080299377441399</v>
      </c>
      <c r="O1659">
        <v>32.202484130859297</v>
      </c>
      <c r="P1659">
        <v>73.779986683154107</v>
      </c>
      <c r="Q1659">
        <v>164.93294434061099</v>
      </c>
      <c r="R1659">
        <v>23.607184580462999</v>
      </c>
      <c r="S1659">
        <v>7.8679625574448098</v>
      </c>
      <c r="T1659">
        <v>0.48617309396646402</v>
      </c>
      <c r="U1659">
        <v>0.95291937774175905</v>
      </c>
      <c r="V1659">
        <v>12.196881798404601</v>
      </c>
      <c r="W1659">
        <v>3.5484954718083501</v>
      </c>
    </row>
    <row r="1660" spans="1:23" x14ac:dyDescent="0.25">
      <c r="A1660">
        <v>1658</v>
      </c>
      <c r="B1660">
        <v>182.37646762017499</v>
      </c>
      <c r="C1660">
        <v>175.62326068815599</v>
      </c>
      <c r="D1660">
        <v>17.225521292550599</v>
      </c>
      <c r="E1660">
        <v>5.0943234121862302</v>
      </c>
      <c r="F1660">
        <v>3.7922368049621502</v>
      </c>
      <c r="G1660">
        <v>2.7417612075805602</v>
      </c>
      <c r="H1660">
        <v>4.6176958084106401</v>
      </c>
      <c r="I1660">
        <v>1.7029290199279701</v>
      </c>
      <c r="J1660">
        <v>426</v>
      </c>
      <c r="K1660">
        <v>94</v>
      </c>
      <c r="L1660">
        <v>948</v>
      </c>
      <c r="M1660">
        <v>266</v>
      </c>
      <c r="N1660">
        <v>53.712196350097599</v>
      </c>
      <c r="O1660">
        <v>29.068881988525298</v>
      </c>
      <c r="P1660">
        <v>74.866911764705804</v>
      </c>
      <c r="Q1660">
        <v>185.99763022376101</v>
      </c>
      <c r="R1660">
        <v>24.7061293353959</v>
      </c>
      <c r="S1660">
        <v>9.0607430194601797</v>
      </c>
      <c r="T1660">
        <v>0.44222293199950102</v>
      </c>
      <c r="U1660">
        <v>0.94799938514332105</v>
      </c>
      <c r="V1660">
        <v>14.276442307692299</v>
      </c>
      <c r="W1660">
        <v>6.4698732867856199</v>
      </c>
    </row>
    <row r="1661" spans="1:23" x14ac:dyDescent="0.25">
      <c r="A1661">
        <v>1659</v>
      </c>
      <c r="B1661">
        <v>148.25088784956</v>
      </c>
      <c r="C1661">
        <v>135.21721748918</v>
      </c>
      <c r="D1661">
        <v>21.211265968620399</v>
      </c>
      <c r="E1661">
        <v>6.5808485969223796</v>
      </c>
      <c r="F1661">
        <v>4.7325639724731401</v>
      </c>
      <c r="G1661">
        <v>2.6437358856201101</v>
      </c>
      <c r="H1661">
        <v>5.0500078201293901</v>
      </c>
      <c r="I1661">
        <v>2.83862280845642</v>
      </c>
      <c r="J1661">
        <v>513</v>
      </c>
      <c r="K1661">
        <v>263</v>
      </c>
      <c r="L1661">
        <v>1109</v>
      </c>
      <c r="M1661">
        <v>674</v>
      </c>
      <c r="N1661">
        <v>47.423625946044901</v>
      </c>
      <c r="O1661">
        <v>53.338542938232401</v>
      </c>
      <c r="P1661">
        <v>77.138356331664397</v>
      </c>
      <c r="Q1661">
        <v>150.50669729519799</v>
      </c>
      <c r="R1661">
        <v>23.195317264085599</v>
      </c>
      <c r="S1661">
        <v>8.9191427251499196</v>
      </c>
      <c r="T1661">
        <v>0.46502133070131901</v>
      </c>
      <c r="U1661">
        <v>0.95019969611636901</v>
      </c>
      <c r="V1661">
        <v>6.85860132720775</v>
      </c>
      <c r="W1661">
        <v>4.9398443850888398</v>
      </c>
    </row>
    <row r="1662" spans="1:23" x14ac:dyDescent="0.25">
      <c r="A1662">
        <v>1660</v>
      </c>
      <c r="B1662">
        <v>165.20481670515599</v>
      </c>
      <c r="C1662">
        <v>184.19204719672399</v>
      </c>
      <c r="D1662">
        <v>20.6715959304336</v>
      </c>
      <c r="E1662">
        <v>6.8021237448963001</v>
      </c>
      <c r="F1662">
        <v>4.7386307716369602</v>
      </c>
      <c r="G1662">
        <v>2.5012726783752401</v>
      </c>
      <c r="H1662">
        <v>4.8127059936523402</v>
      </c>
      <c r="I1662">
        <v>1.75011754035949</v>
      </c>
      <c r="J1662">
        <v>414</v>
      </c>
      <c r="K1662">
        <v>151</v>
      </c>
      <c r="L1662">
        <v>1114</v>
      </c>
      <c r="M1662">
        <v>321</v>
      </c>
      <c r="N1662">
        <v>45.177425384521399</v>
      </c>
      <c r="O1662">
        <v>69.462219238281193</v>
      </c>
      <c r="P1662">
        <v>101.27435897435799</v>
      </c>
      <c r="Q1662">
        <v>173.566483467777</v>
      </c>
      <c r="R1662">
        <v>17.610397719069201</v>
      </c>
      <c r="S1662">
        <v>10.7023016023116</v>
      </c>
      <c r="T1662">
        <v>0.56743112338185997</v>
      </c>
      <c r="U1662">
        <v>0.93780753959557495</v>
      </c>
      <c r="V1662">
        <v>7.0055555555555502</v>
      </c>
      <c r="W1662">
        <v>6.9615539723081001</v>
      </c>
    </row>
    <row r="1663" spans="1:23" x14ac:dyDescent="0.25">
      <c r="A1663">
        <v>1661</v>
      </c>
      <c r="B1663">
        <v>159.586135962273</v>
      </c>
      <c r="C1663">
        <v>180.83737312969299</v>
      </c>
      <c r="D1663">
        <v>15.844225795967301</v>
      </c>
      <c r="E1663">
        <v>12.8442536855885</v>
      </c>
      <c r="F1663">
        <v>4.0333046913146902</v>
      </c>
      <c r="G1663">
        <v>4.4739909172058097</v>
      </c>
      <c r="H1663">
        <v>4.6388449668884197</v>
      </c>
      <c r="I1663">
        <v>3.4302728176116899</v>
      </c>
      <c r="J1663">
        <v>449</v>
      </c>
      <c r="K1663">
        <v>288</v>
      </c>
      <c r="L1663">
        <v>1054</v>
      </c>
      <c r="M1663">
        <v>753</v>
      </c>
      <c r="N1663">
        <v>51.623638153076101</v>
      </c>
      <c r="O1663">
        <v>22.090721130371001</v>
      </c>
      <c r="P1663">
        <v>57.6974921630094</v>
      </c>
      <c r="Q1663">
        <v>129.29463403290501</v>
      </c>
      <c r="R1663">
        <v>19.022880977311701</v>
      </c>
      <c r="S1663">
        <v>10.590777663624699</v>
      </c>
      <c r="T1663">
        <v>0.37110158433615298</v>
      </c>
      <c r="U1663">
        <v>0.92263579514764305</v>
      </c>
      <c r="V1663">
        <v>9.3618513323983095</v>
      </c>
      <c r="W1663">
        <v>5.2618880299836004</v>
      </c>
    </row>
    <row r="1664" spans="1:23" x14ac:dyDescent="0.25">
      <c r="A1664">
        <v>1662</v>
      </c>
      <c r="B1664">
        <v>158.05379495041601</v>
      </c>
      <c r="C1664">
        <v>159.77831900483201</v>
      </c>
      <c r="D1664">
        <v>10.183591808867</v>
      </c>
      <c r="E1664">
        <v>7.7879167550042299</v>
      </c>
      <c r="F1664">
        <v>3.4412047863006499</v>
      </c>
      <c r="G1664">
        <v>4.5001592636108398</v>
      </c>
      <c r="H1664">
        <v>3.8448946475982599</v>
      </c>
      <c r="I1664">
        <v>4.3535661697387598</v>
      </c>
      <c r="J1664">
        <v>355</v>
      </c>
      <c r="K1664">
        <v>491</v>
      </c>
      <c r="L1664">
        <v>843</v>
      </c>
      <c r="M1664">
        <v>972</v>
      </c>
      <c r="N1664">
        <v>38.897300720214801</v>
      </c>
      <c r="O1664">
        <v>54.671749114990199</v>
      </c>
      <c r="P1664">
        <v>69.1904381196034</v>
      </c>
      <c r="Q1664">
        <v>136.29211949388301</v>
      </c>
      <c r="R1664">
        <v>24.633158200337501</v>
      </c>
      <c r="S1664">
        <v>4.6465035940479202</v>
      </c>
      <c r="T1664">
        <v>0.448950239775608</v>
      </c>
      <c r="U1664">
        <v>0.96819120557168903</v>
      </c>
      <c r="V1664">
        <v>9.4812307692307698</v>
      </c>
      <c r="W1664">
        <v>3.4058823529411701</v>
      </c>
    </row>
    <row r="1665" spans="1:23" x14ac:dyDescent="0.25">
      <c r="A1665">
        <v>1663</v>
      </c>
      <c r="B1665">
        <v>159.73040423839001</v>
      </c>
      <c r="C1665">
        <v>193.25123716741999</v>
      </c>
      <c r="D1665">
        <v>17.635920444251301</v>
      </c>
      <c r="E1665">
        <v>6.0834587728057503</v>
      </c>
      <c r="F1665">
        <v>4.2211537361145002</v>
      </c>
      <c r="G1665">
        <v>3.5889778137207</v>
      </c>
      <c r="H1665">
        <v>6.07240438461303</v>
      </c>
      <c r="I1665">
        <v>2.3273231983184801</v>
      </c>
      <c r="J1665">
        <v>558</v>
      </c>
      <c r="K1665">
        <v>152</v>
      </c>
      <c r="L1665">
        <v>1252</v>
      </c>
      <c r="M1665">
        <v>410</v>
      </c>
      <c r="N1665">
        <v>47.3814277648925</v>
      </c>
      <c r="O1665">
        <v>68.264190673828097</v>
      </c>
      <c r="P1665">
        <v>105.90414773560001</v>
      </c>
      <c r="Q1665">
        <v>165.20058321183001</v>
      </c>
      <c r="R1665">
        <v>20.704297472848801</v>
      </c>
      <c r="S1665">
        <v>4.3243369388260797</v>
      </c>
      <c r="T1665">
        <v>0.57613751923105605</v>
      </c>
      <c r="U1665">
        <v>0.97317258244183003</v>
      </c>
      <c r="V1665">
        <v>7.8661016949152502</v>
      </c>
      <c r="W1665">
        <v>2.5210369740756402</v>
      </c>
    </row>
    <row r="1666" spans="1:23" x14ac:dyDescent="0.25">
      <c r="A1666">
        <v>1664</v>
      </c>
      <c r="B1666">
        <v>195.413243028197</v>
      </c>
      <c r="C1666">
        <v>197.10945292941801</v>
      </c>
      <c r="D1666">
        <v>32.788944996589201</v>
      </c>
      <c r="E1666">
        <v>7.55017589450219</v>
      </c>
      <c r="F1666">
        <v>4.2431998252868599</v>
      </c>
      <c r="G1666">
        <v>3.96847319602966</v>
      </c>
      <c r="H1666">
        <v>5.2804656028747496</v>
      </c>
      <c r="I1666">
        <v>3.8565483093261701</v>
      </c>
      <c r="J1666">
        <v>518</v>
      </c>
      <c r="K1666">
        <v>396</v>
      </c>
      <c r="L1666">
        <v>1075</v>
      </c>
      <c r="M1666">
        <v>878</v>
      </c>
      <c r="N1666">
        <v>50.803543090820298</v>
      </c>
      <c r="O1666">
        <v>31.622774124145501</v>
      </c>
      <c r="P1666">
        <v>89.221213840045294</v>
      </c>
      <c r="Q1666">
        <v>153.44458962280299</v>
      </c>
      <c r="R1666">
        <v>20.319794765992</v>
      </c>
      <c r="S1666">
        <v>4.3950997529950202</v>
      </c>
      <c r="T1666">
        <v>0.52173288566398801</v>
      </c>
      <c r="U1666">
        <v>0.97313222347171702</v>
      </c>
      <c r="V1666">
        <v>6.9317794201250704</v>
      </c>
      <c r="W1666">
        <v>2.8574247007759999</v>
      </c>
    </row>
    <row r="1667" spans="1:23" x14ac:dyDescent="0.25">
      <c r="A1667">
        <v>1665</v>
      </c>
      <c r="B1667">
        <v>157.210949174251</v>
      </c>
      <c r="C1667">
        <v>140.77282695181299</v>
      </c>
      <c r="D1667">
        <v>23.809348459880798</v>
      </c>
      <c r="E1667">
        <v>4.5033635414128801</v>
      </c>
      <c r="F1667">
        <v>5.1937313079833896</v>
      </c>
      <c r="G1667">
        <v>3.3553974628448402</v>
      </c>
      <c r="H1667">
        <v>7.6905765533447203</v>
      </c>
      <c r="I1667">
        <v>1.8997762203216499</v>
      </c>
      <c r="J1667">
        <v>744</v>
      </c>
      <c r="K1667">
        <v>88</v>
      </c>
      <c r="L1667">
        <v>1682</v>
      </c>
      <c r="M1667">
        <v>261</v>
      </c>
      <c r="N1667">
        <v>63.560997009277301</v>
      </c>
      <c r="O1667">
        <v>57.271286010742102</v>
      </c>
      <c r="P1667">
        <v>86.573844121532304</v>
      </c>
      <c r="Q1667">
        <v>199.01744678448401</v>
      </c>
      <c r="R1667">
        <v>20.7350564392714</v>
      </c>
      <c r="S1667">
        <v>5.4488117395363496</v>
      </c>
      <c r="T1667">
        <v>0.49653748940806802</v>
      </c>
      <c r="U1667">
        <v>0.96719549977739105</v>
      </c>
      <c r="V1667">
        <v>9.1455497382198896</v>
      </c>
      <c r="W1667">
        <v>2.9105188845746501</v>
      </c>
    </row>
    <row r="1668" spans="1:23" x14ac:dyDescent="0.25">
      <c r="A1668">
        <v>1666</v>
      </c>
      <c r="B1668">
        <v>149.775563275049</v>
      </c>
      <c r="C1668">
        <v>216.95600535620699</v>
      </c>
      <c r="D1668">
        <v>21.586369404868499</v>
      </c>
      <c r="E1668">
        <v>5.05358210372329</v>
      </c>
      <c r="F1668">
        <v>4.5048222541809002</v>
      </c>
      <c r="G1668">
        <v>2.40973567962646</v>
      </c>
      <c r="H1668">
        <v>6.67976474761962</v>
      </c>
      <c r="I1668">
        <v>2.2801434993743799</v>
      </c>
      <c r="J1668">
        <v>661</v>
      </c>
      <c r="K1668">
        <v>223</v>
      </c>
      <c r="L1668">
        <v>1447</v>
      </c>
      <c r="M1668">
        <v>489</v>
      </c>
      <c r="N1668">
        <v>61.351448059082003</v>
      </c>
      <c r="O1668">
        <v>33.015148162841797</v>
      </c>
      <c r="P1668">
        <v>112.88930581613501</v>
      </c>
      <c r="Q1668">
        <v>189.29872281462701</v>
      </c>
      <c r="R1668">
        <v>19.057242481869999</v>
      </c>
      <c r="S1668">
        <v>2.7642176154318201</v>
      </c>
      <c r="T1668">
        <v>0.60509293571965495</v>
      </c>
      <c r="U1668">
        <v>0.98856083038307696</v>
      </c>
      <c r="V1668">
        <v>6.5643750000000001</v>
      </c>
      <c r="W1668">
        <v>2.1726775956284099</v>
      </c>
    </row>
    <row r="1669" spans="1:23" x14ac:dyDescent="0.25">
      <c r="A1669">
        <v>1667</v>
      </c>
      <c r="B1669">
        <v>143.309398591084</v>
      </c>
      <c r="C1669">
        <v>155.710182615614</v>
      </c>
      <c r="D1669">
        <v>25.282889086297601</v>
      </c>
      <c r="E1669">
        <v>2.92759656007054</v>
      </c>
      <c r="F1669">
        <v>4.8216600418090803</v>
      </c>
      <c r="G1669">
        <v>1.4863581657409599</v>
      </c>
      <c r="H1669">
        <v>5.3798036575317303</v>
      </c>
      <c r="I1669">
        <v>1.2618050575256301</v>
      </c>
      <c r="J1669">
        <v>495</v>
      </c>
      <c r="K1669">
        <v>112</v>
      </c>
      <c r="L1669">
        <v>1264</v>
      </c>
      <c r="M1669">
        <v>252</v>
      </c>
      <c r="N1669">
        <v>47.8539428710937</v>
      </c>
      <c r="O1669">
        <v>27.0739727020263</v>
      </c>
      <c r="P1669">
        <v>80.337793555434104</v>
      </c>
      <c r="Q1669">
        <v>192.727506654835</v>
      </c>
      <c r="R1669">
        <v>22.0560897454314</v>
      </c>
      <c r="S1669">
        <v>4.5788679077370196</v>
      </c>
      <c r="T1669">
        <v>0.473795885316182</v>
      </c>
      <c r="U1669">
        <v>0.97491023439112101</v>
      </c>
      <c r="V1669">
        <v>8.5449500554938904</v>
      </c>
      <c r="W1669">
        <v>2.7363079896907201</v>
      </c>
    </row>
    <row r="1670" spans="1:23" x14ac:dyDescent="0.25">
      <c r="A1670">
        <v>1668</v>
      </c>
      <c r="B1670">
        <v>153.656639950319</v>
      </c>
      <c r="C1670">
        <v>204.04407226998299</v>
      </c>
      <c r="D1670">
        <v>22.8971121577733</v>
      </c>
      <c r="E1670">
        <v>11.5246525133671</v>
      </c>
      <c r="F1670">
        <v>4.5985941886901802</v>
      </c>
      <c r="G1670">
        <v>6.01061582565307</v>
      </c>
      <c r="H1670">
        <v>5.7565183639526296</v>
      </c>
      <c r="I1670">
        <v>5.33184337615966</v>
      </c>
      <c r="J1670">
        <v>549</v>
      </c>
      <c r="K1670">
        <v>572</v>
      </c>
      <c r="L1670">
        <v>1422</v>
      </c>
      <c r="M1670">
        <v>1302</v>
      </c>
      <c r="N1670">
        <v>52.000003814697202</v>
      </c>
      <c r="O1670">
        <v>46.572525024413999</v>
      </c>
      <c r="P1670">
        <v>59.410773551187098</v>
      </c>
      <c r="Q1670">
        <v>119.291925130805</v>
      </c>
      <c r="R1670">
        <v>23.608380842264399</v>
      </c>
      <c r="S1670">
        <v>5.8723318919018697</v>
      </c>
      <c r="T1670">
        <v>0.38396310274130602</v>
      </c>
      <c r="U1670">
        <v>0.94962305627009302</v>
      </c>
      <c r="V1670">
        <v>13.9792231255645</v>
      </c>
      <c r="W1670">
        <v>3.12900561612157</v>
      </c>
    </row>
    <row r="1671" spans="1:23" x14ac:dyDescent="0.25">
      <c r="A1671">
        <v>1669</v>
      </c>
      <c r="B1671">
        <v>157.16237458518501</v>
      </c>
      <c r="C1671">
        <v>190.19695705330901</v>
      </c>
      <c r="D1671">
        <v>18.039653715363499</v>
      </c>
      <c r="E1671">
        <v>8.7446743541079304</v>
      </c>
      <c r="F1671">
        <v>4.4640603065490696</v>
      </c>
      <c r="G1671">
        <v>4.0424270629882804</v>
      </c>
      <c r="H1671">
        <v>5.2275967597961399</v>
      </c>
      <c r="I1671">
        <v>3.4109106063842698</v>
      </c>
      <c r="J1671">
        <v>520</v>
      </c>
      <c r="K1671">
        <v>339</v>
      </c>
      <c r="L1671">
        <v>1283</v>
      </c>
      <c r="M1671">
        <v>805</v>
      </c>
      <c r="N1671">
        <v>49.193492889404297</v>
      </c>
      <c r="O1671">
        <v>29.6984844207763</v>
      </c>
      <c r="P1671">
        <v>70.729767769176604</v>
      </c>
      <c r="Q1671">
        <v>191.823260209918</v>
      </c>
      <c r="R1671">
        <v>22.368518499480899</v>
      </c>
      <c r="S1671">
        <v>5.3030202483074804</v>
      </c>
      <c r="T1671">
        <v>0.440373668083684</v>
      </c>
      <c r="U1671">
        <v>0.96663076771753398</v>
      </c>
      <c r="V1671">
        <v>12.1199351701782</v>
      </c>
      <c r="W1671">
        <v>3.4131665177241501</v>
      </c>
    </row>
    <row r="1672" spans="1:23" x14ac:dyDescent="0.25">
      <c r="A1672">
        <v>1670</v>
      </c>
      <c r="B1672">
        <v>189.26618020920199</v>
      </c>
      <c r="C1672">
        <v>183.54769159114201</v>
      </c>
      <c r="D1672">
        <v>23.0669925882782</v>
      </c>
      <c r="E1672">
        <v>11.6337440832956</v>
      </c>
      <c r="F1672">
        <v>4.2723388671875</v>
      </c>
      <c r="G1672">
        <v>4.2380299568176198</v>
      </c>
      <c r="H1672">
        <v>4.6730756759643501</v>
      </c>
      <c r="I1672">
        <v>4.0808601379394496</v>
      </c>
      <c r="J1672">
        <v>445</v>
      </c>
      <c r="K1672">
        <v>376</v>
      </c>
      <c r="L1672">
        <v>1016</v>
      </c>
      <c r="M1672">
        <v>966</v>
      </c>
      <c r="N1672">
        <v>47.042533874511697</v>
      </c>
      <c r="O1672">
        <v>58.523494720458899</v>
      </c>
      <c r="P1672">
        <v>97.447516198704093</v>
      </c>
      <c r="Q1672">
        <v>191.03173190984501</v>
      </c>
      <c r="R1672">
        <v>23.477781171429601</v>
      </c>
      <c r="S1672">
        <v>7.62031449823463</v>
      </c>
      <c r="T1672">
        <v>0.585652391409618</v>
      </c>
      <c r="U1672">
        <v>0.96721292295668404</v>
      </c>
      <c r="V1672">
        <v>11.3964194373401</v>
      </c>
      <c r="W1672">
        <v>4.3733640155328599</v>
      </c>
    </row>
    <row r="1673" spans="1:23" x14ac:dyDescent="0.25">
      <c r="A1673">
        <v>1671</v>
      </c>
      <c r="B1673">
        <v>174.98750218323599</v>
      </c>
      <c r="C1673">
        <v>181.02765433057101</v>
      </c>
      <c r="D1673">
        <v>22.846477524539299</v>
      </c>
      <c r="E1673">
        <v>11.874707020394901</v>
      </c>
      <c r="F1673">
        <v>4.5663905143737704</v>
      </c>
      <c r="G1673">
        <v>7.5887522697448704</v>
      </c>
      <c r="H1673">
        <v>5.82895708084106</v>
      </c>
      <c r="I1673">
        <v>5.2479696273803702</v>
      </c>
      <c r="J1673">
        <v>641</v>
      </c>
      <c r="K1673">
        <v>451</v>
      </c>
      <c r="L1673">
        <v>1335</v>
      </c>
      <c r="M1673">
        <v>1114</v>
      </c>
      <c r="N1673">
        <v>59.464271545410099</v>
      </c>
      <c r="O1673">
        <v>41.436698913574197</v>
      </c>
      <c r="P1673">
        <v>89.824456350456899</v>
      </c>
      <c r="Q1673">
        <v>156.90362953692099</v>
      </c>
      <c r="R1673">
        <v>24.8202058111996</v>
      </c>
      <c r="S1673">
        <v>16.112852148156801</v>
      </c>
      <c r="T1673">
        <v>0.54243305129582597</v>
      </c>
      <c r="U1673">
        <v>0.73948794020282405</v>
      </c>
      <c r="V1673">
        <v>9.1689119170984394</v>
      </c>
      <c r="W1673">
        <v>8.2388535031847105</v>
      </c>
    </row>
    <row r="1674" spans="1:23" x14ac:dyDescent="0.25">
      <c r="A1674">
        <v>1672</v>
      </c>
      <c r="B1674">
        <v>170.896834792058</v>
      </c>
      <c r="C1674">
        <v>165.456655475557</v>
      </c>
      <c r="D1674">
        <v>26.679708727132802</v>
      </c>
      <c r="E1674">
        <v>5.69646526105684</v>
      </c>
      <c r="F1674">
        <v>6.2177400588989196</v>
      </c>
      <c r="G1674">
        <v>3.3144907951354901</v>
      </c>
      <c r="H1674">
        <v>7.5902733802795401</v>
      </c>
      <c r="I1674">
        <v>2.1209025382995601</v>
      </c>
      <c r="J1674">
        <v>875</v>
      </c>
      <c r="K1674">
        <v>162</v>
      </c>
      <c r="L1674">
        <v>1704</v>
      </c>
      <c r="M1674">
        <v>364</v>
      </c>
      <c r="N1674">
        <v>81.394104003906193</v>
      </c>
      <c r="O1674">
        <v>48.010414123535099</v>
      </c>
      <c r="P1674">
        <v>89.086563993627195</v>
      </c>
      <c r="Q1674">
        <v>186.349863356866</v>
      </c>
      <c r="R1674">
        <v>23.753456746724201</v>
      </c>
      <c r="S1674">
        <v>11.316775531503099</v>
      </c>
      <c r="T1674">
        <v>0.54425982768414605</v>
      </c>
      <c r="U1674">
        <v>0.94607781762939402</v>
      </c>
      <c r="V1674">
        <v>13.8526785714285</v>
      </c>
      <c r="W1674">
        <v>5.5648734177215102</v>
      </c>
    </row>
    <row r="1675" spans="1:23" x14ac:dyDescent="0.25">
      <c r="A1675">
        <v>1673</v>
      </c>
      <c r="B1675">
        <v>161.523278154049</v>
      </c>
      <c r="C1675">
        <v>187.49211123833101</v>
      </c>
      <c r="D1675">
        <v>25.3830627848305</v>
      </c>
      <c r="E1675">
        <v>6.8325253324383999</v>
      </c>
      <c r="F1675">
        <v>7.0847306251525799</v>
      </c>
      <c r="G1675">
        <v>3.42491579055786</v>
      </c>
      <c r="H1675">
        <v>7.9572286605834899</v>
      </c>
      <c r="I1675">
        <v>2.6269338130950901</v>
      </c>
      <c r="J1675">
        <v>952</v>
      </c>
      <c r="K1675">
        <v>268</v>
      </c>
      <c r="L1675">
        <v>1743</v>
      </c>
      <c r="M1675">
        <v>522</v>
      </c>
      <c r="N1675">
        <v>83.528434753417898</v>
      </c>
      <c r="O1675">
        <v>52.153621673583899</v>
      </c>
      <c r="P1675">
        <v>87.754958246346504</v>
      </c>
      <c r="Q1675">
        <v>131.306711937801</v>
      </c>
      <c r="R1675">
        <v>25.771624814161999</v>
      </c>
      <c r="S1675">
        <v>4.4046183214224</v>
      </c>
      <c r="T1675">
        <v>0.52443009539473695</v>
      </c>
      <c r="U1675">
        <v>0.98104713788923603</v>
      </c>
      <c r="V1675">
        <v>8.7133757961783402</v>
      </c>
      <c r="W1675">
        <v>2.8961730072463698</v>
      </c>
    </row>
    <row r="1676" spans="1:23" x14ac:dyDescent="0.25">
      <c r="A1676">
        <v>1674</v>
      </c>
      <c r="B1676">
        <v>151.06126647130699</v>
      </c>
      <c r="C1676">
        <v>200.411690504376</v>
      </c>
      <c r="D1676">
        <v>22.3791440812345</v>
      </c>
      <c r="E1676">
        <v>7.0374727135604198</v>
      </c>
      <c r="F1676">
        <v>7.6398830413818297</v>
      </c>
      <c r="G1676">
        <v>3.7301671504974299</v>
      </c>
      <c r="H1676">
        <v>8.4391746520996094</v>
      </c>
      <c r="I1676">
        <v>3.2482044696807799</v>
      </c>
      <c r="J1676">
        <v>997</v>
      </c>
      <c r="K1676">
        <v>347</v>
      </c>
      <c r="L1676">
        <v>1984</v>
      </c>
      <c r="M1676">
        <v>732</v>
      </c>
      <c r="N1676">
        <v>93.230895996093693</v>
      </c>
      <c r="O1676">
        <v>38.832973480224602</v>
      </c>
      <c r="P1676">
        <v>102.92281642443901</v>
      </c>
      <c r="Q1676">
        <v>165.70856914574799</v>
      </c>
      <c r="R1676">
        <v>21.600575056051198</v>
      </c>
      <c r="S1676">
        <v>8.0147402618887007</v>
      </c>
      <c r="T1676">
        <v>0.56833551435473595</v>
      </c>
      <c r="U1676">
        <v>0.96792759374676995</v>
      </c>
      <c r="V1676">
        <v>7.7419918462434403</v>
      </c>
      <c r="W1676">
        <v>4.0579743888242099</v>
      </c>
    </row>
    <row r="1677" spans="1:23" x14ac:dyDescent="0.25">
      <c r="A1677">
        <v>1675</v>
      </c>
      <c r="B1677">
        <v>154.03223427584399</v>
      </c>
      <c r="C1677">
        <v>205.769450212501</v>
      </c>
      <c r="D1677">
        <v>24.267654291005201</v>
      </c>
      <c r="E1677">
        <v>6.25360005152758</v>
      </c>
      <c r="F1677">
        <v>7.3501715660095197</v>
      </c>
      <c r="G1677">
        <v>3.2163596153259202</v>
      </c>
      <c r="H1677">
        <v>7.6292123794555602</v>
      </c>
      <c r="I1677">
        <v>2.2673151493072501</v>
      </c>
      <c r="J1677">
        <v>920</v>
      </c>
      <c r="K1677">
        <v>176</v>
      </c>
      <c r="L1677">
        <v>1806</v>
      </c>
      <c r="M1677">
        <v>436</v>
      </c>
      <c r="N1677">
        <v>88.294960021972599</v>
      </c>
      <c r="O1677">
        <v>35.468296051025298</v>
      </c>
      <c r="P1677">
        <v>91.682297154899899</v>
      </c>
      <c r="Q1677">
        <v>171.05696977947099</v>
      </c>
      <c r="R1677">
        <v>25.761187684763499</v>
      </c>
      <c r="S1677">
        <v>5.3205914064267796</v>
      </c>
      <c r="T1677">
        <v>0.55160016337906903</v>
      </c>
      <c r="U1677">
        <v>0.95968915430677404</v>
      </c>
      <c r="V1677">
        <v>8.2361761949390804</v>
      </c>
      <c r="W1677">
        <v>2.95333333333333</v>
      </c>
    </row>
    <row r="1678" spans="1:23" x14ac:dyDescent="0.25">
      <c r="A1678">
        <v>1676</v>
      </c>
      <c r="B1678">
        <v>154.691532923208</v>
      </c>
      <c r="C1678">
        <v>191.49269343476399</v>
      </c>
      <c r="D1678">
        <v>24.396816194177301</v>
      </c>
      <c r="E1678">
        <v>3.7951676055975199</v>
      </c>
      <c r="F1678">
        <v>7.7737851142883301</v>
      </c>
      <c r="G1678">
        <v>1.79298019409179</v>
      </c>
      <c r="H1678">
        <v>7.7412405014037997</v>
      </c>
      <c r="I1678">
        <v>1.48996233940124</v>
      </c>
      <c r="J1678">
        <v>887</v>
      </c>
      <c r="K1678">
        <v>114</v>
      </c>
      <c r="L1678">
        <v>2039</v>
      </c>
      <c r="M1678">
        <v>243</v>
      </c>
      <c r="N1678">
        <v>94.429870605468693</v>
      </c>
      <c r="O1678">
        <v>59.076225280761697</v>
      </c>
      <c r="P1678">
        <v>98.530345471521898</v>
      </c>
      <c r="Q1678">
        <v>130.195933378424</v>
      </c>
      <c r="R1678">
        <v>23.113939831622002</v>
      </c>
      <c r="S1678">
        <v>4.6675531184174401</v>
      </c>
      <c r="T1678">
        <v>0.61063672251238199</v>
      </c>
      <c r="U1678">
        <v>0.96913502015257602</v>
      </c>
      <c r="V1678">
        <v>5.7603507062834796</v>
      </c>
      <c r="W1678">
        <v>3.4568090137710299</v>
      </c>
    </row>
    <row r="1679" spans="1:23" x14ac:dyDescent="0.25">
      <c r="A1679">
        <v>1677</v>
      </c>
      <c r="B1679">
        <v>154.86281511381901</v>
      </c>
      <c r="C1679">
        <v>153.16833239535001</v>
      </c>
      <c r="D1679">
        <v>24.015350214728599</v>
      </c>
      <c r="E1679">
        <v>2.4159446801778399</v>
      </c>
      <c r="F1679">
        <v>7.2287778854370099</v>
      </c>
      <c r="G1679">
        <v>1.87055456638336</v>
      </c>
      <c r="H1679">
        <v>7.7990489006042401</v>
      </c>
      <c r="I1679">
        <v>1.12513768672943</v>
      </c>
      <c r="J1679">
        <v>925</v>
      </c>
      <c r="K1679">
        <v>47</v>
      </c>
      <c r="L1679">
        <v>1806</v>
      </c>
      <c r="M1679">
        <v>108</v>
      </c>
      <c r="N1679">
        <v>71.470275878906193</v>
      </c>
      <c r="O1679">
        <v>59.1354370117187</v>
      </c>
      <c r="P1679">
        <v>100.10827803003799</v>
      </c>
      <c r="Q1679">
        <v>149.07339874835799</v>
      </c>
      <c r="R1679">
        <v>24.246611322089901</v>
      </c>
      <c r="S1679">
        <v>8.4574472909326701</v>
      </c>
      <c r="T1679">
        <v>0.61138085019904698</v>
      </c>
      <c r="U1679">
        <v>0.942623761543399</v>
      </c>
      <c r="V1679">
        <v>6.8412592096450098</v>
      </c>
      <c r="W1679">
        <v>3.1774627923458501</v>
      </c>
    </row>
    <row r="1680" spans="1:23" x14ac:dyDescent="0.25">
      <c r="A1680">
        <v>1678</v>
      </c>
      <c r="B1680">
        <v>149.716974907333</v>
      </c>
      <c r="C1680">
        <v>125.622581458984</v>
      </c>
      <c r="D1680">
        <v>21.516625485258199</v>
      </c>
      <c r="E1680">
        <v>6.1706284257936002</v>
      </c>
      <c r="F1680">
        <v>6.7531061172485298</v>
      </c>
      <c r="G1680">
        <v>3.25023221969604</v>
      </c>
      <c r="H1680">
        <v>6.83638143539428</v>
      </c>
      <c r="I1680">
        <v>2.76052641868591</v>
      </c>
      <c r="J1680">
        <v>715</v>
      </c>
      <c r="K1680">
        <v>281</v>
      </c>
      <c r="L1680">
        <v>1687</v>
      </c>
      <c r="M1680">
        <v>569</v>
      </c>
      <c r="N1680">
        <v>59.033885955810497</v>
      </c>
      <c r="O1680">
        <v>45.099891662597599</v>
      </c>
      <c r="P1680">
        <v>98.681521430598906</v>
      </c>
      <c r="Q1680">
        <v>210.226401380939</v>
      </c>
      <c r="R1680">
        <v>19.934883116595</v>
      </c>
      <c r="S1680">
        <v>4.85465880997147</v>
      </c>
      <c r="T1680">
        <v>0.64384741896794795</v>
      </c>
      <c r="U1680">
        <v>0.97939342030976795</v>
      </c>
      <c r="V1680">
        <v>6.7043478260869502</v>
      </c>
      <c r="W1680">
        <v>2.6430899608865701</v>
      </c>
    </row>
    <row r="1681" spans="1:23" x14ac:dyDescent="0.25">
      <c r="A1681">
        <v>1679</v>
      </c>
      <c r="B1681">
        <v>165.062508490364</v>
      </c>
      <c r="C1681">
        <v>190.444817481418</v>
      </c>
      <c r="D1681">
        <v>32.1896457556822</v>
      </c>
      <c r="E1681">
        <v>5.3380680559668301</v>
      </c>
      <c r="F1681">
        <v>11.821713447570801</v>
      </c>
      <c r="G1681">
        <v>3.4006648063659601</v>
      </c>
      <c r="H1681">
        <v>12.184800148010201</v>
      </c>
      <c r="I1681">
        <v>2.2782306671142498</v>
      </c>
      <c r="J1681">
        <v>1550</v>
      </c>
      <c r="K1681">
        <v>161</v>
      </c>
      <c r="L1681">
        <v>3167</v>
      </c>
      <c r="M1681">
        <v>389</v>
      </c>
      <c r="N1681">
        <v>115.60277557373</v>
      </c>
      <c r="O1681">
        <v>62.169124603271399</v>
      </c>
      <c r="P1681">
        <v>69.209122203098104</v>
      </c>
      <c r="Q1681">
        <v>167.39073117695</v>
      </c>
      <c r="R1681">
        <v>22.719033636170099</v>
      </c>
      <c r="S1681">
        <v>4.9613366228654199</v>
      </c>
      <c r="T1681">
        <v>0.44923852146792098</v>
      </c>
      <c r="U1681">
        <v>0.97056465362064304</v>
      </c>
      <c r="V1681">
        <v>11.476464937559999</v>
      </c>
      <c r="W1681">
        <v>2.8437998935604001</v>
      </c>
    </row>
    <row r="1682" spans="1:23" x14ac:dyDescent="0.25">
      <c r="A1682">
        <v>1680</v>
      </c>
      <c r="B1682">
        <v>156.18079139901801</v>
      </c>
      <c r="C1682">
        <v>206.89600031050401</v>
      </c>
      <c r="D1682">
        <v>35.430737291945803</v>
      </c>
      <c r="E1682">
        <v>4.7291680743267399</v>
      </c>
      <c r="F1682">
        <v>12.293312072753899</v>
      </c>
      <c r="G1682">
        <v>1.80084216594696</v>
      </c>
      <c r="H1682">
        <v>11.726655960083001</v>
      </c>
      <c r="I1682">
        <v>1.27288210391998</v>
      </c>
      <c r="J1682">
        <v>1444</v>
      </c>
      <c r="K1682">
        <v>74</v>
      </c>
      <c r="L1682">
        <v>3074</v>
      </c>
      <c r="M1682">
        <v>179</v>
      </c>
      <c r="N1682">
        <v>113.95175170898401</v>
      </c>
      <c r="O1682">
        <v>14.2126693725585</v>
      </c>
      <c r="P1682">
        <v>87.365315852205001</v>
      </c>
      <c r="Q1682">
        <v>176.01413273111299</v>
      </c>
      <c r="R1682">
        <v>22.5966040046786</v>
      </c>
      <c r="S1682">
        <v>7.5149120021721298</v>
      </c>
      <c r="T1682">
        <v>0.59777693806043697</v>
      </c>
      <c r="U1682">
        <v>0.94743282691936903</v>
      </c>
      <c r="V1682">
        <v>6.9138929088277798</v>
      </c>
      <c r="W1682">
        <v>3.87887931034482</v>
      </c>
    </row>
    <row r="1683" spans="1:23" x14ac:dyDescent="0.25">
      <c r="A1683">
        <v>1681</v>
      </c>
      <c r="B1683">
        <v>155.22853150653</v>
      </c>
      <c r="C1683">
        <v>154.91523219934399</v>
      </c>
      <c r="D1683">
        <v>35.482173907440199</v>
      </c>
      <c r="E1683">
        <v>2.2819797176468701</v>
      </c>
      <c r="F1683">
        <v>12.3116912841796</v>
      </c>
      <c r="G1683">
        <v>1.57689416408538</v>
      </c>
      <c r="H1683">
        <v>11.351458549499499</v>
      </c>
      <c r="I1683">
        <v>1.0516113042831401</v>
      </c>
      <c r="J1683">
        <v>1370</v>
      </c>
      <c r="K1683">
        <v>52</v>
      </c>
      <c r="L1683">
        <v>3027</v>
      </c>
      <c r="M1683">
        <v>121</v>
      </c>
      <c r="N1683">
        <v>118.270874023437</v>
      </c>
      <c r="O1683">
        <v>36.138622283935497</v>
      </c>
      <c r="P1683">
        <v>59.416401140365501</v>
      </c>
      <c r="Q1683">
        <v>192.73200692606699</v>
      </c>
      <c r="R1683">
        <v>21.0589164033175</v>
      </c>
      <c r="S1683">
        <v>4.5187802682106497</v>
      </c>
      <c r="T1683">
        <v>0.38904691641926897</v>
      </c>
      <c r="U1683">
        <v>0.97705858737350704</v>
      </c>
      <c r="V1683">
        <v>11.4168848167539</v>
      </c>
      <c r="W1683">
        <v>2.6012237989845</v>
      </c>
    </row>
    <row r="1684" spans="1:23" x14ac:dyDescent="0.25">
      <c r="A1684">
        <v>1682</v>
      </c>
      <c r="B1684">
        <v>165.22043897610999</v>
      </c>
      <c r="C1684">
        <v>183.53096314696501</v>
      </c>
      <c r="D1684">
        <v>31.969269237566898</v>
      </c>
      <c r="E1684">
        <v>7.3113883938992004</v>
      </c>
      <c r="F1684">
        <v>11.2278547286987</v>
      </c>
      <c r="G1684">
        <v>3.2914659976959202</v>
      </c>
      <c r="H1684">
        <v>9.8245878219604492</v>
      </c>
      <c r="I1684">
        <v>2.7157576084136901</v>
      </c>
      <c r="J1684">
        <v>1148</v>
      </c>
      <c r="K1684">
        <v>268</v>
      </c>
      <c r="L1684">
        <v>2556</v>
      </c>
      <c r="M1684">
        <v>574</v>
      </c>
      <c r="N1684">
        <v>116.387283325195</v>
      </c>
      <c r="O1684">
        <v>75</v>
      </c>
      <c r="P1684">
        <v>87.929880478087597</v>
      </c>
      <c r="Q1684">
        <v>188.36535629824601</v>
      </c>
      <c r="R1684">
        <v>23.147506030755899</v>
      </c>
      <c r="S1684">
        <v>6.0501763981479302</v>
      </c>
      <c r="T1684">
        <v>0.56084228374142897</v>
      </c>
      <c r="U1684">
        <v>0.96565597156841898</v>
      </c>
      <c r="V1684">
        <v>6.7143956889915302</v>
      </c>
      <c r="W1684">
        <v>3.1097994825355699</v>
      </c>
    </row>
    <row r="1685" spans="1:23" x14ac:dyDescent="0.25">
      <c r="A1685">
        <v>1683</v>
      </c>
      <c r="B1685">
        <v>181.19924702594599</v>
      </c>
      <c r="C1685">
        <v>214.67699741892901</v>
      </c>
      <c r="D1685">
        <v>25.581002541420698</v>
      </c>
      <c r="E1685">
        <v>7.5294964811089402</v>
      </c>
      <c r="F1685">
        <v>8.7818517684936506</v>
      </c>
      <c r="G1685">
        <v>3.2067246437072701</v>
      </c>
      <c r="H1685">
        <v>8.9368247985839808</v>
      </c>
      <c r="I1685">
        <v>3.0044405460357599</v>
      </c>
      <c r="J1685">
        <v>1059</v>
      </c>
      <c r="K1685">
        <v>306</v>
      </c>
      <c r="L1685">
        <v>2284</v>
      </c>
      <c r="M1685">
        <v>696</v>
      </c>
      <c r="N1685">
        <v>87.206649780273395</v>
      </c>
      <c r="O1685">
        <v>17.888544082641602</v>
      </c>
      <c r="P1685">
        <v>68.519936415419195</v>
      </c>
      <c r="Q1685">
        <v>163.344016509086</v>
      </c>
      <c r="R1685">
        <v>21.713528382534001</v>
      </c>
      <c r="S1685">
        <v>7.2836375634977397</v>
      </c>
      <c r="T1685">
        <v>0.42441446821855</v>
      </c>
      <c r="U1685">
        <v>0.97716142009217299</v>
      </c>
      <c r="V1685">
        <v>14.2319451765946</v>
      </c>
      <c r="W1685">
        <v>3.1872960848287102</v>
      </c>
    </row>
    <row r="1686" spans="1:23" x14ac:dyDescent="0.25">
      <c r="A1686">
        <v>1684</v>
      </c>
      <c r="B1686">
        <v>185.045042597372</v>
      </c>
      <c r="C1686">
        <v>212.179782258534</v>
      </c>
      <c r="D1686">
        <v>23.5629993075686</v>
      </c>
      <c r="E1686">
        <v>8.7434075349258507</v>
      </c>
      <c r="F1686">
        <v>8.0502634048461896</v>
      </c>
      <c r="G1686">
        <v>2.68855857849121</v>
      </c>
      <c r="H1686">
        <v>7.8577489852905202</v>
      </c>
      <c r="I1686">
        <v>3.6851646900177002</v>
      </c>
      <c r="J1686">
        <v>884</v>
      </c>
      <c r="K1686">
        <v>422</v>
      </c>
      <c r="L1686">
        <v>2018</v>
      </c>
      <c r="M1686">
        <v>867</v>
      </c>
      <c r="N1686">
        <v>83.862983703613196</v>
      </c>
      <c r="O1686">
        <v>15.620500564575099</v>
      </c>
      <c r="P1686">
        <v>71.170857881879499</v>
      </c>
      <c r="Q1686">
        <v>171.87217750552</v>
      </c>
      <c r="R1686">
        <v>25.792482816682998</v>
      </c>
      <c r="S1686">
        <v>4.1725730180686398</v>
      </c>
      <c r="T1686">
        <v>0.448066745657484</v>
      </c>
      <c r="U1686">
        <v>0.97767796494582304</v>
      </c>
      <c r="V1686">
        <v>15.4708149779735</v>
      </c>
      <c r="W1686">
        <v>3.0825364871665801</v>
      </c>
    </row>
    <row r="1687" spans="1:23" x14ac:dyDescent="0.25">
      <c r="A1687">
        <v>1685</v>
      </c>
      <c r="B1687">
        <v>175.04349007355</v>
      </c>
      <c r="C1687">
        <v>133.84612548273699</v>
      </c>
      <c r="D1687">
        <v>28.676687639197802</v>
      </c>
      <c r="E1687">
        <v>6.2095803232119797</v>
      </c>
      <c r="F1687">
        <v>10.6747426986694</v>
      </c>
      <c r="G1687">
        <v>2.91451811790466</v>
      </c>
      <c r="H1687">
        <v>10.0086116790771</v>
      </c>
      <c r="I1687">
        <v>1.6542617082595801</v>
      </c>
      <c r="J1687">
        <v>1206</v>
      </c>
      <c r="K1687">
        <v>80</v>
      </c>
      <c r="L1687">
        <v>2277</v>
      </c>
      <c r="M1687">
        <v>216</v>
      </c>
      <c r="N1687">
        <v>111.04053497314401</v>
      </c>
      <c r="O1687">
        <v>24.186773300170898</v>
      </c>
      <c r="P1687">
        <v>62.064826982041097</v>
      </c>
      <c r="Q1687">
        <v>152.79633244065101</v>
      </c>
      <c r="R1687">
        <v>22.552012259342501</v>
      </c>
      <c r="S1687">
        <v>11.115715350759899</v>
      </c>
      <c r="T1687">
        <v>0.37921117170320201</v>
      </c>
      <c r="U1687">
        <v>0.93841450518480896</v>
      </c>
      <c r="V1687">
        <v>12.3708408953418</v>
      </c>
      <c r="W1687">
        <v>6.7951388888888804</v>
      </c>
    </row>
    <row r="1688" spans="1:23" x14ac:dyDescent="0.25">
      <c r="A1688">
        <v>1686</v>
      </c>
      <c r="B1688">
        <v>169.28954569271599</v>
      </c>
      <c r="C1688">
        <v>190.09769256147001</v>
      </c>
      <c r="D1688">
        <v>39.374792370988601</v>
      </c>
      <c r="E1688">
        <v>8.5240642628212893</v>
      </c>
      <c r="F1688">
        <v>8.3142423629760707</v>
      </c>
      <c r="G1688">
        <v>4.2161741256713796</v>
      </c>
      <c r="H1688">
        <v>8.0150518417358398</v>
      </c>
      <c r="I1688">
        <v>3.17912244796752</v>
      </c>
      <c r="J1688">
        <v>816</v>
      </c>
      <c r="K1688">
        <v>290</v>
      </c>
      <c r="L1688">
        <v>2135</v>
      </c>
      <c r="M1688">
        <v>693</v>
      </c>
      <c r="N1688">
        <v>76.843994140625</v>
      </c>
      <c r="O1688">
        <v>77.103820800781193</v>
      </c>
      <c r="P1688">
        <v>78.066674251905795</v>
      </c>
      <c r="Q1688">
        <v>200.335952189094</v>
      </c>
      <c r="R1688">
        <v>26.389084241074599</v>
      </c>
      <c r="S1688">
        <v>5.0794270923223204</v>
      </c>
      <c r="T1688">
        <v>0.49811680330429298</v>
      </c>
      <c r="U1688">
        <v>0.96628804774119703</v>
      </c>
      <c r="V1688">
        <v>10.838606143970599</v>
      </c>
      <c r="W1688">
        <v>2.4228429826537501</v>
      </c>
    </row>
    <row r="1689" spans="1:23" x14ac:dyDescent="0.25">
      <c r="A1689">
        <v>1687</v>
      </c>
      <c r="B1689">
        <v>142.61837023811799</v>
      </c>
      <c r="C1689">
        <v>214.65277804731301</v>
      </c>
      <c r="D1689">
        <v>29.7713488994209</v>
      </c>
      <c r="E1689">
        <v>5.0008897204138298</v>
      </c>
      <c r="F1689">
        <v>7.1806621551513601</v>
      </c>
      <c r="G1689">
        <v>2.3033580780029199</v>
      </c>
      <c r="H1689">
        <v>7.6198267936706499</v>
      </c>
      <c r="I1689">
        <v>2.1572730541229199</v>
      </c>
      <c r="J1689">
        <v>872</v>
      </c>
      <c r="K1689">
        <v>215</v>
      </c>
      <c r="L1689">
        <v>2026</v>
      </c>
      <c r="M1689">
        <v>459</v>
      </c>
      <c r="N1689">
        <v>79.056938171386705</v>
      </c>
      <c r="O1689">
        <v>72.443084716796804</v>
      </c>
      <c r="P1689">
        <v>78.768552939556599</v>
      </c>
      <c r="Q1689">
        <v>171.242020723232</v>
      </c>
      <c r="R1689">
        <v>26.069321416886002</v>
      </c>
      <c r="S1689">
        <v>5.1617763636562097</v>
      </c>
      <c r="T1689">
        <v>0.47880927224846398</v>
      </c>
      <c r="U1689">
        <v>0.96403585554024995</v>
      </c>
      <c r="V1689">
        <v>14.0557228915662</v>
      </c>
      <c r="W1689">
        <v>3.1279395296752499</v>
      </c>
    </row>
    <row r="1690" spans="1:23" x14ac:dyDescent="0.25">
      <c r="A1690">
        <v>1688</v>
      </c>
      <c r="B1690">
        <v>131.02635409186999</v>
      </c>
      <c r="C1690">
        <v>130.93388189174999</v>
      </c>
      <c r="D1690">
        <v>31.791986847985701</v>
      </c>
      <c r="E1690">
        <v>4.8458504916704097</v>
      </c>
      <c r="F1690">
        <v>8.35845851898193</v>
      </c>
      <c r="G1690">
        <v>3.1201872825622501</v>
      </c>
      <c r="H1690">
        <v>8.6360492706298793</v>
      </c>
      <c r="I1690">
        <v>2.1318123340606601</v>
      </c>
      <c r="J1690">
        <v>973</v>
      </c>
      <c r="K1690">
        <v>166</v>
      </c>
      <c r="L1690">
        <v>2160</v>
      </c>
      <c r="M1690">
        <v>411</v>
      </c>
      <c r="N1690">
        <v>90.917549133300696</v>
      </c>
      <c r="O1690">
        <v>27.784887313842699</v>
      </c>
      <c r="P1690">
        <v>83.250715127040195</v>
      </c>
      <c r="Q1690">
        <v>160.00303422204499</v>
      </c>
      <c r="R1690">
        <v>28.609800516429399</v>
      </c>
      <c r="S1690">
        <v>4.7637313564216397</v>
      </c>
      <c r="T1690">
        <v>0.49250824408196903</v>
      </c>
      <c r="U1690">
        <v>0.96264555197471802</v>
      </c>
      <c r="V1690">
        <v>13.5106918238993</v>
      </c>
      <c r="W1690">
        <v>3.1867074102368198</v>
      </c>
    </row>
    <row r="1691" spans="1:23" x14ac:dyDescent="0.25">
      <c r="A1691">
        <v>1689</v>
      </c>
      <c r="B1691">
        <v>145.01480719594699</v>
      </c>
      <c r="C1691">
        <v>171.90137592423599</v>
      </c>
      <c r="D1691">
        <v>17.770989377677701</v>
      </c>
      <c r="E1691">
        <v>12.3858155232694</v>
      </c>
      <c r="F1691">
        <v>6.8365988731384197</v>
      </c>
      <c r="G1691">
        <v>4.0119576454162598</v>
      </c>
      <c r="H1691">
        <v>7.70505619049072</v>
      </c>
      <c r="I1691">
        <v>2.9124755859375</v>
      </c>
      <c r="J1691">
        <v>881</v>
      </c>
      <c r="K1691">
        <v>201</v>
      </c>
      <c r="L1691">
        <v>1923</v>
      </c>
      <c r="M1691">
        <v>583</v>
      </c>
      <c r="N1691">
        <v>80.262069702148395</v>
      </c>
      <c r="O1691">
        <v>67.416610717773395</v>
      </c>
      <c r="P1691">
        <v>85.520828228375393</v>
      </c>
      <c r="Q1691">
        <v>176.53601750091099</v>
      </c>
      <c r="R1691">
        <v>27.3819154140531</v>
      </c>
      <c r="S1691">
        <v>5.1163291524239796</v>
      </c>
      <c r="T1691">
        <v>0.527381726067078</v>
      </c>
      <c r="U1691">
        <v>0.96128580185356804</v>
      </c>
      <c r="V1691">
        <v>12.9009640666082</v>
      </c>
      <c r="W1691">
        <v>2.8377655126275299</v>
      </c>
    </row>
    <row r="1692" spans="1:23" x14ac:dyDescent="0.25">
      <c r="A1692">
        <v>1690</v>
      </c>
      <c r="B1692">
        <v>141.41151584544599</v>
      </c>
      <c r="C1692">
        <v>225.708862970366</v>
      </c>
      <c r="D1692">
        <v>26.3896150745306</v>
      </c>
      <c r="E1692">
        <v>3.0204924192589599</v>
      </c>
      <c r="F1692">
        <v>7.1321139335632298</v>
      </c>
      <c r="G1692">
        <v>1.2697452306747401</v>
      </c>
      <c r="H1692">
        <v>8.9287557601928693</v>
      </c>
      <c r="I1692">
        <v>0.91251361370086603</v>
      </c>
      <c r="J1692">
        <v>1128</v>
      </c>
      <c r="K1692">
        <v>33</v>
      </c>
      <c r="L1692">
        <v>2079</v>
      </c>
      <c r="M1692">
        <v>88</v>
      </c>
      <c r="N1692">
        <v>99.764717102050696</v>
      </c>
      <c r="O1692">
        <v>16.763053894042901</v>
      </c>
      <c r="P1692">
        <v>86.042796944956507</v>
      </c>
      <c r="Q1692">
        <v>197.039255102325</v>
      </c>
      <c r="R1692">
        <v>27.4313976380196</v>
      </c>
      <c r="S1692">
        <v>6.1036015792721701</v>
      </c>
      <c r="T1692">
        <v>0.50983508967872304</v>
      </c>
      <c r="U1692">
        <v>0.96531321001998405</v>
      </c>
      <c r="V1692">
        <v>9.9946025515210994</v>
      </c>
      <c r="W1692">
        <v>2.44181705040448</v>
      </c>
    </row>
    <row r="1693" spans="1:23" x14ac:dyDescent="0.25">
      <c r="A1693">
        <v>1691</v>
      </c>
      <c r="B1693">
        <v>152.52071648974299</v>
      </c>
      <c r="C1693">
        <v>195.77158493275601</v>
      </c>
      <c r="D1693">
        <v>26.9583397852128</v>
      </c>
      <c r="E1693">
        <v>5.2805576902122402</v>
      </c>
      <c r="F1693">
        <v>6.9690771102905202</v>
      </c>
      <c r="G1693">
        <v>2.3059418201446502</v>
      </c>
      <c r="H1693">
        <v>8.5044507980346609</v>
      </c>
      <c r="I1693">
        <v>1.72869396209716</v>
      </c>
      <c r="J1693">
        <v>1057</v>
      </c>
      <c r="K1693">
        <v>137</v>
      </c>
      <c r="L1693">
        <v>1968</v>
      </c>
      <c r="M1693">
        <v>249</v>
      </c>
      <c r="N1693">
        <v>91.678779602050696</v>
      </c>
      <c r="O1693">
        <v>14.764823913574199</v>
      </c>
      <c r="P1693">
        <v>108.782643102083</v>
      </c>
      <c r="Q1693">
        <v>106.46030330062401</v>
      </c>
      <c r="R1693">
        <v>22.775722877715801</v>
      </c>
      <c r="S1693">
        <v>10.491085527949499</v>
      </c>
      <c r="T1693">
        <v>0.61965229767166696</v>
      </c>
      <c r="U1693">
        <v>0.85817423327355502</v>
      </c>
      <c r="V1693">
        <v>12.817186183656201</v>
      </c>
      <c r="W1693">
        <v>5.1702652683528596</v>
      </c>
    </row>
    <row r="1694" spans="1:23" x14ac:dyDescent="0.25">
      <c r="A1694">
        <v>1692</v>
      </c>
      <c r="B1694">
        <v>145.11409109433501</v>
      </c>
      <c r="C1694">
        <v>185.75520580643899</v>
      </c>
      <c r="D1694">
        <v>23.565868482980701</v>
      </c>
      <c r="E1694">
        <v>10.2966141841957</v>
      </c>
      <c r="F1694">
        <v>7.3458356857299796</v>
      </c>
      <c r="G1694">
        <v>7.0913782119750897</v>
      </c>
      <c r="H1694">
        <v>8.1528501510620099</v>
      </c>
      <c r="I1694">
        <v>4.91491270065307</v>
      </c>
      <c r="J1694">
        <v>938</v>
      </c>
      <c r="K1694">
        <v>424</v>
      </c>
      <c r="L1694">
        <v>2124</v>
      </c>
      <c r="M1694">
        <v>1079</v>
      </c>
      <c r="N1694">
        <v>82.298240661621094</v>
      </c>
      <c r="O1694">
        <v>37.576587677001903</v>
      </c>
      <c r="P1694">
        <v>97.041054739652793</v>
      </c>
      <c r="Q1694">
        <v>165.949146743082</v>
      </c>
      <c r="R1694">
        <v>20.702256591806499</v>
      </c>
      <c r="S1694">
        <v>4.6218378045684299</v>
      </c>
      <c r="T1694">
        <v>0.50661106340500295</v>
      </c>
      <c r="U1694">
        <v>0.96586200498566799</v>
      </c>
      <c r="V1694">
        <v>9.7471571906354502</v>
      </c>
      <c r="W1694">
        <v>3.02563713592233</v>
      </c>
    </row>
    <row r="1695" spans="1:23" x14ac:dyDescent="0.25">
      <c r="A1695">
        <v>1693</v>
      </c>
      <c r="B1695">
        <v>151.84348619224099</v>
      </c>
      <c r="C1695">
        <v>180.72314618952399</v>
      </c>
      <c r="D1695">
        <v>23.429535490621699</v>
      </c>
      <c r="E1695">
        <v>6.3607856193699899</v>
      </c>
      <c r="F1695">
        <v>6.912109375</v>
      </c>
      <c r="G1695">
        <v>4.0017075538635201</v>
      </c>
      <c r="H1695">
        <v>6.7333555221557599</v>
      </c>
      <c r="I1695">
        <v>2.8249704837799001</v>
      </c>
      <c r="J1695">
        <v>729</v>
      </c>
      <c r="K1695">
        <v>220</v>
      </c>
      <c r="L1695">
        <v>1756</v>
      </c>
      <c r="M1695">
        <v>555</v>
      </c>
      <c r="N1695">
        <v>74.242843627929602</v>
      </c>
      <c r="O1695">
        <v>32.649654388427699</v>
      </c>
      <c r="P1695">
        <v>81.306912196423795</v>
      </c>
      <c r="Q1695">
        <v>184.34013201550599</v>
      </c>
      <c r="R1695">
        <v>23.930170692703701</v>
      </c>
      <c r="S1695">
        <v>8.9585487157858701</v>
      </c>
      <c r="T1695">
        <v>0.45855213937967898</v>
      </c>
      <c r="U1695">
        <v>0.94091026461139005</v>
      </c>
      <c r="V1695">
        <v>10.593049327354199</v>
      </c>
      <c r="W1695">
        <v>4.9643996427204202</v>
      </c>
    </row>
    <row r="1696" spans="1:23" x14ac:dyDescent="0.25">
      <c r="A1696">
        <v>1694</v>
      </c>
      <c r="B1696">
        <v>165.493566729414</v>
      </c>
      <c r="C1696">
        <v>156.16941916202501</v>
      </c>
      <c r="D1696">
        <v>24.330053142324498</v>
      </c>
      <c r="E1696">
        <v>7.5325307949777898</v>
      </c>
      <c r="F1696">
        <v>7.46575880050659</v>
      </c>
      <c r="G1696">
        <v>3.7245070934295601</v>
      </c>
      <c r="H1696">
        <v>9.6771564483642507</v>
      </c>
      <c r="I1696">
        <v>2.39941382408142</v>
      </c>
      <c r="J1696">
        <v>1266</v>
      </c>
      <c r="K1696">
        <v>156</v>
      </c>
      <c r="L1696">
        <v>2121</v>
      </c>
      <c r="M1696">
        <v>429</v>
      </c>
      <c r="N1696">
        <v>94.826156616210895</v>
      </c>
      <c r="O1696">
        <v>46.486557006835902</v>
      </c>
      <c r="P1696">
        <v>89.670743070114099</v>
      </c>
      <c r="Q1696">
        <v>121.816790218542</v>
      </c>
      <c r="R1696">
        <v>24.497341733308701</v>
      </c>
      <c r="S1696">
        <v>6.9090444166829501</v>
      </c>
      <c r="T1696">
        <v>0.50590420950668602</v>
      </c>
      <c r="U1696">
        <v>0.95481461766576903</v>
      </c>
      <c r="V1696">
        <v>10.560283687943199</v>
      </c>
      <c r="W1696">
        <v>3.9041243791837599</v>
      </c>
    </row>
    <row r="1697" spans="1:23" x14ac:dyDescent="0.25">
      <c r="A1697">
        <v>1695</v>
      </c>
      <c r="B1697">
        <v>174.93339672805601</v>
      </c>
      <c r="C1697">
        <v>162.82747579033099</v>
      </c>
      <c r="D1697">
        <v>19.491192995534899</v>
      </c>
      <c r="E1697">
        <v>11.3568267069851</v>
      </c>
      <c r="F1697">
        <v>6.7273526191711399</v>
      </c>
      <c r="G1697">
        <v>8.6546087265014595</v>
      </c>
      <c r="H1697">
        <v>7.6539044380187899</v>
      </c>
      <c r="I1697">
        <v>6.1360335350036603</v>
      </c>
      <c r="J1697">
        <v>956</v>
      </c>
      <c r="K1697">
        <v>606</v>
      </c>
      <c r="L1697">
        <v>1818</v>
      </c>
      <c r="M1697">
        <v>1636</v>
      </c>
      <c r="N1697">
        <v>87.709754943847599</v>
      </c>
      <c r="O1697">
        <v>39.9624824523925</v>
      </c>
      <c r="P1697">
        <v>79.811286236982795</v>
      </c>
      <c r="Q1697">
        <v>180.98789934686801</v>
      </c>
      <c r="R1697">
        <v>22.443104205484602</v>
      </c>
      <c r="S1697">
        <v>4.3376555102962904</v>
      </c>
      <c r="T1697">
        <v>0.47576217564250201</v>
      </c>
      <c r="U1697">
        <v>0.97282636737530803</v>
      </c>
      <c r="V1697">
        <v>11.4202981651376</v>
      </c>
      <c r="W1697">
        <v>2.98797250859106</v>
      </c>
    </row>
    <row r="1698" spans="1:23" x14ac:dyDescent="0.25">
      <c r="A1698">
        <v>1696</v>
      </c>
      <c r="B1698">
        <v>156.979487279007</v>
      </c>
      <c r="C1698">
        <v>216.89029478545999</v>
      </c>
      <c r="D1698">
        <v>44.107173420580096</v>
      </c>
      <c r="E1698">
        <v>6.8500047226203096</v>
      </c>
      <c r="F1698">
        <v>8.6853313446044904</v>
      </c>
      <c r="G1698">
        <v>3.1512358188629102</v>
      </c>
      <c r="H1698">
        <v>11.8930196762084</v>
      </c>
      <c r="I1698">
        <v>2.45557188987731</v>
      </c>
      <c r="J1698">
        <v>1354</v>
      </c>
      <c r="K1698">
        <v>174</v>
      </c>
      <c r="L1698">
        <v>1945</v>
      </c>
      <c r="M1698">
        <v>481</v>
      </c>
      <c r="N1698">
        <v>140.01428222656199</v>
      </c>
      <c r="O1698">
        <v>56.515487670898402</v>
      </c>
      <c r="P1698">
        <v>74.824583704080297</v>
      </c>
      <c r="Q1698">
        <v>199.05622737425799</v>
      </c>
      <c r="R1698">
        <v>22.751127894106698</v>
      </c>
      <c r="S1698">
        <v>5.3096445161313</v>
      </c>
      <c r="T1698">
        <v>0.48037107355972303</v>
      </c>
      <c r="U1698">
        <v>0.97499422212224096</v>
      </c>
      <c r="V1698">
        <v>13.9062011464304</v>
      </c>
      <c r="W1698">
        <v>2.6917798000895101</v>
      </c>
    </row>
    <row r="1699" spans="1:23" x14ac:dyDescent="0.25">
      <c r="A1699">
        <v>1697</v>
      </c>
      <c r="B1699">
        <v>158.312173727415</v>
      </c>
      <c r="C1699">
        <v>185.493799607987</v>
      </c>
      <c r="D1699">
        <v>35.825788630571097</v>
      </c>
      <c r="E1699">
        <v>4.0937751896172099</v>
      </c>
      <c r="F1699">
        <v>11.8939189910888</v>
      </c>
      <c r="G1699">
        <v>2.52140092849731</v>
      </c>
      <c r="H1699">
        <v>12.912818908691399</v>
      </c>
      <c r="I1699">
        <v>1.82744693756103</v>
      </c>
      <c r="J1699">
        <v>1580</v>
      </c>
      <c r="K1699">
        <v>194</v>
      </c>
      <c r="L1699">
        <v>3213</v>
      </c>
      <c r="M1699">
        <v>319</v>
      </c>
      <c r="N1699">
        <v>132.034088134765</v>
      </c>
      <c r="O1699">
        <v>13.0000009536743</v>
      </c>
      <c r="P1699">
        <v>72.507778540379704</v>
      </c>
      <c r="Q1699">
        <v>159.65368562129001</v>
      </c>
      <c r="R1699">
        <v>27.229098640055199</v>
      </c>
      <c r="S1699">
        <v>6.3466699551635699</v>
      </c>
      <c r="T1699">
        <v>0.46061188687754701</v>
      </c>
      <c r="U1699">
        <v>0.96100668240225995</v>
      </c>
      <c r="V1699">
        <v>16.0774253731343</v>
      </c>
      <c r="W1699">
        <v>3.54565643370346</v>
      </c>
    </row>
    <row r="1700" spans="1:23" x14ac:dyDescent="0.25">
      <c r="A1700">
        <v>1698</v>
      </c>
      <c r="B1700">
        <v>174.24619146500001</v>
      </c>
      <c r="C1700">
        <v>133.40107512274599</v>
      </c>
      <c r="D1700">
        <v>18.709711547695299</v>
      </c>
      <c r="E1700">
        <v>5.2325270577052798</v>
      </c>
      <c r="F1700">
        <v>10.130952835083001</v>
      </c>
      <c r="G1700">
        <v>4.3657627105712802</v>
      </c>
      <c r="H1700">
        <v>11.3033246994018</v>
      </c>
      <c r="I1700">
        <v>2.4890046119689901</v>
      </c>
      <c r="J1700">
        <v>1484</v>
      </c>
      <c r="K1700">
        <v>142</v>
      </c>
      <c r="L1700">
        <v>2300</v>
      </c>
      <c r="M1700">
        <v>426</v>
      </c>
      <c r="N1700">
        <v>131.76493835449199</v>
      </c>
      <c r="O1700">
        <v>35.227828979492102</v>
      </c>
      <c r="P1700">
        <v>78.377204884667506</v>
      </c>
      <c r="Q1700">
        <v>178.021378776142</v>
      </c>
      <c r="R1700">
        <v>23.791749337877398</v>
      </c>
      <c r="S1700">
        <v>7.3864068325911498</v>
      </c>
      <c r="T1700">
        <v>0.53719061892084496</v>
      </c>
      <c r="U1700">
        <v>0.94122297878157202</v>
      </c>
      <c r="V1700">
        <v>7.8994169096209896</v>
      </c>
      <c r="W1700">
        <v>3.83780652635643</v>
      </c>
    </row>
    <row r="1701" spans="1:23" x14ac:dyDescent="0.25">
      <c r="A1701">
        <v>1699</v>
      </c>
      <c r="B1701">
        <v>159.07927574763701</v>
      </c>
      <c r="C1701">
        <v>214.55223272332</v>
      </c>
      <c r="D1701">
        <v>40.744493429834002</v>
      </c>
      <c r="E1701">
        <v>4.44811704247617</v>
      </c>
      <c r="F1701">
        <v>9.8568172454833896</v>
      </c>
      <c r="G1701">
        <v>1.4224247932434</v>
      </c>
      <c r="H1701">
        <v>9.8381471633911097</v>
      </c>
      <c r="I1701">
        <v>1.56029748916625</v>
      </c>
      <c r="J1701">
        <v>1196</v>
      </c>
      <c r="K1701">
        <v>161</v>
      </c>
      <c r="L1701">
        <v>2271</v>
      </c>
      <c r="M1701">
        <v>243</v>
      </c>
      <c r="N1701">
        <v>101.862655639648</v>
      </c>
      <c r="O1701">
        <v>18.027755737304599</v>
      </c>
      <c r="P1701">
        <v>110.71754684838101</v>
      </c>
      <c r="Q1701">
        <v>169.703816371681</v>
      </c>
      <c r="R1701">
        <v>24.208512492853199</v>
      </c>
      <c r="S1701">
        <v>7.2869640039926198</v>
      </c>
      <c r="T1701">
        <v>0.57194688631770596</v>
      </c>
      <c r="U1701">
        <v>0.94309944267300005</v>
      </c>
      <c r="V1701">
        <v>10.689817936614901</v>
      </c>
      <c r="W1701">
        <v>2.83728666473821</v>
      </c>
    </row>
    <row r="1702" spans="1:23" x14ac:dyDescent="0.25">
      <c r="A1702">
        <v>1700</v>
      </c>
      <c r="B1702">
        <v>151.229754119039</v>
      </c>
      <c r="C1702">
        <v>197.953094374041</v>
      </c>
      <c r="D1702">
        <v>43.067650348827001</v>
      </c>
      <c r="E1702">
        <v>10.7283724982794</v>
      </c>
      <c r="F1702">
        <v>12.578272819519</v>
      </c>
      <c r="G1702">
        <v>7.6529273986816397</v>
      </c>
      <c r="H1702">
        <v>12.897122383117599</v>
      </c>
      <c r="I1702">
        <v>5.8528261184692303</v>
      </c>
      <c r="J1702">
        <v>1643</v>
      </c>
      <c r="K1702">
        <v>541</v>
      </c>
      <c r="L1702">
        <v>3051</v>
      </c>
      <c r="M1702">
        <v>1401</v>
      </c>
      <c r="N1702">
        <v>135.959548950195</v>
      </c>
      <c r="O1702">
        <v>68.600288391113196</v>
      </c>
      <c r="P1702">
        <v>82.939743080386705</v>
      </c>
      <c r="Q1702">
        <v>173.09442800788901</v>
      </c>
      <c r="R1702">
        <v>21.4521595817756</v>
      </c>
      <c r="S1702">
        <v>11.425826679238</v>
      </c>
      <c r="T1702">
        <v>0.50915964171195205</v>
      </c>
      <c r="U1702">
        <v>0.88799495886800806</v>
      </c>
      <c r="V1702">
        <v>9.8792165397170795</v>
      </c>
      <c r="W1702">
        <v>5.97179558782463</v>
      </c>
    </row>
    <row r="1703" spans="1:23" x14ac:dyDescent="0.25">
      <c r="A1703">
        <v>1701</v>
      </c>
      <c r="B1703">
        <v>178.480409090026</v>
      </c>
      <c r="C1703">
        <v>213.42478992412001</v>
      </c>
      <c r="D1703">
        <v>39.827924250424402</v>
      </c>
      <c r="E1703">
        <v>4.7004524467373399</v>
      </c>
      <c r="F1703">
        <v>6.2051424980163503</v>
      </c>
      <c r="G1703">
        <v>2.2144346237182599</v>
      </c>
      <c r="H1703">
        <v>8.4734029769897408</v>
      </c>
      <c r="I1703">
        <v>1.9205896854400599</v>
      </c>
      <c r="J1703">
        <v>1029</v>
      </c>
      <c r="K1703">
        <v>181</v>
      </c>
      <c r="L1703">
        <v>1471</v>
      </c>
      <c r="M1703">
        <v>385</v>
      </c>
      <c r="N1703">
        <v>110.02272033691401</v>
      </c>
      <c r="O1703">
        <v>51.478153228759702</v>
      </c>
      <c r="P1703">
        <v>67.349846221441098</v>
      </c>
      <c r="Q1703">
        <v>171.026249241351</v>
      </c>
      <c r="R1703">
        <v>23.725428367188201</v>
      </c>
      <c r="S1703">
        <v>7.2652254432075303</v>
      </c>
      <c r="T1703">
        <v>0.47053082731358797</v>
      </c>
      <c r="U1703">
        <v>0.95297416881505004</v>
      </c>
      <c r="V1703">
        <v>10.6055505004549</v>
      </c>
      <c r="W1703">
        <v>4.2111595728680999</v>
      </c>
    </row>
    <row r="1704" spans="1:23" x14ac:dyDescent="0.25">
      <c r="A1704">
        <v>1702</v>
      </c>
      <c r="B1704">
        <v>166.948921966271</v>
      </c>
      <c r="C1704">
        <v>186.04591589202099</v>
      </c>
      <c r="D1704">
        <v>48.183545029171903</v>
      </c>
      <c r="E1704">
        <v>5.1040320627851203</v>
      </c>
      <c r="F1704">
        <v>7.5322322845458896</v>
      </c>
      <c r="G1704">
        <v>3.3469932079315101</v>
      </c>
      <c r="H1704">
        <v>9.4990053176879794</v>
      </c>
      <c r="I1704">
        <v>2.2674877643585201</v>
      </c>
      <c r="J1704">
        <v>1167</v>
      </c>
      <c r="K1704">
        <v>204</v>
      </c>
      <c r="L1704">
        <v>2017</v>
      </c>
      <c r="M1704">
        <v>406</v>
      </c>
      <c r="N1704">
        <v>114.56002807617099</v>
      </c>
      <c r="O1704">
        <v>19.026296615600501</v>
      </c>
      <c r="P1704">
        <v>83.667324927844405</v>
      </c>
      <c r="Q1704">
        <v>169.00934367487599</v>
      </c>
      <c r="R1704">
        <v>23.3208942973829</v>
      </c>
      <c r="S1704">
        <v>6.5316187578504099</v>
      </c>
      <c r="T1704">
        <v>0.49829130271093097</v>
      </c>
      <c r="U1704">
        <v>0.95385618408377104</v>
      </c>
      <c r="V1704">
        <v>10.417992656058701</v>
      </c>
      <c r="W1704">
        <v>4.3103894237677798</v>
      </c>
    </row>
    <row r="1705" spans="1:23" x14ac:dyDescent="0.25">
      <c r="A1705">
        <v>1703</v>
      </c>
      <c r="B1705">
        <v>164.020823225756</v>
      </c>
      <c r="C1705">
        <v>113.516097731374</v>
      </c>
      <c r="D1705">
        <v>36.027507613375299</v>
      </c>
      <c r="E1705">
        <v>10.428974532938801</v>
      </c>
      <c r="F1705">
        <v>6.8880300521850497</v>
      </c>
      <c r="G1705">
        <v>3.2825429439544598</v>
      </c>
      <c r="H1705">
        <v>9.5810155868530202</v>
      </c>
      <c r="I1705">
        <v>2.30970859527587</v>
      </c>
      <c r="J1705">
        <v>1194</v>
      </c>
      <c r="K1705">
        <v>167</v>
      </c>
      <c r="L1705">
        <v>1994</v>
      </c>
      <c r="M1705">
        <v>439</v>
      </c>
      <c r="N1705">
        <v>134.73306274414</v>
      </c>
      <c r="O1705">
        <v>21.023796081542901</v>
      </c>
      <c r="P1705">
        <v>69.270424836601293</v>
      </c>
      <c r="Q1705">
        <v>117.650067155697</v>
      </c>
      <c r="R1705">
        <v>26.274093974837601</v>
      </c>
      <c r="S1705">
        <v>4.4809728201189696</v>
      </c>
      <c r="T1705">
        <v>0.42864241793084801</v>
      </c>
      <c r="U1705">
        <v>0.96627134927965497</v>
      </c>
      <c r="V1705">
        <v>10.205566097406701</v>
      </c>
      <c r="W1705">
        <v>3.0924048529167298</v>
      </c>
    </row>
    <row r="1706" spans="1:23" x14ac:dyDescent="0.25">
      <c r="A1706">
        <v>1704</v>
      </c>
      <c r="B1706">
        <v>183.65695045508301</v>
      </c>
      <c r="C1706">
        <v>170.05950047546</v>
      </c>
      <c r="D1706">
        <v>32.643387287925499</v>
      </c>
      <c r="E1706">
        <v>8.1010276211805206</v>
      </c>
      <c r="F1706">
        <v>5.3822960853576598</v>
      </c>
      <c r="G1706">
        <v>3.4818484783172599</v>
      </c>
      <c r="H1706">
        <v>7.6418566703796298</v>
      </c>
      <c r="I1706">
        <v>2.6812927722930899</v>
      </c>
      <c r="J1706">
        <v>850</v>
      </c>
      <c r="K1706">
        <v>219</v>
      </c>
      <c r="L1706">
        <v>1621</v>
      </c>
      <c r="M1706">
        <v>510</v>
      </c>
      <c r="N1706">
        <v>92.698432922363196</v>
      </c>
      <c r="O1706">
        <v>27.2029418945312</v>
      </c>
      <c r="P1706">
        <v>147.60248988977801</v>
      </c>
      <c r="Q1706">
        <v>202.608200564566</v>
      </c>
      <c r="R1706">
        <v>16.230821274943999</v>
      </c>
      <c r="S1706">
        <v>3.2180724596627801</v>
      </c>
      <c r="T1706">
        <v>0.88211271442516803</v>
      </c>
      <c r="U1706">
        <v>0.97799294986228102</v>
      </c>
      <c r="V1706">
        <v>5.9153465346534597</v>
      </c>
      <c r="W1706">
        <v>2.1416539050535901</v>
      </c>
    </row>
    <row r="1707" spans="1:23" x14ac:dyDescent="0.25">
      <c r="A1707">
        <v>1705</v>
      </c>
      <c r="B1707">
        <v>183.81913097479</v>
      </c>
      <c r="C1707">
        <v>179.47089988162</v>
      </c>
      <c r="D1707">
        <v>31.8773990643713</v>
      </c>
      <c r="E1707">
        <v>8.2999132597281005</v>
      </c>
      <c r="F1707">
        <v>5.8220124244689897</v>
      </c>
      <c r="G1707">
        <v>5.2956485748290998</v>
      </c>
      <c r="H1707">
        <v>8.3460311889648402</v>
      </c>
      <c r="I1707">
        <v>4.0580306053161603</v>
      </c>
      <c r="J1707">
        <v>968</v>
      </c>
      <c r="K1707">
        <v>356</v>
      </c>
      <c r="L1707">
        <v>1792</v>
      </c>
      <c r="M1707">
        <v>939</v>
      </c>
      <c r="N1707">
        <v>92.358001708984304</v>
      </c>
      <c r="O1707">
        <v>33.1209907531738</v>
      </c>
      <c r="P1707">
        <v>87.081458494957303</v>
      </c>
      <c r="Q1707">
        <v>177.21393457275599</v>
      </c>
      <c r="R1707">
        <v>24.414306792340501</v>
      </c>
      <c r="S1707">
        <v>3.97627087007247</v>
      </c>
      <c r="T1707">
        <v>0.54000607910666099</v>
      </c>
      <c r="U1707">
        <v>0.97391385216276505</v>
      </c>
      <c r="V1707">
        <v>10.1683967704728</v>
      </c>
      <c r="W1707">
        <v>2.5032742373422701</v>
      </c>
    </row>
    <row r="1708" spans="1:23" x14ac:dyDescent="0.25">
      <c r="A1708">
        <v>1706</v>
      </c>
      <c r="B1708">
        <v>153.43305711347</v>
      </c>
      <c r="C1708">
        <v>161.296706708843</v>
      </c>
      <c r="D1708">
        <v>33.638319218322103</v>
      </c>
      <c r="E1708">
        <v>8.6392333767243894</v>
      </c>
      <c r="F1708">
        <v>7.0172600746154696</v>
      </c>
      <c r="G1708">
        <v>4.4812421798706001</v>
      </c>
      <c r="H1708">
        <v>9.0569267272949201</v>
      </c>
      <c r="I1708">
        <v>3.39999055862426</v>
      </c>
      <c r="J1708">
        <v>1054</v>
      </c>
      <c r="K1708">
        <v>295</v>
      </c>
      <c r="L1708">
        <v>2009</v>
      </c>
      <c r="M1708">
        <v>736</v>
      </c>
      <c r="N1708">
        <v>93.171890258789006</v>
      </c>
      <c r="O1708">
        <v>35.846897125244098</v>
      </c>
      <c r="P1708">
        <v>108.623821238212</v>
      </c>
      <c r="Q1708">
        <v>196.02963813900001</v>
      </c>
      <c r="R1708">
        <v>28.698517418209999</v>
      </c>
      <c r="S1708">
        <v>4.1155670814705001</v>
      </c>
      <c r="T1708">
        <v>0.60597247812661703</v>
      </c>
      <c r="U1708">
        <v>0.97928547912821395</v>
      </c>
      <c r="V1708">
        <v>10.0923076923076</v>
      </c>
      <c r="W1708">
        <v>2.61491672700941</v>
      </c>
    </row>
    <row r="1709" spans="1:23" x14ac:dyDescent="0.25">
      <c r="A1709">
        <v>1707</v>
      </c>
      <c r="B1709">
        <v>159.944982437074</v>
      </c>
      <c r="C1709">
        <v>143.411942789497</v>
      </c>
      <c r="D1709">
        <v>29.1032724319167</v>
      </c>
      <c r="E1709">
        <v>9.7537264675423199</v>
      </c>
      <c r="F1709">
        <v>6.5867929458618102</v>
      </c>
      <c r="G1709">
        <v>3.4787826538085902</v>
      </c>
      <c r="H1709">
        <v>8.4693651199340803</v>
      </c>
      <c r="I1709">
        <v>2.5826463699340798</v>
      </c>
      <c r="J1709">
        <v>972</v>
      </c>
      <c r="K1709">
        <v>212</v>
      </c>
      <c r="L1709">
        <v>1951</v>
      </c>
      <c r="M1709">
        <v>527</v>
      </c>
      <c r="N1709">
        <v>110.072700500488</v>
      </c>
      <c r="O1709">
        <v>37.363082885742102</v>
      </c>
      <c r="P1709">
        <v>91.107382550335501</v>
      </c>
      <c r="Q1709">
        <v>122.457362667026</v>
      </c>
      <c r="R1709">
        <v>30.578369301025599</v>
      </c>
      <c r="S1709">
        <v>9.9037068557151997</v>
      </c>
      <c r="T1709">
        <v>0.49852569614083803</v>
      </c>
      <c r="U1709">
        <v>0.935825044405596</v>
      </c>
      <c r="V1709">
        <v>13.592741935483801</v>
      </c>
      <c r="W1709">
        <v>4.9057193923145599</v>
      </c>
    </row>
    <row r="1710" spans="1:23" x14ac:dyDescent="0.25">
      <c r="A1710">
        <v>1708</v>
      </c>
      <c r="B1710">
        <v>185.12076694676699</v>
      </c>
      <c r="C1710">
        <v>184.20477789206001</v>
      </c>
      <c r="D1710">
        <v>29.4892998602995</v>
      </c>
      <c r="E1710">
        <v>9.0309908482468995</v>
      </c>
      <c r="F1710">
        <v>6.6046266555786097</v>
      </c>
      <c r="G1710">
        <v>3.53960037231445</v>
      </c>
      <c r="H1710">
        <v>9.7874584197997994</v>
      </c>
      <c r="I1710">
        <v>2.45650291442871</v>
      </c>
      <c r="J1710">
        <v>1089</v>
      </c>
      <c r="K1710">
        <v>143</v>
      </c>
      <c r="L1710">
        <v>2166</v>
      </c>
      <c r="M1710">
        <v>405</v>
      </c>
      <c r="N1710">
        <v>88.543777465820298</v>
      </c>
      <c r="O1710">
        <v>30.066591262817301</v>
      </c>
      <c r="P1710">
        <v>93.970268006700095</v>
      </c>
      <c r="Q1710">
        <v>181.71794871794799</v>
      </c>
      <c r="R1710">
        <v>31.316192135665499</v>
      </c>
      <c r="S1710">
        <v>13.5641594762658</v>
      </c>
      <c r="T1710">
        <v>0.50620001606950804</v>
      </c>
      <c r="U1710">
        <v>0.89460281802687103</v>
      </c>
      <c r="V1710">
        <v>11.8017456359102</v>
      </c>
      <c r="W1710">
        <v>6.1750758202371099</v>
      </c>
    </row>
    <row r="1711" spans="1:23" x14ac:dyDescent="0.25">
      <c r="A1711">
        <v>1709</v>
      </c>
      <c r="B1711">
        <v>181.940189019775</v>
      </c>
      <c r="C1711">
        <v>200.41025441984101</v>
      </c>
      <c r="D1711">
        <v>31.348873056700199</v>
      </c>
      <c r="E1711">
        <v>6.7575501844544998</v>
      </c>
      <c r="F1711">
        <v>6.5921730995178196</v>
      </c>
      <c r="G1711">
        <v>3.2482841014861998</v>
      </c>
      <c r="H1711">
        <v>9.8969345092773402</v>
      </c>
      <c r="I1711">
        <v>2.3973681926727202</v>
      </c>
      <c r="J1711">
        <v>1135</v>
      </c>
      <c r="K1711">
        <v>198</v>
      </c>
      <c r="L1711">
        <v>2152</v>
      </c>
      <c r="M1711">
        <v>475</v>
      </c>
      <c r="N1711">
        <v>96.187316894531193</v>
      </c>
      <c r="O1711">
        <v>19.209373474121001</v>
      </c>
      <c r="P1711">
        <v>123.91110681364</v>
      </c>
      <c r="Q1711">
        <v>169.30386828644501</v>
      </c>
      <c r="R1711">
        <v>26.446671688308101</v>
      </c>
      <c r="S1711">
        <v>9.5685540783650698</v>
      </c>
      <c r="T1711">
        <v>0.77206873934478903</v>
      </c>
      <c r="U1711">
        <v>0.93406282985419997</v>
      </c>
      <c r="V1711">
        <v>6.9336785009861899</v>
      </c>
      <c r="W1711">
        <v>4.5877708718293198</v>
      </c>
    </row>
    <row r="1712" spans="1:23" x14ac:dyDescent="0.25">
      <c r="A1712">
        <v>1710</v>
      </c>
      <c r="B1712">
        <v>186.56766092879701</v>
      </c>
      <c r="C1712">
        <v>230.208096411729</v>
      </c>
      <c r="D1712">
        <v>29.143486144400601</v>
      </c>
      <c r="E1712">
        <v>8.35407424122943</v>
      </c>
      <c r="F1712">
        <v>4.8331804275512598</v>
      </c>
      <c r="G1712">
        <v>3.8118610382079998</v>
      </c>
      <c r="H1712">
        <v>6.5262804031371999</v>
      </c>
      <c r="I1712">
        <v>3.5962595939636199</v>
      </c>
      <c r="J1712">
        <v>718</v>
      </c>
      <c r="K1712">
        <v>362</v>
      </c>
      <c r="L1712">
        <v>1428</v>
      </c>
      <c r="M1712">
        <v>797</v>
      </c>
      <c r="N1712">
        <v>76.837493896484304</v>
      </c>
      <c r="O1712">
        <v>42.579338073730398</v>
      </c>
      <c r="P1712">
        <v>95.765182186234796</v>
      </c>
      <c r="Q1712">
        <v>150.41953045253399</v>
      </c>
      <c r="R1712">
        <v>22.9592083369382</v>
      </c>
      <c r="S1712">
        <v>7.7036568783142201</v>
      </c>
      <c r="T1712">
        <v>0.60128822495961498</v>
      </c>
      <c r="U1712">
        <v>0.93617632710441101</v>
      </c>
      <c r="V1712">
        <v>10.305045871559599</v>
      </c>
      <c r="W1712">
        <v>3.7821404903909799</v>
      </c>
    </row>
    <row r="1713" spans="1:23" x14ac:dyDescent="0.25">
      <c r="A1713">
        <v>1711</v>
      </c>
      <c r="B1713">
        <v>156.032195462749</v>
      </c>
      <c r="C1713">
        <v>181.64097886626899</v>
      </c>
      <c r="D1713">
        <v>29.684706701351399</v>
      </c>
      <c r="E1713">
        <v>10.129827455475599</v>
      </c>
      <c r="F1713">
        <v>7.21258544921875</v>
      </c>
      <c r="G1713">
        <v>6.0366148948669398</v>
      </c>
      <c r="H1713">
        <v>10.402808189391999</v>
      </c>
      <c r="I1713">
        <v>4.88972568511962</v>
      </c>
      <c r="J1713">
        <v>1241</v>
      </c>
      <c r="K1713">
        <v>521</v>
      </c>
      <c r="L1713">
        <v>2160</v>
      </c>
      <c r="M1713">
        <v>1101</v>
      </c>
      <c r="N1713">
        <v>110</v>
      </c>
      <c r="O1713">
        <v>28</v>
      </c>
      <c r="P1713">
        <v>151.15588082632601</v>
      </c>
      <c r="Q1713">
        <v>192.908579963054</v>
      </c>
      <c r="R1713">
        <v>21.9865674604318</v>
      </c>
      <c r="S1713">
        <v>5.4923362119027503</v>
      </c>
      <c r="T1713">
        <v>0.96755316983164397</v>
      </c>
      <c r="U1713">
        <v>0.97270715380860096</v>
      </c>
      <c r="V1713">
        <v>4.5858555588852203</v>
      </c>
      <c r="W1713">
        <v>4.0236904761904704</v>
      </c>
    </row>
    <row r="1714" spans="1:23" x14ac:dyDescent="0.25">
      <c r="A1714">
        <v>1712</v>
      </c>
      <c r="B1714">
        <v>152.90803237012099</v>
      </c>
      <c r="C1714">
        <v>178.67690038619</v>
      </c>
      <c r="D1714">
        <v>30.8173647860012</v>
      </c>
      <c r="E1714">
        <v>8.4592897021518301</v>
      </c>
      <c r="F1714">
        <v>7.6240921020507804</v>
      </c>
      <c r="G1714">
        <v>4.1607303619384703</v>
      </c>
      <c r="H1714">
        <v>11.3321876525878</v>
      </c>
      <c r="I1714">
        <v>2.94304347038269</v>
      </c>
      <c r="J1714">
        <v>1361</v>
      </c>
      <c r="K1714">
        <v>222</v>
      </c>
      <c r="L1714">
        <v>2203</v>
      </c>
      <c r="M1714">
        <v>547</v>
      </c>
      <c r="N1714">
        <v>131.88252258300699</v>
      </c>
      <c r="O1714">
        <v>37.483329772949197</v>
      </c>
      <c r="P1714">
        <v>114.749463902787</v>
      </c>
      <c r="Q1714">
        <v>170.06891468583001</v>
      </c>
      <c r="R1714">
        <v>20.5440684148031</v>
      </c>
      <c r="S1714">
        <v>10.5824094062332</v>
      </c>
      <c r="T1714">
        <v>0.63744458408847304</v>
      </c>
      <c r="U1714">
        <v>0.93629685753012404</v>
      </c>
      <c r="V1714">
        <v>6.3934540389972101</v>
      </c>
      <c r="W1714">
        <v>5.37074401008827</v>
      </c>
    </row>
    <row r="1715" spans="1:23" x14ac:dyDescent="0.25">
      <c r="A1715">
        <v>1713</v>
      </c>
      <c r="B1715">
        <v>157.67870519513201</v>
      </c>
      <c r="C1715">
        <v>190.49884531040701</v>
      </c>
      <c r="D1715">
        <v>25.749488672223901</v>
      </c>
      <c r="E1715">
        <v>7.4694227240803004</v>
      </c>
      <c r="F1715">
        <v>6.6252541542053196</v>
      </c>
      <c r="G1715">
        <v>3.8638310432434002</v>
      </c>
      <c r="H1715">
        <v>9.2145528793334908</v>
      </c>
      <c r="I1715">
        <v>3.5891752243041899</v>
      </c>
      <c r="J1715">
        <v>1134</v>
      </c>
      <c r="K1715">
        <v>342</v>
      </c>
      <c r="L1715">
        <v>2149</v>
      </c>
      <c r="M1715">
        <v>821</v>
      </c>
      <c r="N1715">
        <v>90.376983642578097</v>
      </c>
      <c r="O1715">
        <v>38.418746948242102</v>
      </c>
      <c r="P1715">
        <v>108.99139986375999</v>
      </c>
      <c r="Q1715">
        <v>188.998928516761</v>
      </c>
      <c r="R1715">
        <v>30.641292490125899</v>
      </c>
      <c r="S1715">
        <v>9.4942010156785202</v>
      </c>
      <c r="T1715">
        <v>0.66357269508761396</v>
      </c>
      <c r="U1715">
        <v>0.95007282785056202</v>
      </c>
      <c r="V1715">
        <v>10.218149038461499</v>
      </c>
      <c r="W1715">
        <v>4.1584005491676601</v>
      </c>
    </row>
    <row r="1716" spans="1:23" x14ac:dyDescent="0.25">
      <c r="A1716">
        <v>1714</v>
      </c>
      <c r="B1716">
        <v>187.04314075568999</v>
      </c>
      <c r="C1716">
        <v>173.15696015835701</v>
      </c>
      <c r="D1716">
        <v>32.074719276168203</v>
      </c>
      <c r="E1716">
        <v>7.3675888833398799</v>
      </c>
      <c r="F1716">
        <v>5.9422292709350497</v>
      </c>
      <c r="G1716">
        <v>3.5263426303863499</v>
      </c>
      <c r="H1716">
        <v>8.0124607086181605</v>
      </c>
      <c r="I1716">
        <v>2.18565773963928</v>
      </c>
      <c r="J1716">
        <v>935</v>
      </c>
      <c r="K1716">
        <v>114</v>
      </c>
      <c r="L1716">
        <v>1767</v>
      </c>
      <c r="M1716">
        <v>346</v>
      </c>
      <c r="N1716">
        <v>94.069122314453097</v>
      </c>
      <c r="O1716">
        <v>38.4837646484375</v>
      </c>
      <c r="P1716">
        <v>94.801942857142805</v>
      </c>
      <c r="Q1716">
        <v>106.317976965448</v>
      </c>
      <c r="R1716">
        <v>31.4946921005908</v>
      </c>
      <c r="S1716">
        <v>5.74365582555129</v>
      </c>
      <c r="T1716">
        <v>0.57421934152055398</v>
      </c>
      <c r="U1716">
        <v>0.94629558136209102</v>
      </c>
      <c r="V1716">
        <v>11.893015744852599</v>
      </c>
      <c r="W1716">
        <v>3.5114326545194698</v>
      </c>
    </row>
    <row r="1717" spans="1:23" x14ac:dyDescent="0.25">
      <c r="A1717">
        <v>1715</v>
      </c>
      <c r="B1717">
        <v>155.68080110229101</v>
      </c>
      <c r="C1717">
        <v>180.646082788332</v>
      </c>
      <c r="D1717">
        <v>17.957649195705901</v>
      </c>
      <c r="E1717">
        <v>7.6026801485161499</v>
      </c>
      <c r="F1717">
        <v>6.1598997116088796</v>
      </c>
      <c r="G1717">
        <v>4.8466610908508301</v>
      </c>
      <c r="H1717">
        <v>7.6300811767578098</v>
      </c>
      <c r="I1717">
        <v>3.50383305549621</v>
      </c>
      <c r="J1717">
        <v>937</v>
      </c>
      <c r="K1717">
        <v>318</v>
      </c>
      <c r="L1717">
        <v>1940</v>
      </c>
      <c r="M1717">
        <v>720</v>
      </c>
      <c r="N1717">
        <v>81.301910400390597</v>
      </c>
      <c r="O1717">
        <v>57.384666442871001</v>
      </c>
      <c r="P1717">
        <v>91.600725012946597</v>
      </c>
      <c r="Q1717">
        <v>167.118743502153</v>
      </c>
      <c r="R1717">
        <v>26.2642002131286</v>
      </c>
      <c r="S1717">
        <v>6.7735930740145198</v>
      </c>
      <c r="T1717">
        <v>0.58568766110801296</v>
      </c>
      <c r="U1717">
        <v>0.93533162727707697</v>
      </c>
      <c r="V1717">
        <v>10.8610341643582</v>
      </c>
      <c r="W1717">
        <v>3.4271671134941899</v>
      </c>
    </row>
    <row r="1718" spans="1:23" x14ac:dyDescent="0.25">
      <c r="A1718">
        <v>1716</v>
      </c>
      <c r="B1718">
        <v>161.15548526072601</v>
      </c>
      <c r="C1718">
        <v>170.401249781676</v>
      </c>
      <c r="D1718">
        <v>15.8077439507212</v>
      </c>
      <c r="E1718">
        <v>10.3434394985842</v>
      </c>
      <c r="F1718">
        <v>6.0662364959716797</v>
      </c>
      <c r="G1718">
        <v>5.7470197677612296</v>
      </c>
      <c r="H1718">
        <v>6.6936264038085902</v>
      </c>
      <c r="I1718">
        <v>4.7858972549438397</v>
      </c>
      <c r="J1718">
        <v>778</v>
      </c>
      <c r="K1718">
        <v>490</v>
      </c>
      <c r="L1718">
        <v>1737</v>
      </c>
      <c r="M1718">
        <v>1231</v>
      </c>
      <c r="N1718">
        <v>81.987800598144503</v>
      </c>
      <c r="O1718">
        <v>51.478153228759702</v>
      </c>
      <c r="P1718">
        <v>74.6663802626733</v>
      </c>
      <c r="Q1718">
        <v>192.40049948224399</v>
      </c>
      <c r="R1718">
        <v>22.465732184085901</v>
      </c>
      <c r="S1718">
        <v>8.8553367782546903</v>
      </c>
      <c r="T1718">
        <v>0.50110783502214595</v>
      </c>
      <c r="U1718">
        <v>0.95058519971421196</v>
      </c>
      <c r="V1718">
        <v>6.7908764736032801</v>
      </c>
      <c r="W1718">
        <v>3.9104530230918302</v>
      </c>
    </row>
    <row r="1719" spans="1:23" x14ac:dyDescent="0.25">
      <c r="A1719">
        <v>1717</v>
      </c>
      <c r="B1719">
        <v>167.11488676279299</v>
      </c>
      <c r="C1719">
        <v>167.25965960915201</v>
      </c>
      <c r="D1719">
        <v>22.730978667555199</v>
      </c>
      <c r="E1719">
        <v>7.8339316845238898</v>
      </c>
      <c r="F1719">
        <v>6.0625519752502397</v>
      </c>
      <c r="G1719">
        <v>4.9010043144226003</v>
      </c>
      <c r="H1719">
        <v>7.60029745101928</v>
      </c>
      <c r="I1719">
        <v>4.2248501777648899</v>
      </c>
      <c r="J1719">
        <v>842</v>
      </c>
      <c r="K1719">
        <v>454</v>
      </c>
      <c r="L1719">
        <v>1773</v>
      </c>
      <c r="M1719">
        <v>991</v>
      </c>
      <c r="N1719">
        <v>76.243034362792898</v>
      </c>
      <c r="O1719">
        <v>94.593864440917898</v>
      </c>
      <c r="P1719">
        <v>80.3534054370067</v>
      </c>
      <c r="Q1719">
        <v>150.033354040235</v>
      </c>
      <c r="R1719">
        <v>29.491420047601</v>
      </c>
      <c r="S1719">
        <v>5.9269566686801003</v>
      </c>
      <c r="T1719">
        <v>0.45704701889697102</v>
      </c>
      <c r="U1719">
        <v>0.96273590155341104</v>
      </c>
      <c r="V1719">
        <v>12.782522343594801</v>
      </c>
      <c r="W1719">
        <v>3.1913560914500398</v>
      </c>
    </row>
    <row r="1720" spans="1:23" x14ac:dyDescent="0.25">
      <c r="A1720">
        <v>1718</v>
      </c>
      <c r="B1720">
        <v>181.092316947738</v>
      </c>
      <c r="C1720">
        <v>158.966484892002</v>
      </c>
      <c r="D1720">
        <v>33.540421638992399</v>
      </c>
      <c r="E1720">
        <v>6.3105002177854601</v>
      </c>
      <c r="F1720">
        <v>6.1204400062561</v>
      </c>
      <c r="G1720">
        <v>3.1471774578094398</v>
      </c>
      <c r="H1720">
        <v>8.1188745498657209</v>
      </c>
      <c r="I1720">
        <v>2.26304626464843</v>
      </c>
      <c r="J1720">
        <v>901</v>
      </c>
      <c r="K1720">
        <v>133</v>
      </c>
      <c r="L1720">
        <v>1711</v>
      </c>
      <c r="M1720">
        <v>371</v>
      </c>
      <c r="N1720">
        <v>96.332763671875</v>
      </c>
      <c r="O1720">
        <v>8.0622577667236293</v>
      </c>
      <c r="P1720">
        <v>61.857955555555499</v>
      </c>
      <c r="Q1720">
        <v>174.16072342603599</v>
      </c>
      <c r="R1720">
        <v>24.649224487197198</v>
      </c>
      <c r="S1720">
        <v>5.9742680111181601</v>
      </c>
      <c r="T1720">
        <v>0.37646080669121101</v>
      </c>
      <c r="U1720">
        <v>0.96409649737872105</v>
      </c>
      <c r="V1720">
        <v>14.875227135069601</v>
      </c>
      <c r="W1720">
        <v>3.6575467993192801</v>
      </c>
    </row>
    <row r="1721" spans="1:23" x14ac:dyDescent="0.25">
      <c r="A1721">
        <v>1719</v>
      </c>
      <c r="B1721">
        <v>166.21368549748601</v>
      </c>
      <c r="C1721">
        <v>185.448912262997</v>
      </c>
      <c r="D1721">
        <v>23.770538178579098</v>
      </c>
      <c r="E1721">
        <v>5.3043960512447796</v>
      </c>
      <c r="F1721">
        <v>6.4981508255004803</v>
      </c>
      <c r="G1721">
        <v>2.9265120029449401</v>
      </c>
      <c r="H1721">
        <v>6.8891105651855398</v>
      </c>
      <c r="I1721">
        <v>2.1642708778381299</v>
      </c>
      <c r="J1721">
        <v>763</v>
      </c>
      <c r="K1721">
        <v>200</v>
      </c>
      <c r="L1721">
        <v>1732</v>
      </c>
      <c r="M1721">
        <v>424</v>
      </c>
      <c r="N1721">
        <v>69.231491088867102</v>
      </c>
      <c r="O1721">
        <v>20.248456954956001</v>
      </c>
      <c r="P1721">
        <v>74.525888717156107</v>
      </c>
      <c r="Q1721">
        <v>165.36306626731499</v>
      </c>
      <c r="R1721">
        <v>28.466684243961701</v>
      </c>
      <c r="S1721">
        <v>5.5383661170467002</v>
      </c>
      <c r="T1721">
        <v>0.431429057043348</v>
      </c>
      <c r="U1721">
        <v>0.96740315932572396</v>
      </c>
      <c r="V1721">
        <v>13.216473791695</v>
      </c>
      <c r="W1721">
        <v>2.75538676174236</v>
      </c>
    </row>
    <row r="1722" spans="1:23" x14ac:dyDescent="0.25">
      <c r="A1722">
        <v>1720</v>
      </c>
      <c r="B1722">
        <v>160.238118341128</v>
      </c>
      <c r="C1722">
        <v>199.41937549729201</v>
      </c>
      <c r="D1722">
        <v>34.494923559306798</v>
      </c>
      <c r="E1722">
        <v>5.4266142055419397</v>
      </c>
      <c r="F1722">
        <v>6.6746401786804199</v>
      </c>
      <c r="G1722">
        <v>2.9620981216430602</v>
      </c>
      <c r="H1722">
        <v>6.5393247604370099</v>
      </c>
      <c r="I1722">
        <v>3.2675418853759699</v>
      </c>
      <c r="J1722">
        <v>643</v>
      </c>
      <c r="K1722">
        <v>362</v>
      </c>
      <c r="L1722">
        <v>1552</v>
      </c>
      <c r="M1722">
        <v>593</v>
      </c>
      <c r="N1722">
        <v>59.539897918701101</v>
      </c>
      <c r="O1722">
        <v>29.546573638916001</v>
      </c>
      <c r="P1722">
        <v>76.641919420552199</v>
      </c>
      <c r="Q1722">
        <v>179.120376768374</v>
      </c>
      <c r="R1722">
        <v>29.302436009940099</v>
      </c>
      <c r="S1722">
        <v>5.2525052700644697</v>
      </c>
      <c r="T1722">
        <v>0.44517119110388798</v>
      </c>
      <c r="U1722">
        <v>0.96931712603489495</v>
      </c>
      <c r="V1722">
        <v>13.380927291886101</v>
      </c>
      <c r="W1722">
        <v>2.83888292158968</v>
      </c>
    </row>
    <row r="1723" spans="1:23" x14ac:dyDescent="0.25">
      <c r="A1723">
        <v>1721</v>
      </c>
      <c r="B1723">
        <v>172.740747928351</v>
      </c>
      <c r="C1723">
        <v>189.630072386423</v>
      </c>
      <c r="D1723">
        <v>36.213925779146997</v>
      </c>
      <c r="E1723">
        <v>7.96098069364397</v>
      </c>
      <c r="F1723">
        <v>7.44451808929443</v>
      </c>
      <c r="G1723">
        <v>2.7537415027618399</v>
      </c>
      <c r="H1723">
        <v>9.4756660461425692</v>
      </c>
      <c r="I1723">
        <v>2.17195296287536</v>
      </c>
      <c r="J1723">
        <v>1089</v>
      </c>
      <c r="K1723">
        <v>187</v>
      </c>
      <c r="L1723">
        <v>2149</v>
      </c>
      <c r="M1723">
        <v>408</v>
      </c>
      <c r="N1723">
        <v>97.082435607910099</v>
      </c>
      <c r="O1723">
        <v>64.070274353027301</v>
      </c>
      <c r="P1723">
        <v>83.024620770128294</v>
      </c>
      <c r="Q1723">
        <v>190.51647341267801</v>
      </c>
      <c r="R1723">
        <v>28.672768123384099</v>
      </c>
      <c r="S1723">
        <v>4.7166477466957497</v>
      </c>
      <c r="T1723">
        <v>0.52985234764168299</v>
      </c>
      <c r="U1723">
        <v>0.96941424973462997</v>
      </c>
      <c r="V1723">
        <v>7.7492654260528804</v>
      </c>
      <c r="W1723">
        <v>2.48967017035157</v>
      </c>
    </row>
    <row r="1724" spans="1:23" x14ac:dyDescent="0.25">
      <c r="A1724">
        <v>1722</v>
      </c>
      <c r="B1724">
        <v>171.58941566884599</v>
      </c>
      <c r="C1724">
        <v>187.588542374197</v>
      </c>
      <c r="D1724">
        <v>33.202853957193298</v>
      </c>
      <c r="E1724">
        <v>6.5011523861657103</v>
      </c>
      <c r="F1724">
        <v>6.8088879585266104</v>
      </c>
      <c r="G1724">
        <v>3.2780559062957701</v>
      </c>
      <c r="H1724">
        <v>8.9440698623657209</v>
      </c>
      <c r="I1724">
        <v>2.3574228286743102</v>
      </c>
      <c r="J1724">
        <v>1020</v>
      </c>
      <c r="K1724">
        <v>184</v>
      </c>
      <c r="L1724">
        <v>2085</v>
      </c>
      <c r="M1724">
        <v>395</v>
      </c>
      <c r="N1724">
        <v>120.282997131347</v>
      </c>
      <c r="O1724">
        <v>51.923019409179602</v>
      </c>
      <c r="P1724">
        <v>101.88047898779899</v>
      </c>
      <c r="Q1724">
        <v>211.078531701891</v>
      </c>
      <c r="R1724">
        <v>27.838362341301199</v>
      </c>
      <c r="S1724">
        <v>4.6195954999003002</v>
      </c>
      <c r="T1724">
        <v>0.56044032456845605</v>
      </c>
      <c r="U1724">
        <v>0.97492995562948503</v>
      </c>
      <c r="V1724">
        <v>10.8321167883211</v>
      </c>
      <c r="W1724">
        <v>2.59127127852227</v>
      </c>
    </row>
    <row r="1725" spans="1:23" x14ac:dyDescent="0.25">
      <c r="A1725">
        <v>1723</v>
      </c>
      <c r="B1725">
        <v>156.67525082962899</v>
      </c>
      <c r="C1725">
        <v>180.607114440412</v>
      </c>
      <c r="D1725">
        <v>23.218457606194399</v>
      </c>
      <c r="E1725">
        <v>9.2173382542846607</v>
      </c>
      <c r="F1725">
        <v>5.2742757797241202</v>
      </c>
      <c r="G1725">
        <v>3.4017782211303702</v>
      </c>
      <c r="H1725">
        <v>6.7906355857849103</v>
      </c>
      <c r="I1725">
        <v>2.2598793506622301</v>
      </c>
      <c r="J1725">
        <v>727</v>
      </c>
      <c r="K1725">
        <v>148</v>
      </c>
      <c r="L1725">
        <v>1478</v>
      </c>
      <c r="M1725">
        <v>400</v>
      </c>
      <c r="N1725">
        <v>86.648712158203097</v>
      </c>
      <c r="O1725">
        <v>21.5406589508056</v>
      </c>
      <c r="P1725">
        <v>73.440657439446298</v>
      </c>
      <c r="Q1725">
        <v>167.49006622516501</v>
      </c>
      <c r="R1725">
        <v>24.962396097829501</v>
      </c>
      <c r="S1725">
        <v>16.6747886588348</v>
      </c>
      <c r="T1725">
        <v>0.43457088212953998</v>
      </c>
      <c r="U1725">
        <v>0.796685097701334</v>
      </c>
      <c r="V1725">
        <v>8.3673050615595006</v>
      </c>
      <c r="W1725">
        <v>6.3719298245614002</v>
      </c>
    </row>
    <row r="1726" spans="1:23" x14ac:dyDescent="0.25">
      <c r="A1726">
        <v>1724</v>
      </c>
      <c r="B1726">
        <v>147.92004502319</v>
      </c>
      <c r="C1726">
        <v>184.33992509072499</v>
      </c>
      <c r="D1726">
        <v>24.4320296647868</v>
      </c>
      <c r="E1726">
        <v>5.9608682588206099</v>
      </c>
      <c r="F1726">
        <v>5.6202688217162997</v>
      </c>
      <c r="G1726">
        <v>2.3505616188049299</v>
      </c>
      <c r="H1726">
        <v>8.1151475906371999</v>
      </c>
      <c r="I1726">
        <v>2.3581702709197998</v>
      </c>
      <c r="J1726">
        <v>965</v>
      </c>
      <c r="K1726">
        <v>262</v>
      </c>
      <c r="L1726">
        <v>1696</v>
      </c>
      <c r="M1726">
        <v>423</v>
      </c>
      <c r="N1726">
        <v>101.71038055419901</v>
      </c>
      <c r="O1726">
        <v>26.570661544799801</v>
      </c>
      <c r="P1726">
        <v>94.3079049198452</v>
      </c>
      <c r="Q1726">
        <v>144.329068279632</v>
      </c>
      <c r="R1726">
        <v>29.931309145446601</v>
      </c>
      <c r="S1726">
        <v>13.1382094257934</v>
      </c>
      <c r="T1726">
        <v>0.55517618242915201</v>
      </c>
      <c r="U1726">
        <v>0.87856145767264804</v>
      </c>
      <c r="V1726">
        <v>8.8273697426239792</v>
      </c>
      <c r="W1726">
        <v>4.8095723014256597</v>
      </c>
    </row>
    <row r="1727" spans="1:23" x14ac:dyDescent="0.25">
      <c r="A1727">
        <v>1725</v>
      </c>
      <c r="B1727">
        <v>146.83494731122201</v>
      </c>
      <c r="C1727">
        <v>159.38882959110401</v>
      </c>
      <c r="D1727">
        <v>34.499919273414903</v>
      </c>
      <c r="E1727">
        <v>7.3386086485620803</v>
      </c>
      <c r="F1727">
        <v>6.6840038299560502</v>
      </c>
      <c r="G1727">
        <v>3.1253991127014098</v>
      </c>
      <c r="H1727">
        <v>10.790904045104901</v>
      </c>
      <c r="I1727">
        <v>2.0265398025512602</v>
      </c>
      <c r="J1727">
        <v>1252</v>
      </c>
      <c r="K1727">
        <v>113</v>
      </c>
      <c r="L1727">
        <v>1889</v>
      </c>
      <c r="M1727">
        <v>318</v>
      </c>
      <c r="N1727">
        <v>111.04053497314401</v>
      </c>
      <c r="O1727">
        <v>33.060550689697202</v>
      </c>
      <c r="P1727">
        <v>78.562280863627905</v>
      </c>
      <c r="Q1727">
        <v>167.525255038566</v>
      </c>
      <c r="R1727">
        <v>22.1294057293631</v>
      </c>
      <c r="S1727">
        <v>8.1360154011047108</v>
      </c>
      <c r="T1727">
        <v>0.45262422577275202</v>
      </c>
      <c r="U1727">
        <v>0.95765164440838202</v>
      </c>
      <c r="V1727">
        <v>8.7045291157440694</v>
      </c>
      <c r="W1727">
        <v>3.4264905806952801</v>
      </c>
    </row>
    <row r="1728" spans="1:23" x14ac:dyDescent="0.25">
      <c r="A1728">
        <v>1726</v>
      </c>
      <c r="B1728">
        <v>154.69442449882499</v>
      </c>
      <c r="C1728">
        <v>201.91261231539499</v>
      </c>
      <c r="D1728">
        <v>30.263252200948699</v>
      </c>
      <c r="E1728">
        <v>8.3889555578089698</v>
      </c>
      <c r="F1728">
        <v>6.07451915740966</v>
      </c>
      <c r="G1728">
        <v>5.7827110290527299</v>
      </c>
      <c r="H1728">
        <v>7.9602398872375399</v>
      </c>
      <c r="I1728">
        <v>4.6803040504455504</v>
      </c>
      <c r="J1728">
        <v>904</v>
      </c>
      <c r="K1728">
        <v>462</v>
      </c>
      <c r="L1728">
        <v>1803</v>
      </c>
      <c r="M1728">
        <v>1146</v>
      </c>
      <c r="N1728">
        <v>84.723075866699205</v>
      </c>
      <c r="O1728">
        <v>24.041629791259702</v>
      </c>
      <c r="P1728">
        <v>100.124588002636</v>
      </c>
      <c r="Q1728">
        <v>180.91108417805199</v>
      </c>
      <c r="R1728">
        <v>24.2919367095719</v>
      </c>
      <c r="S1728">
        <v>5.5924385152545497</v>
      </c>
      <c r="T1728">
        <v>0.550765659332355</v>
      </c>
      <c r="U1728">
        <v>0.96442714568628696</v>
      </c>
      <c r="V1728">
        <v>7.8431746031746004</v>
      </c>
      <c r="W1728">
        <v>2.89515448252574</v>
      </c>
    </row>
    <row r="1729" spans="1:23" x14ac:dyDescent="0.25">
      <c r="A1729">
        <v>1727</v>
      </c>
      <c r="B1729">
        <v>161.30840885714801</v>
      </c>
      <c r="C1729">
        <v>197.54169496788199</v>
      </c>
      <c r="D1729">
        <v>28.996274294546598</v>
      </c>
      <c r="E1729">
        <v>6.8061840359654502</v>
      </c>
      <c r="F1729">
        <v>5.19203424453735</v>
      </c>
      <c r="G1729">
        <v>5.0438337326049796</v>
      </c>
      <c r="H1729">
        <v>6.3369064331054599</v>
      </c>
      <c r="I1729">
        <v>3.6258406639099099</v>
      </c>
      <c r="J1729">
        <v>696</v>
      </c>
      <c r="K1729">
        <v>272</v>
      </c>
      <c r="L1729">
        <v>1441</v>
      </c>
      <c r="M1729">
        <v>767</v>
      </c>
      <c r="N1729">
        <v>79.075912475585895</v>
      </c>
      <c r="O1729">
        <v>55.317264556884702</v>
      </c>
      <c r="P1729">
        <v>137.616231505657</v>
      </c>
      <c r="Q1729">
        <v>177.524304362761</v>
      </c>
      <c r="R1729">
        <v>16.293867007971802</v>
      </c>
      <c r="S1729">
        <v>3.7406142920847301</v>
      </c>
      <c r="T1729">
        <v>0.87697293037173896</v>
      </c>
      <c r="U1729">
        <v>0.97818753769489197</v>
      </c>
      <c r="V1729">
        <v>4.2008776206728404</v>
      </c>
      <c r="W1729">
        <v>2.8409657525259102</v>
      </c>
    </row>
    <row r="1730" spans="1:23" x14ac:dyDescent="0.25">
      <c r="A1730">
        <v>1728</v>
      </c>
      <c r="B1730">
        <v>163.47340332628201</v>
      </c>
      <c r="C1730">
        <v>185.77366143336701</v>
      </c>
      <c r="D1730">
        <v>26.9759455782165</v>
      </c>
      <c r="E1730">
        <v>6.8861561671287301</v>
      </c>
      <c r="F1730">
        <v>5.6063370704650799</v>
      </c>
      <c r="G1730">
        <v>4.0814476013183496</v>
      </c>
      <c r="H1730">
        <v>5.8095717430114702</v>
      </c>
      <c r="I1730">
        <v>2.87521767616271</v>
      </c>
      <c r="J1730">
        <v>546</v>
      </c>
      <c r="K1730">
        <v>260</v>
      </c>
      <c r="L1730">
        <v>1237</v>
      </c>
      <c r="M1730">
        <v>575</v>
      </c>
      <c r="N1730">
        <v>69.462219238281193</v>
      </c>
      <c r="O1730">
        <v>38.418746948242102</v>
      </c>
      <c r="P1730">
        <v>104.884395670475</v>
      </c>
      <c r="Q1730">
        <v>193.53698871920801</v>
      </c>
      <c r="R1730">
        <v>23.502741297714699</v>
      </c>
      <c r="S1730">
        <v>4.0468338871984804</v>
      </c>
      <c r="T1730">
        <v>0.58808728604220595</v>
      </c>
      <c r="U1730">
        <v>0.97206119027706295</v>
      </c>
      <c r="V1730">
        <v>4.9114942528735597</v>
      </c>
      <c r="W1730">
        <v>2.4619970193740599</v>
      </c>
    </row>
    <row r="1731" spans="1:23" x14ac:dyDescent="0.25">
      <c r="A1731">
        <v>1729</v>
      </c>
      <c r="B1731">
        <v>163.60131188262901</v>
      </c>
      <c r="C1731">
        <v>188.00793727803699</v>
      </c>
      <c r="D1731">
        <v>43.194731697542998</v>
      </c>
      <c r="E1731">
        <v>5.9218384325793503</v>
      </c>
      <c r="F1731">
        <v>8.8667745590209908</v>
      </c>
      <c r="G1731">
        <v>2.7752063274383501</v>
      </c>
      <c r="H1731">
        <v>12.6453247070312</v>
      </c>
      <c r="I1731">
        <v>2.2956590652465798</v>
      </c>
      <c r="J1731">
        <v>1471</v>
      </c>
      <c r="K1731">
        <v>205</v>
      </c>
      <c r="L1731">
        <v>2526</v>
      </c>
      <c r="M1731">
        <v>458</v>
      </c>
      <c r="N1731">
        <v>141.01417541503901</v>
      </c>
      <c r="O1731">
        <v>38.078865051269503</v>
      </c>
      <c r="P1731">
        <v>81.229304314030301</v>
      </c>
      <c r="Q1731">
        <v>174.135400474515</v>
      </c>
      <c r="R1731">
        <v>19.703295768696801</v>
      </c>
      <c r="S1731">
        <v>5.1139107481013504</v>
      </c>
      <c r="T1731">
        <v>0.51608051476035299</v>
      </c>
      <c r="U1731">
        <v>0.97046372116250001</v>
      </c>
      <c r="V1731">
        <v>5.8974751338944102</v>
      </c>
      <c r="W1731">
        <v>3.0511591762724999</v>
      </c>
    </row>
    <row r="1732" spans="1:23" x14ac:dyDescent="0.25">
      <c r="A1732">
        <v>1730</v>
      </c>
      <c r="B1732">
        <v>166.19897533427701</v>
      </c>
      <c r="C1732">
        <v>202.81528847833201</v>
      </c>
      <c r="D1732">
        <v>38.865488134120497</v>
      </c>
      <c r="E1732">
        <v>4.7623894335128396</v>
      </c>
      <c r="F1732">
        <v>8.3640060424804599</v>
      </c>
      <c r="G1732">
        <v>2.4588317871093701</v>
      </c>
      <c r="H1732">
        <v>12.983368873596101</v>
      </c>
      <c r="I1732">
        <v>1.9512147903442301</v>
      </c>
      <c r="J1732">
        <v>1481</v>
      </c>
      <c r="K1732">
        <v>175</v>
      </c>
      <c r="L1732">
        <v>2365</v>
      </c>
      <c r="M1732">
        <v>405</v>
      </c>
      <c r="N1732">
        <v>149.20120239257801</v>
      </c>
      <c r="O1732">
        <v>26.172506332397401</v>
      </c>
      <c r="P1732">
        <v>76.897053195560602</v>
      </c>
      <c r="Q1732">
        <v>189.14342694342599</v>
      </c>
      <c r="R1732">
        <v>20.336165512445099</v>
      </c>
      <c r="S1732">
        <v>5.00507094687035</v>
      </c>
      <c r="T1732">
        <v>0.53101146404006205</v>
      </c>
      <c r="U1732">
        <v>0.96651869759261499</v>
      </c>
      <c r="V1732">
        <v>7.8625750500333504</v>
      </c>
      <c r="W1732">
        <v>2.9130434782608599</v>
      </c>
    </row>
    <row r="1733" spans="1:23" x14ac:dyDescent="0.25">
      <c r="A1733">
        <v>1731</v>
      </c>
      <c r="B1733">
        <v>161.44957208562101</v>
      </c>
      <c r="C1733">
        <v>200.6628888587</v>
      </c>
      <c r="D1733">
        <v>41.4061469129256</v>
      </c>
      <c r="E1733">
        <v>8.0010200430209206</v>
      </c>
      <c r="F1733">
        <v>9.3580751419067294</v>
      </c>
      <c r="G1733">
        <v>2.7766528129577601</v>
      </c>
      <c r="H1733">
        <v>14.0863180160522</v>
      </c>
      <c r="I1733">
        <v>1.81049585342407</v>
      </c>
      <c r="J1733">
        <v>1704</v>
      </c>
      <c r="K1733">
        <v>91</v>
      </c>
      <c r="L1733">
        <v>2819</v>
      </c>
      <c r="M1733">
        <v>267</v>
      </c>
      <c r="N1733">
        <v>148.92279052734301</v>
      </c>
      <c r="O1733">
        <v>48.259712219238203</v>
      </c>
      <c r="P1733">
        <v>75.488916041193903</v>
      </c>
      <c r="Q1733">
        <v>116.409409129095</v>
      </c>
      <c r="R1733">
        <v>23.725040797863599</v>
      </c>
      <c r="S1733">
        <v>7.0149047994705498</v>
      </c>
      <c r="T1733">
        <v>0.50026098749031001</v>
      </c>
      <c r="U1733">
        <v>0.92621891475690399</v>
      </c>
      <c r="V1733">
        <v>7.8531799729363998</v>
      </c>
      <c r="W1733">
        <v>3.4504376626448998</v>
      </c>
    </row>
    <row r="1734" spans="1:23" x14ac:dyDescent="0.25">
      <c r="A1734">
        <v>1732</v>
      </c>
      <c r="B1734">
        <v>182.174115546585</v>
      </c>
      <c r="C1734">
        <v>181.93557026140601</v>
      </c>
      <c r="D1734">
        <v>17.2282654714739</v>
      </c>
      <c r="E1734">
        <v>8.6989159354203505</v>
      </c>
      <c r="F1734">
        <v>5.1848826408386204</v>
      </c>
      <c r="G1734">
        <v>5.0242195129394496</v>
      </c>
      <c r="H1734">
        <v>6.9757452011108398</v>
      </c>
      <c r="I1734">
        <v>3.2410483360290501</v>
      </c>
      <c r="J1734">
        <v>751</v>
      </c>
      <c r="K1734">
        <v>222</v>
      </c>
      <c r="L1734">
        <v>1465</v>
      </c>
      <c r="M1734">
        <v>645</v>
      </c>
      <c r="N1734">
        <v>76.059188842773395</v>
      </c>
      <c r="O1734">
        <v>79.981246948242102</v>
      </c>
      <c r="P1734">
        <v>78.448511543134799</v>
      </c>
      <c r="Q1734">
        <v>168.06709194896601</v>
      </c>
      <c r="R1734">
        <v>21.477992301727099</v>
      </c>
      <c r="S1734">
        <v>6.5083120050598096</v>
      </c>
      <c r="T1734">
        <v>0.51139731930930998</v>
      </c>
      <c r="U1734">
        <v>0.94781940119552799</v>
      </c>
      <c r="V1734">
        <v>8.0554550934297708</v>
      </c>
      <c r="W1734">
        <v>3.1402631091347</v>
      </c>
    </row>
    <row r="1735" spans="1:23" x14ac:dyDescent="0.25">
      <c r="A1735">
        <v>1733</v>
      </c>
      <c r="B1735">
        <v>157.391740573269</v>
      </c>
      <c r="C1735">
        <v>186.899299423625</v>
      </c>
      <c r="D1735">
        <v>43.841438535973801</v>
      </c>
      <c r="E1735">
        <v>5.3915746236059601</v>
      </c>
      <c r="F1735">
        <v>9.2303133010864205</v>
      </c>
      <c r="G1735">
        <v>2.70060133934021</v>
      </c>
      <c r="H1735">
        <v>11.519772529601999</v>
      </c>
      <c r="I1735">
        <v>2.2208509445190399</v>
      </c>
      <c r="J1735">
        <v>1321</v>
      </c>
      <c r="K1735">
        <v>214</v>
      </c>
      <c r="L1735">
        <v>2483</v>
      </c>
      <c r="M1735">
        <v>434</v>
      </c>
      <c r="N1735">
        <v>129.83836364746</v>
      </c>
      <c r="O1735">
        <v>40.718544006347599</v>
      </c>
      <c r="P1735">
        <v>89.512571680635205</v>
      </c>
      <c r="Q1735">
        <v>193.32585360591099</v>
      </c>
      <c r="R1735">
        <v>22.370853937313601</v>
      </c>
      <c r="S1735">
        <v>4.3987707140204799</v>
      </c>
      <c r="T1735">
        <v>0.57092470951264696</v>
      </c>
      <c r="U1735">
        <v>0.97508254432447306</v>
      </c>
      <c r="V1735">
        <v>8.7358282883874505</v>
      </c>
      <c r="W1735">
        <v>2.6568576837033202</v>
      </c>
    </row>
    <row r="1736" spans="1:23" x14ac:dyDescent="0.25">
      <c r="A1736">
        <v>1734</v>
      </c>
      <c r="B1736">
        <v>156.81142657532601</v>
      </c>
      <c r="C1736">
        <v>182.00822837625401</v>
      </c>
      <c r="D1736">
        <v>42.9843919632997</v>
      </c>
      <c r="E1736">
        <v>6.4142580448374797</v>
      </c>
      <c r="F1736">
        <v>9.1094398498535103</v>
      </c>
      <c r="G1736">
        <v>3.3328423500061</v>
      </c>
      <c r="H1736">
        <v>11.6624603271484</v>
      </c>
      <c r="I1736">
        <v>2.56132912635803</v>
      </c>
      <c r="J1736">
        <v>1338</v>
      </c>
      <c r="K1736">
        <v>248</v>
      </c>
      <c r="L1736">
        <v>2568</v>
      </c>
      <c r="M1736">
        <v>503</v>
      </c>
      <c r="N1736">
        <v>132.943603515625</v>
      </c>
      <c r="O1736">
        <v>44.643028259277301</v>
      </c>
      <c r="P1736">
        <v>76.198291149443804</v>
      </c>
      <c r="Q1736">
        <v>205.71870864057399</v>
      </c>
      <c r="R1736">
        <v>22.263521113743501</v>
      </c>
      <c r="S1736">
        <v>4.42764478475336</v>
      </c>
      <c r="T1736">
        <v>0.46007090197015799</v>
      </c>
      <c r="U1736">
        <v>0.97558895413956104</v>
      </c>
      <c r="V1736">
        <v>8.4090619017230299</v>
      </c>
      <c r="W1736">
        <v>2.83410631466286</v>
      </c>
    </row>
    <row r="1737" spans="1:23" x14ac:dyDescent="0.25">
      <c r="A1737">
        <v>1735</v>
      </c>
      <c r="B1737">
        <v>156.72941450445299</v>
      </c>
      <c r="C1737">
        <v>172.619864542296</v>
      </c>
      <c r="D1737">
        <v>38.824815556335501</v>
      </c>
      <c r="E1737">
        <v>7.9338362024603901</v>
      </c>
      <c r="F1737">
        <v>8.6399297714233398</v>
      </c>
      <c r="G1737">
        <v>3.3240737915039</v>
      </c>
      <c r="H1737">
        <v>11.5747966766357</v>
      </c>
      <c r="I1737">
        <v>2.52560114860534</v>
      </c>
      <c r="J1737">
        <v>1432</v>
      </c>
      <c r="K1737">
        <v>218</v>
      </c>
      <c r="L1737">
        <v>2538</v>
      </c>
      <c r="M1737">
        <v>492</v>
      </c>
      <c r="N1737">
        <v>132.23085021972599</v>
      </c>
      <c r="O1737">
        <v>21.095022201538001</v>
      </c>
      <c r="P1737">
        <v>113.913701316895</v>
      </c>
      <c r="Q1737">
        <v>103.841817950996</v>
      </c>
      <c r="R1737">
        <v>28.965527767067599</v>
      </c>
      <c r="S1737">
        <v>8.5436167085568702</v>
      </c>
      <c r="T1737">
        <v>0.572824543159833</v>
      </c>
      <c r="U1737">
        <v>0.92486057814956202</v>
      </c>
      <c r="V1737">
        <v>12.656188605107999</v>
      </c>
      <c r="W1737">
        <v>4.1175438596491203</v>
      </c>
    </row>
    <row r="1738" spans="1:23" x14ac:dyDescent="0.25">
      <c r="A1738">
        <v>1736</v>
      </c>
      <c r="B1738">
        <v>174.03332104251899</v>
      </c>
      <c r="C1738">
        <v>203.58514622833701</v>
      </c>
      <c r="D1738">
        <v>26.0443918222959</v>
      </c>
      <c r="E1738">
        <v>6.13328935173472</v>
      </c>
      <c r="F1738">
        <v>7.81029796600341</v>
      </c>
      <c r="G1738">
        <v>3.56323194503784</v>
      </c>
      <c r="H1738">
        <v>11.558813095092701</v>
      </c>
      <c r="I1738">
        <v>3.0155684947967498</v>
      </c>
      <c r="J1738">
        <v>1388</v>
      </c>
      <c r="K1738">
        <v>298</v>
      </c>
      <c r="L1738">
        <v>2300</v>
      </c>
      <c r="M1738">
        <v>606</v>
      </c>
      <c r="N1738">
        <v>127.581344604492</v>
      </c>
      <c r="O1738">
        <v>31.622774124145501</v>
      </c>
      <c r="P1738">
        <v>66.219659844335496</v>
      </c>
      <c r="Q1738">
        <v>201.15293292005299</v>
      </c>
      <c r="R1738">
        <v>23.509182097508301</v>
      </c>
      <c r="S1738">
        <v>5.2004842636105097</v>
      </c>
      <c r="T1738">
        <v>0.41252581460657201</v>
      </c>
      <c r="U1738">
        <v>0.96262333848091397</v>
      </c>
      <c r="V1738">
        <v>14.181996086105601</v>
      </c>
      <c r="W1738">
        <v>3.23670886075949</v>
      </c>
    </row>
    <row r="1739" spans="1:23" x14ac:dyDescent="0.25">
      <c r="A1739">
        <v>1737</v>
      </c>
      <c r="B1739">
        <v>194.24102932329299</v>
      </c>
      <c r="C1739">
        <v>155.965262279493</v>
      </c>
      <c r="D1739">
        <v>38.345900549547899</v>
      </c>
      <c r="E1739">
        <v>13.8908952980119</v>
      </c>
      <c r="F1739">
        <v>6.7438907623290998</v>
      </c>
      <c r="G1739">
        <v>6.14139556884765</v>
      </c>
      <c r="H1739">
        <v>10.887067794799799</v>
      </c>
      <c r="I1739">
        <v>5.1440663337707502</v>
      </c>
      <c r="J1739">
        <v>1352</v>
      </c>
      <c r="K1739">
        <v>460</v>
      </c>
      <c r="L1739">
        <v>2206</v>
      </c>
      <c r="M1739">
        <v>1227</v>
      </c>
      <c r="N1739">
        <v>118.118591308593</v>
      </c>
      <c r="O1739">
        <v>31.3209209442138</v>
      </c>
      <c r="P1739">
        <v>110.555329260013</v>
      </c>
      <c r="Q1739">
        <v>182.22591173549</v>
      </c>
      <c r="R1739">
        <v>24.384568915111299</v>
      </c>
      <c r="S1739">
        <v>5.0761433892857903</v>
      </c>
      <c r="T1739">
        <v>0.66332113668494097</v>
      </c>
      <c r="U1739">
        <v>0.97500578683054595</v>
      </c>
      <c r="V1739">
        <v>10.273577552611</v>
      </c>
      <c r="W1739">
        <v>2.6422851863258301</v>
      </c>
    </row>
    <row r="1740" spans="1:23" x14ac:dyDescent="0.25">
      <c r="A1740">
        <v>1738</v>
      </c>
      <c r="B1740">
        <v>158.35069572473699</v>
      </c>
      <c r="C1740">
        <v>217.434299132527</v>
      </c>
      <c r="D1740">
        <v>35.866398267275898</v>
      </c>
      <c r="E1740">
        <v>3.6289395408651801</v>
      </c>
      <c r="F1740">
        <v>8.7422704696655202</v>
      </c>
      <c r="G1740">
        <v>2.1601362228393501</v>
      </c>
      <c r="H1740">
        <v>12.3512210845947</v>
      </c>
      <c r="I1740">
        <v>1.36435222625732</v>
      </c>
      <c r="J1740">
        <v>1427</v>
      </c>
      <c r="K1740">
        <v>66</v>
      </c>
      <c r="L1740">
        <v>2662</v>
      </c>
      <c r="M1740">
        <v>156</v>
      </c>
      <c r="N1740">
        <v>140.42791748046801</v>
      </c>
      <c r="O1740">
        <v>20</v>
      </c>
      <c r="P1740">
        <v>105.830107037121</v>
      </c>
      <c r="Q1740">
        <v>192.41688552116</v>
      </c>
      <c r="R1740">
        <v>26.474461681975999</v>
      </c>
      <c r="S1740">
        <v>4.4100062422353599</v>
      </c>
      <c r="T1740">
        <v>0.61829889507696301</v>
      </c>
      <c r="U1740">
        <v>0.97344837809192397</v>
      </c>
      <c r="V1740">
        <v>9.2120730738681402</v>
      </c>
      <c r="W1740">
        <v>2.9917498914459402</v>
      </c>
    </row>
    <row r="1741" spans="1:23" x14ac:dyDescent="0.25">
      <c r="A1741">
        <v>1739</v>
      </c>
      <c r="B1741">
        <v>136.82689359389801</v>
      </c>
      <c r="C1741">
        <v>142.02183236624001</v>
      </c>
      <c r="D1741">
        <v>38.069315162093702</v>
      </c>
      <c r="E1741">
        <v>10.4848854568422</v>
      </c>
      <c r="F1741">
        <v>7.0161485671996999</v>
      </c>
      <c r="G1741">
        <v>5.5769743919372496</v>
      </c>
      <c r="H1741">
        <v>9.4493999481201101</v>
      </c>
      <c r="I1741">
        <v>3.8586540222167902</v>
      </c>
      <c r="J1741">
        <v>1069</v>
      </c>
      <c r="K1741">
        <v>341</v>
      </c>
      <c r="L1741">
        <v>1855</v>
      </c>
      <c r="M1741">
        <v>883</v>
      </c>
      <c r="N1741">
        <v>142.13021850585901</v>
      </c>
      <c r="O1741">
        <v>28.635643005371001</v>
      </c>
      <c r="P1741">
        <v>110.11863719326701</v>
      </c>
      <c r="Q1741">
        <v>214.34247384407601</v>
      </c>
      <c r="R1741">
        <v>21.9781126593276</v>
      </c>
      <c r="S1741">
        <v>2.9659147394844201</v>
      </c>
      <c r="T1741">
        <v>0.64979681547087098</v>
      </c>
      <c r="U1741">
        <v>0.98578279152147996</v>
      </c>
      <c r="V1741">
        <v>8.8181154127100001</v>
      </c>
      <c r="W1741">
        <v>2.3465415849901898</v>
      </c>
    </row>
    <row r="1742" spans="1:23" x14ac:dyDescent="0.25">
      <c r="A1742">
        <v>1740</v>
      </c>
      <c r="B1742">
        <v>186.794445846028</v>
      </c>
      <c r="C1742">
        <v>164.58545673310101</v>
      </c>
      <c r="D1742">
        <v>38.434542908421101</v>
      </c>
      <c r="E1742">
        <v>7.8502869382106901</v>
      </c>
      <c r="F1742">
        <v>8.41564846038818</v>
      </c>
      <c r="G1742">
        <v>4.5519032478332502</v>
      </c>
      <c r="H1742">
        <v>10.8539276123046</v>
      </c>
      <c r="I1742">
        <v>2.9886822700500399</v>
      </c>
      <c r="J1742">
        <v>1272</v>
      </c>
      <c r="K1742">
        <v>219</v>
      </c>
      <c r="L1742">
        <v>2449</v>
      </c>
      <c r="M1742">
        <v>607</v>
      </c>
      <c r="N1742">
        <v>107.54069519042901</v>
      </c>
      <c r="O1742">
        <v>32.449962615966797</v>
      </c>
      <c r="P1742">
        <v>82.374805252615104</v>
      </c>
      <c r="Q1742">
        <v>173.43500203028</v>
      </c>
      <c r="R1742">
        <v>21.7777701483929</v>
      </c>
      <c r="S1742">
        <v>8.2505044161273204</v>
      </c>
      <c r="T1742">
        <v>0.49641477562490599</v>
      </c>
      <c r="U1742">
        <v>0.93168277338308003</v>
      </c>
      <c r="V1742">
        <v>11.295694557270499</v>
      </c>
      <c r="W1742">
        <v>3.6578836424957801</v>
      </c>
    </row>
    <row r="1743" spans="1:23" x14ac:dyDescent="0.25">
      <c r="A1743">
        <v>1741</v>
      </c>
      <c r="B1743">
        <v>153.44823303382501</v>
      </c>
      <c r="C1743">
        <v>197.79254400434701</v>
      </c>
      <c r="D1743">
        <v>37.1906098022489</v>
      </c>
      <c r="E1743">
        <v>6.0834122166561899</v>
      </c>
      <c r="F1743">
        <v>10.2989072799682</v>
      </c>
      <c r="G1743">
        <v>3.0555756092071502</v>
      </c>
      <c r="H1743">
        <v>11.579901695251399</v>
      </c>
      <c r="I1743">
        <v>3.2128984928131099</v>
      </c>
      <c r="J1743">
        <v>1342</v>
      </c>
      <c r="K1743">
        <v>336</v>
      </c>
      <c r="L1743">
        <v>2986</v>
      </c>
      <c r="M1743">
        <v>726</v>
      </c>
      <c r="N1743">
        <v>131.02671813964801</v>
      </c>
      <c r="O1743">
        <v>38.948684692382798</v>
      </c>
      <c r="P1743">
        <v>75.615541543026694</v>
      </c>
      <c r="Q1743">
        <v>205.4967775719</v>
      </c>
      <c r="R1743">
        <v>24.076873737362401</v>
      </c>
      <c r="S1743">
        <v>3.1345163951925499</v>
      </c>
      <c r="T1743">
        <v>0.500117924038602</v>
      </c>
      <c r="U1743">
        <v>0.98665679593092204</v>
      </c>
      <c r="V1743">
        <v>9.1552346570397098</v>
      </c>
      <c r="W1743">
        <v>2.3490717731325801</v>
      </c>
    </row>
    <row r="1744" spans="1:23" x14ac:dyDescent="0.25">
      <c r="A1744">
        <v>1742</v>
      </c>
      <c r="B1744">
        <v>142.43662791825901</v>
      </c>
      <c r="C1744">
        <v>175.719769450212</v>
      </c>
      <c r="D1744">
        <v>42.418872390673101</v>
      </c>
      <c r="E1744">
        <v>8.4876612894068497</v>
      </c>
      <c r="F1744">
        <v>10.305615425109799</v>
      </c>
      <c r="G1744">
        <v>3.62006258964538</v>
      </c>
      <c r="H1744">
        <v>12.9922628402709</v>
      </c>
      <c r="I1744">
        <v>2.6731996536254798</v>
      </c>
      <c r="J1744">
        <v>1555</v>
      </c>
      <c r="K1744">
        <v>193</v>
      </c>
      <c r="L1744">
        <v>3079</v>
      </c>
      <c r="M1744">
        <v>502</v>
      </c>
      <c r="N1744">
        <v>144.692779541015</v>
      </c>
      <c r="O1744">
        <v>55.659679412841797</v>
      </c>
      <c r="P1744">
        <v>61.776166456494302</v>
      </c>
      <c r="Q1744">
        <v>174.48219204102901</v>
      </c>
      <c r="R1744">
        <v>19.109205955896002</v>
      </c>
      <c r="S1744">
        <v>15.7035859879024</v>
      </c>
      <c r="T1744">
        <v>0.46198142697557498</v>
      </c>
      <c r="U1744">
        <v>0.89768512829054903</v>
      </c>
      <c r="V1744">
        <v>9.0334773218142494</v>
      </c>
      <c r="W1744">
        <v>8.22677345537757</v>
      </c>
    </row>
    <row r="1745" spans="1:23" x14ac:dyDescent="0.25">
      <c r="A1745">
        <v>1743</v>
      </c>
      <c r="B1745">
        <v>145.50383279318399</v>
      </c>
      <c r="C1745">
        <v>194.661355741427</v>
      </c>
      <c r="D1745">
        <v>30.760573466539299</v>
      </c>
      <c r="E1745">
        <v>6.7984011943738896</v>
      </c>
      <c r="F1745">
        <v>10.8334941864013</v>
      </c>
      <c r="G1745">
        <v>2.5815787315368599</v>
      </c>
      <c r="H1745">
        <v>13.967866897583001</v>
      </c>
      <c r="I1745">
        <v>1.76804339885711</v>
      </c>
      <c r="J1745">
        <v>1756</v>
      </c>
      <c r="K1745">
        <v>113</v>
      </c>
      <c r="L1745">
        <v>3309</v>
      </c>
      <c r="M1745">
        <v>279</v>
      </c>
      <c r="N1745">
        <v>140.24621582031199</v>
      </c>
      <c r="O1745">
        <v>44.643028259277301</v>
      </c>
      <c r="P1745">
        <v>69.980229885057398</v>
      </c>
      <c r="Q1745">
        <v>165.742443513392</v>
      </c>
      <c r="R1745">
        <v>22.712801088383699</v>
      </c>
      <c r="S1745">
        <v>4.5035346301997796</v>
      </c>
      <c r="T1745">
        <v>0.49830110610438</v>
      </c>
      <c r="U1745">
        <v>0.97485428016053099</v>
      </c>
      <c r="V1745">
        <v>13.5901015228426</v>
      </c>
      <c r="W1745">
        <v>3.1382145150931202</v>
      </c>
    </row>
    <row r="1746" spans="1:23" x14ac:dyDescent="0.25">
      <c r="A1746">
        <v>1744</v>
      </c>
      <c r="B1746">
        <v>146.56308098352301</v>
      </c>
      <c r="C1746">
        <v>164.749810786159</v>
      </c>
      <c r="D1746">
        <v>41.982212258953297</v>
      </c>
      <c r="E1746">
        <v>10.8992166511697</v>
      </c>
      <c r="F1746">
        <v>11.6745300292968</v>
      </c>
      <c r="G1746">
        <v>3.91550469398498</v>
      </c>
      <c r="H1746">
        <v>14.0997676849365</v>
      </c>
      <c r="I1746">
        <v>2.8898870944976802</v>
      </c>
      <c r="J1746">
        <v>1718</v>
      </c>
      <c r="K1746">
        <v>251</v>
      </c>
      <c r="L1746">
        <v>3241</v>
      </c>
      <c r="M1746">
        <v>591</v>
      </c>
      <c r="N1746">
        <v>148.9462890625</v>
      </c>
      <c r="O1746">
        <v>28.792360305786101</v>
      </c>
      <c r="P1746">
        <v>73.4579234972677</v>
      </c>
      <c r="Q1746">
        <v>196.07954722265401</v>
      </c>
      <c r="R1746">
        <v>24.2945599475884</v>
      </c>
      <c r="S1746">
        <v>5.0454150555415298</v>
      </c>
      <c r="T1746">
        <v>0.51555595113359498</v>
      </c>
      <c r="U1746">
        <v>0.969301250490336</v>
      </c>
      <c r="V1746">
        <v>12.9672466734902</v>
      </c>
      <c r="W1746">
        <v>2.7325333333333299</v>
      </c>
    </row>
    <row r="1747" spans="1:23" x14ac:dyDescent="0.25">
      <c r="A1747">
        <v>1745</v>
      </c>
      <c r="B1747">
        <v>167.91119563740801</v>
      </c>
      <c r="C1747">
        <v>199.47022065244801</v>
      </c>
      <c r="D1747">
        <v>36.8226018643212</v>
      </c>
      <c r="E1747">
        <v>5.4754369807392296</v>
      </c>
      <c r="F1747">
        <v>8.1146116256713796</v>
      </c>
      <c r="G1747">
        <v>2.3148238658904998</v>
      </c>
      <c r="H1747">
        <v>10.8256788253784</v>
      </c>
      <c r="I1747">
        <v>2.03111624717712</v>
      </c>
      <c r="J1747">
        <v>1305</v>
      </c>
      <c r="K1747">
        <v>176</v>
      </c>
      <c r="L1747">
        <v>2284</v>
      </c>
      <c r="M1747">
        <v>372</v>
      </c>
      <c r="N1747">
        <v>111.892807006835</v>
      </c>
      <c r="O1747">
        <v>54.332313537597599</v>
      </c>
      <c r="P1747">
        <v>75.366421568627402</v>
      </c>
      <c r="Q1747">
        <v>131.01189864749099</v>
      </c>
      <c r="R1747">
        <v>23.4816219322128</v>
      </c>
      <c r="S1747">
        <v>10.1017903851469</v>
      </c>
      <c r="T1747">
        <v>0.51877575466982295</v>
      </c>
      <c r="U1747">
        <v>0.83089069607006205</v>
      </c>
      <c r="V1747">
        <v>10.3494897959183</v>
      </c>
      <c r="W1747">
        <v>3.6636709298306198</v>
      </c>
    </row>
    <row r="1748" spans="1:23" x14ac:dyDescent="0.25">
      <c r="A1748">
        <v>1746</v>
      </c>
      <c r="B1748">
        <v>160.854877835781</v>
      </c>
      <c r="C1748">
        <v>206.35292747773099</v>
      </c>
      <c r="D1748">
        <v>40.644278311668003</v>
      </c>
      <c r="E1748">
        <v>5.9351317257782998</v>
      </c>
      <c r="F1748">
        <v>11.0810070037841</v>
      </c>
      <c r="G1748">
        <v>2.5911629199981601</v>
      </c>
      <c r="H1748">
        <v>11.546938896179199</v>
      </c>
      <c r="I1748">
        <v>1.99202680587768</v>
      </c>
      <c r="J1748">
        <v>1313</v>
      </c>
      <c r="K1748">
        <v>175</v>
      </c>
      <c r="L1748">
        <v>2726</v>
      </c>
      <c r="M1748">
        <v>290</v>
      </c>
      <c r="N1748">
        <v>130.72872924804599</v>
      </c>
      <c r="O1748">
        <v>21.587032318115199</v>
      </c>
      <c r="P1748">
        <v>136.453723530811</v>
      </c>
      <c r="Q1748">
        <v>153.61592262717801</v>
      </c>
      <c r="R1748">
        <v>24.2325936225891</v>
      </c>
      <c r="S1748">
        <v>8.7813084177903598</v>
      </c>
      <c r="T1748">
        <v>0.65938620544510795</v>
      </c>
      <c r="U1748">
        <v>0.93243929790608304</v>
      </c>
      <c r="V1748">
        <v>13.083047357584</v>
      </c>
      <c r="W1748">
        <v>3.0222388338628199</v>
      </c>
    </row>
    <row r="1749" spans="1:23" x14ac:dyDescent="0.25">
      <c r="A1749">
        <v>1747</v>
      </c>
      <c r="B1749">
        <v>167.66197675095501</v>
      </c>
      <c r="C1749">
        <v>152.81247452890599</v>
      </c>
      <c r="D1749">
        <v>52.972514539978498</v>
      </c>
      <c r="E1749">
        <v>9.9256770950616797</v>
      </c>
      <c r="F1749">
        <v>9.9314804077148402</v>
      </c>
      <c r="G1749">
        <v>4.76397228240966</v>
      </c>
      <c r="H1749">
        <v>9.2956953048706001</v>
      </c>
      <c r="I1749">
        <v>4.1750617027282697</v>
      </c>
      <c r="J1749">
        <v>1010</v>
      </c>
      <c r="K1749">
        <v>446</v>
      </c>
      <c r="L1749">
        <v>2350</v>
      </c>
      <c r="M1749">
        <v>898</v>
      </c>
      <c r="N1749">
        <v>115.935333251953</v>
      </c>
      <c r="O1749">
        <v>77.369247436523395</v>
      </c>
      <c r="P1749">
        <v>103.947989172467</v>
      </c>
      <c r="Q1749">
        <v>154.97699989912201</v>
      </c>
      <c r="R1749">
        <v>19.344342791750201</v>
      </c>
      <c r="S1749">
        <v>13.4017406885449</v>
      </c>
      <c r="T1749">
        <v>0.66812123195874695</v>
      </c>
      <c r="U1749">
        <v>0.92461154655000599</v>
      </c>
      <c r="V1749">
        <v>7.4220183486238502</v>
      </c>
      <c r="W1749">
        <v>5.0365081193136003</v>
      </c>
    </row>
    <row r="1750" spans="1:23" x14ac:dyDescent="0.25">
      <c r="A1750">
        <v>1748</v>
      </c>
      <c r="B1750">
        <v>149.12814143492</v>
      </c>
      <c r="C1750">
        <v>181.478022084651</v>
      </c>
      <c r="D1750">
        <v>38.914517976338402</v>
      </c>
      <c r="E1750">
        <v>12.2343481629217</v>
      </c>
      <c r="F1750">
        <v>8.6687030792236293</v>
      </c>
      <c r="G1750">
        <v>9.7272043228149396</v>
      </c>
      <c r="H1750">
        <v>10.5591049194335</v>
      </c>
      <c r="I1750">
        <v>6.7204217910766602</v>
      </c>
      <c r="J1750">
        <v>1284</v>
      </c>
      <c r="K1750">
        <v>620</v>
      </c>
      <c r="L1750">
        <v>2579</v>
      </c>
      <c r="M1750">
        <v>1850</v>
      </c>
      <c r="N1750">
        <v>105.43718719482401</v>
      </c>
      <c r="O1750">
        <v>39</v>
      </c>
      <c r="P1750">
        <v>100.713571607098</v>
      </c>
      <c r="Q1750">
        <v>196.96987607244901</v>
      </c>
      <c r="R1750">
        <v>21.8132295641757</v>
      </c>
      <c r="S1750">
        <v>5.3621424872226902</v>
      </c>
      <c r="T1750">
        <v>0.63826391388203696</v>
      </c>
      <c r="U1750">
        <v>0.97471886047400902</v>
      </c>
      <c r="V1750">
        <v>7.3943661971830901</v>
      </c>
      <c r="W1750">
        <v>2.7385931558935299</v>
      </c>
    </row>
    <row r="1751" spans="1:23" x14ac:dyDescent="0.25">
      <c r="A1751">
        <v>1749</v>
      </c>
      <c r="B1751">
        <v>157.97316074443501</v>
      </c>
      <c r="C1751">
        <v>169.668536164101</v>
      </c>
      <c r="D1751">
        <v>34.503917546496297</v>
      </c>
      <c r="E1751">
        <v>13.518784219913501</v>
      </c>
      <c r="F1751">
        <v>8.1208362579345703</v>
      </c>
      <c r="G1751">
        <v>4.6359300613403303</v>
      </c>
      <c r="H1751">
        <v>10.438326835632299</v>
      </c>
      <c r="I1751">
        <v>3.5974247455596902</v>
      </c>
      <c r="J1751">
        <v>1236</v>
      </c>
      <c r="K1751">
        <v>307</v>
      </c>
      <c r="L1751">
        <v>2384</v>
      </c>
      <c r="M1751">
        <v>753</v>
      </c>
      <c r="N1751">
        <v>113.039817810058</v>
      </c>
      <c r="O1751">
        <v>12.8062486648559</v>
      </c>
      <c r="P1751">
        <v>94.635630689206707</v>
      </c>
      <c r="Q1751">
        <v>162.47429233686799</v>
      </c>
      <c r="R1751">
        <v>19.616548563091001</v>
      </c>
      <c r="S1751">
        <v>9.4913883956304392</v>
      </c>
      <c r="T1751">
        <v>0.58537459015612603</v>
      </c>
      <c r="U1751">
        <v>0.94279811950529602</v>
      </c>
      <c r="V1751">
        <v>9.7413509060955494</v>
      </c>
      <c r="W1751">
        <v>4.4117220543806601</v>
      </c>
    </row>
    <row r="1752" spans="1:23" x14ac:dyDescent="0.25">
      <c r="A1752">
        <v>1750</v>
      </c>
      <c r="B1752">
        <v>161.26354091870499</v>
      </c>
      <c r="C1752">
        <v>221.90370470996899</v>
      </c>
      <c r="D1752">
        <v>36.947263179353399</v>
      </c>
      <c r="E1752">
        <v>3.2770361720475099</v>
      </c>
      <c r="F1752">
        <v>9.5132350921630806</v>
      </c>
      <c r="G1752">
        <v>1.6165579557418801</v>
      </c>
      <c r="H1752">
        <v>10.6098327636718</v>
      </c>
      <c r="I1752">
        <v>1.1905550956726001</v>
      </c>
      <c r="J1752">
        <v>1232</v>
      </c>
      <c r="K1752">
        <v>86</v>
      </c>
      <c r="L1752">
        <v>2662</v>
      </c>
      <c r="M1752">
        <v>159</v>
      </c>
      <c r="N1752">
        <v>110.018180847167</v>
      </c>
      <c r="O1752">
        <v>31.5753059387207</v>
      </c>
      <c r="P1752">
        <v>106.843094944512</v>
      </c>
      <c r="Q1752">
        <v>206.998462502135</v>
      </c>
      <c r="R1752">
        <v>22.008497513485398</v>
      </c>
      <c r="S1752">
        <v>5.7599165842424904</v>
      </c>
      <c r="T1752">
        <v>0.61351512319025103</v>
      </c>
      <c r="U1752">
        <v>0.96823740810552394</v>
      </c>
      <c r="V1752">
        <v>9.7555321390937806</v>
      </c>
      <c r="W1752">
        <v>2.6106574111882401</v>
      </c>
    </row>
    <row r="1753" spans="1:23" x14ac:dyDescent="0.25">
      <c r="A1753">
        <v>1751</v>
      </c>
      <c r="B1753">
        <v>140.81360010867601</v>
      </c>
      <c r="C1753">
        <v>204.55236856915499</v>
      </c>
      <c r="D1753">
        <v>49.811699735259999</v>
      </c>
      <c r="E1753">
        <v>7.2723378185723702</v>
      </c>
      <c r="F1753">
        <v>8.3495359420776296</v>
      </c>
      <c r="G1753">
        <v>3.1945095062255802</v>
      </c>
      <c r="H1753">
        <v>9.8848714828491193</v>
      </c>
      <c r="I1753">
        <v>2.2974662780761701</v>
      </c>
      <c r="J1753">
        <v>1128</v>
      </c>
      <c r="K1753">
        <v>141</v>
      </c>
      <c r="L1753">
        <v>2397</v>
      </c>
      <c r="M1753">
        <v>396</v>
      </c>
      <c r="N1753">
        <v>112.218544006347</v>
      </c>
      <c r="O1753">
        <v>49.406475067138601</v>
      </c>
      <c r="P1753">
        <v>99.343439490445803</v>
      </c>
      <c r="Q1753">
        <v>202.90663725121999</v>
      </c>
      <c r="R1753">
        <v>24.321901972469998</v>
      </c>
      <c r="S1753">
        <v>4.5605272523685398</v>
      </c>
      <c r="T1753">
        <v>0.55989685670092504</v>
      </c>
      <c r="U1753">
        <v>0.97593380993722501</v>
      </c>
      <c r="V1753">
        <v>9.43272727272727</v>
      </c>
      <c r="W1753">
        <v>2.5621237845346498</v>
      </c>
    </row>
    <row r="1754" spans="1:23" x14ac:dyDescent="0.25">
      <c r="A1754">
        <v>1752</v>
      </c>
      <c r="B1754">
        <v>149.356750567641</v>
      </c>
      <c r="C1754">
        <v>172.584505812261</v>
      </c>
      <c r="D1754">
        <v>44.697009738301098</v>
      </c>
      <c r="E1754">
        <v>7.6904468833953903</v>
      </c>
      <c r="F1754">
        <v>8.9829444885253906</v>
      </c>
      <c r="G1754">
        <v>4.4697532653808496</v>
      </c>
      <c r="H1754">
        <v>10.969378471374499</v>
      </c>
      <c r="I1754">
        <v>3.6457228660583398</v>
      </c>
      <c r="J1754">
        <v>1257</v>
      </c>
      <c r="K1754">
        <v>381</v>
      </c>
      <c r="L1754">
        <v>2493</v>
      </c>
      <c r="M1754">
        <v>789</v>
      </c>
      <c r="N1754">
        <v>138.40519714355401</v>
      </c>
      <c r="O1754">
        <v>29.017236709594702</v>
      </c>
      <c r="P1754">
        <v>114.75524475524399</v>
      </c>
      <c r="Q1754">
        <v>193.573489519112</v>
      </c>
      <c r="R1754">
        <v>25.1431291802866</v>
      </c>
      <c r="S1754">
        <v>4.0487529387726502</v>
      </c>
      <c r="T1754">
        <v>0.59962099531232305</v>
      </c>
      <c r="U1754">
        <v>0.98002114379822503</v>
      </c>
      <c r="V1754">
        <v>10.567823343848501</v>
      </c>
      <c r="W1754">
        <v>2.6229866229866201</v>
      </c>
    </row>
    <row r="1755" spans="1:23" x14ac:dyDescent="0.25">
      <c r="A1755">
        <v>1753</v>
      </c>
      <c r="B1755">
        <v>179.25905800617099</v>
      </c>
      <c r="C1755">
        <v>190.81753963787301</v>
      </c>
      <c r="D1755">
        <v>28.473971282422099</v>
      </c>
      <c r="E1755">
        <v>9.1895376635592392</v>
      </c>
      <c r="F1755">
        <v>8.2947311401367099</v>
      </c>
      <c r="G1755">
        <v>3.8018598556518501</v>
      </c>
      <c r="H1755">
        <v>9.3187446594238192</v>
      </c>
      <c r="I1755">
        <v>2.5182201862335201</v>
      </c>
      <c r="J1755">
        <v>1052</v>
      </c>
      <c r="K1755">
        <v>198</v>
      </c>
      <c r="L1755">
        <v>1979</v>
      </c>
      <c r="M1755">
        <v>464</v>
      </c>
      <c r="N1755">
        <v>120.01666259765599</v>
      </c>
      <c r="O1755">
        <v>24.041629791259702</v>
      </c>
      <c r="P1755">
        <v>87.552042160737798</v>
      </c>
      <c r="Q1755">
        <v>199.85884709160501</v>
      </c>
      <c r="R1755">
        <v>24.0548440390052</v>
      </c>
      <c r="S1755">
        <v>9.8280062396763395</v>
      </c>
      <c r="T1755">
        <v>0.45316467910022701</v>
      </c>
      <c r="U1755">
        <v>0.95655722133901</v>
      </c>
      <c r="V1755">
        <v>14.259854014598501</v>
      </c>
      <c r="W1755">
        <v>3.6703243111436201</v>
      </c>
    </row>
    <row r="1756" spans="1:23" x14ac:dyDescent="0.25">
      <c r="A1756">
        <v>1754</v>
      </c>
      <c r="B1756">
        <v>161.15730947621699</v>
      </c>
      <c r="C1756">
        <v>216.625376001863</v>
      </c>
      <c r="D1756">
        <v>25.900304343602301</v>
      </c>
      <c r="E1756">
        <v>7.1772353033045899</v>
      </c>
      <c r="F1756">
        <v>7.8946456909179599</v>
      </c>
      <c r="G1756">
        <v>2.63053846359252</v>
      </c>
      <c r="H1756">
        <v>8.9325180053710902</v>
      </c>
      <c r="I1756">
        <v>2.3247275352478001</v>
      </c>
      <c r="J1756">
        <v>1062</v>
      </c>
      <c r="K1756">
        <v>182</v>
      </c>
      <c r="L1756">
        <v>2052</v>
      </c>
      <c r="M1756">
        <v>398</v>
      </c>
      <c r="N1756">
        <v>126.015869140625</v>
      </c>
      <c r="O1756">
        <v>23</v>
      </c>
      <c r="P1756">
        <v>118.682687338501</v>
      </c>
      <c r="Q1756">
        <v>177.43496672716199</v>
      </c>
      <c r="R1756">
        <v>29.065816519338199</v>
      </c>
      <c r="S1756">
        <v>9.8671401091348603</v>
      </c>
      <c r="T1756">
        <v>0.64432117399975397</v>
      </c>
      <c r="U1756">
        <v>0.96080823923131198</v>
      </c>
      <c r="V1756">
        <v>7.9028571428571404</v>
      </c>
      <c r="W1756">
        <v>5.9174200661521503</v>
      </c>
    </row>
    <row r="1757" spans="1:23" x14ac:dyDescent="0.25">
      <c r="A1757">
        <v>1755</v>
      </c>
      <c r="B1757">
        <v>183.050670496225</v>
      </c>
      <c r="C1757">
        <v>190.752663548681</v>
      </c>
      <c r="D1757">
        <v>31.463357746671399</v>
      </c>
      <c r="E1757">
        <v>6.07619900875462</v>
      </c>
      <c r="F1757">
        <v>7.7581076622009197</v>
      </c>
      <c r="G1757">
        <v>3.3616197109222399</v>
      </c>
      <c r="H1757">
        <v>8.2518825531005806</v>
      </c>
      <c r="I1757">
        <v>2.6897695064544598</v>
      </c>
      <c r="J1757">
        <v>975</v>
      </c>
      <c r="K1757">
        <v>264</v>
      </c>
      <c r="L1757">
        <v>1956</v>
      </c>
      <c r="M1757">
        <v>530</v>
      </c>
      <c r="N1757">
        <v>82.365043640136705</v>
      </c>
      <c r="O1757">
        <v>18.973667144775298</v>
      </c>
      <c r="P1757">
        <v>112.397183098591</v>
      </c>
      <c r="Q1757">
        <v>146.44157997264401</v>
      </c>
      <c r="R1757">
        <v>15.5029490796868</v>
      </c>
      <c r="S1757">
        <v>2.66649280904132</v>
      </c>
      <c r="T1757">
        <v>0.68777251276245699</v>
      </c>
      <c r="U1757">
        <v>0.98779615269556598</v>
      </c>
      <c r="V1757">
        <v>8.4322388059701492</v>
      </c>
      <c r="W1757">
        <v>2.5445404333663699</v>
      </c>
    </row>
    <row r="1758" spans="1:23" x14ac:dyDescent="0.25">
      <c r="A1758">
        <v>1756</v>
      </c>
      <c r="B1758">
        <v>169.317665780434</v>
      </c>
      <c r="C1758">
        <v>172.19187253779401</v>
      </c>
      <c r="D1758">
        <v>30.7652068920322</v>
      </c>
      <c r="E1758">
        <v>8.8952363432970891</v>
      </c>
      <c r="F1758">
        <v>10.4670104980468</v>
      </c>
      <c r="G1758">
        <v>4.9041671752929599</v>
      </c>
      <c r="H1758">
        <v>9.6678838729858398</v>
      </c>
      <c r="I1758">
        <v>3.37707495689392</v>
      </c>
      <c r="J1758">
        <v>956</v>
      </c>
      <c r="K1758">
        <v>263</v>
      </c>
      <c r="L1758">
        <v>2479</v>
      </c>
      <c r="M1758">
        <v>654</v>
      </c>
      <c r="N1758">
        <v>85</v>
      </c>
      <c r="O1758">
        <v>23.0867919921875</v>
      </c>
      <c r="P1758">
        <v>107.69189907038501</v>
      </c>
      <c r="Q1758">
        <v>218.58910052909999</v>
      </c>
      <c r="R1758">
        <v>18.297866613692001</v>
      </c>
      <c r="S1758">
        <v>2.8188796107203902</v>
      </c>
      <c r="T1758">
        <v>0.687244306773233</v>
      </c>
      <c r="U1758">
        <v>0.98507243394486799</v>
      </c>
      <c r="V1758">
        <v>7.0133053221288497</v>
      </c>
      <c r="W1758">
        <v>2.1474013558143499</v>
      </c>
    </row>
    <row r="1759" spans="1:23" x14ac:dyDescent="0.25">
      <c r="A1759">
        <v>1757</v>
      </c>
      <c r="B1759">
        <v>174.606182926119</v>
      </c>
      <c r="C1759">
        <v>203.634031322168</v>
      </c>
      <c r="D1759">
        <v>29.5339692082031</v>
      </c>
      <c r="E1759">
        <v>6.3931262735931202</v>
      </c>
      <c r="F1759">
        <v>7.6156592369079501</v>
      </c>
      <c r="G1759">
        <v>3.5028619766235298</v>
      </c>
      <c r="H1759">
        <v>11.7426347732543</v>
      </c>
      <c r="I1759">
        <v>2.8917074203491202</v>
      </c>
      <c r="J1759">
        <v>1447</v>
      </c>
      <c r="K1759">
        <v>263</v>
      </c>
      <c r="L1759">
        <v>2581</v>
      </c>
      <c r="M1759">
        <v>604</v>
      </c>
      <c r="N1759">
        <v>104.62313079833901</v>
      </c>
      <c r="O1759">
        <v>44.0454292297363</v>
      </c>
      <c r="P1759">
        <v>93.784940036900295</v>
      </c>
      <c r="Q1759">
        <v>183.11802171290699</v>
      </c>
      <c r="R1759">
        <v>27.483817599445199</v>
      </c>
      <c r="S1759">
        <v>5.5716035114058604</v>
      </c>
      <c r="T1759">
        <v>0.55374553710012298</v>
      </c>
      <c r="U1759">
        <v>0.96243879535473797</v>
      </c>
      <c r="V1759">
        <v>8.7720156555772899</v>
      </c>
      <c r="W1759">
        <v>2.9718404290982199</v>
      </c>
    </row>
    <row r="1760" spans="1:23" x14ac:dyDescent="0.25">
      <c r="A1760">
        <v>1758</v>
      </c>
      <c r="B1760">
        <v>170.681790836228</v>
      </c>
      <c r="C1760">
        <v>220.335092860331</v>
      </c>
      <c r="D1760">
        <v>33.890021400290799</v>
      </c>
      <c r="E1760">
        <v>4.1673285880530004</v>
      </c>
      <c r="F1760">
        <v>8.2786731719970703</v>
      </c>
      <c r="G1760">
        <v>1.9696546792984</v>
      </c>
      <c r="H1760">
        <v>12.7253866195678</v>
      </c>
      <c r="I1760">
        <v>1.55777323246002</v>
      </c>
      <c r="J1760">
        <v>1552</v>
      </c>
      <c r="K1760">
        <v>97</v>
      </c>
      <c r="L1760">
        <v>2798</v>
      </c>
      <c r="M1760">
        <v>262</v>
      </c>
      <c r="N1760">
        <v>103.585716247558</v>
      </c>
      <c r="O1760">
        <v>38.327537536621001</v>
      </c>
      <c r="P1760">
        <v>68.116234124792896</v>
      </c>
      <c r="Q1760">
        <v>184.09555189456299</v>
      </c>
      <c r="R1760">
        <v>22.492124306849</v>
      </c>
      <c r="S1760">
        <v>6.0232245501997497</v>
      </c>
      <c r="T1760">
        <v>0.41676009377519202</v>
      </c>
      <c r="U1760">
        <v>0.96511250370198398</v>
      </c>
      <c r="V1760">
        <v>9.6740488358886996</v>
      </c>
      <c r="W1760">
        <v>3.0874316939890698</v>
      </c>
    </row>
    <row r="1761" spans="1:23" x14ac:dyDescent="0.25">
      <c r="A1761">
        <v>1759</v>
      </c>
      <c r="B1761">
        <v>172.15897843932501</v>
      </c>
      <c r="C1761">
        <v>192.90539307962499</v>
      </c>
      <c r="D1761">
        <v>39.035998119559601</v>
      </c>
      <c r="E1761">
        <v>6.29987952617725</v>
      </c>
      <c r="F1761">
        <v>8.7085447311401296</v>
      </c>
      <c r="G1761">
        <v>3.51119780540466</v>
      </c>
      <c r="H1761">
        <v>13.336474418640099</v>
      </c>
      <c r="I1761">
        <v>2.4182982444763099</v>
      </c>
      <c r="J1761">
        <v>1563</v>
      </c>
      <c r="K1761">
        <v>195</v>
      </c>
      <c r="L1761">
        <v>2981</v>
      </c>
      <c r="M1761">
        <v>424</v>
      </c>
      <c r="N1761">
        <v>105.109474182128</v>
      </c>
      <c r="O1761">
        <v>17.464248657226499</v>
      </c>
      <c r="P1761">
        <v>86.375649840684204</v>
      </c>
      <c r="Q1761">
        <v>150.28134633008401</v>
      </c>
      <c r="R1761">
        <v>24.517851219086999</v>
      </c>
      <c r="S1761">
        <v>14.263287866935899</v>
      </c>
      <c r="T1761">
        <v>0.50301864934239404</v>
      </c>
      <c r="U1761">
        <v>0.83163169750207</v>
      </c>
      <c r="V1761">
        <v>12.7522713506965</v>
      </c>
      <c r="W1761">
        <v>4.6926605504587098</v>
      </c>
    </row>
    <row r="1762" spans="1:23" x14ac:dyDescent="0.25">
      <c r="A1762">
        <v>1760</v>
      </c>
      <c r="B1762">
        <v>166.78825515729</v>
      </c>
      <c r="C1762">
        <v>212.90056084923</v>
      </c>
      <c r="D1762">
        <v>32.451162227919802</v>
      </c>
      <c r="E1762">
        <v>15.111733949975999</v>
      </c>
      <c r="F1762">
        <v>6.7284817695617596</v>
      </c>
      <c r="G1762">
        <v>5.6250739097595197</v>
      </c>
      <c r="H1762">
        <v>8.0874872207641602</v>
      </c>
      <c r="I1762">
        <v>5.98828029632568</v>
      </c>
      <c r="J1762">
        <v>960</v>
      </c>
      <c r="K1762">
        <v>609</v>
      </c>
      <c r="L1762">
        <v>1928</v>
      </c>
      <c r="M1762">
        <v>1562</v>
      </c>
      <c r="N1762">
        <v>89.827613830566406</v>
      </c>
      <c r="O1762">
        <v>29.206163406371999</v>
      </c>
      <c r="P1762">
        <v>100.101031361818</v>
      </c>
      <c r="Q1762">
        <v>201.29120747484399</v>
      </c>
      <c r="R1762">
        <v>22.954933312140799</v>
      </c>
      <c r="S1762">
        <v>3.9214110493177299</v>
      </c>
      <c r="T1762">
        <v>0.60619429515004497</v>
      </c>
      <c r="U1762">
        <v>0.98022337730599496</v>
      </c>
      <c r="V1762">
        <v>8.5846605196982395</v>
      </c>
      <c r="W1762">
        <v>2.26529121781997</v>
      </c>
    </row>
    <row r="1763" spans="1:23" x14ac:dyDescent="0.25">
      <c r="A1763">
        <v>1761</v>
      </c>
      <c r="B1763">
        <v>162.689669894622</v>
      </c>
      <c r="C1763">
        <v>139.488773312115</v>
      </c>
      <c r="D1763">
        <v>35.582330497255498</v>
      </c>
      <c r="E1763">
        <v>5.4182474696776604</v>
      </c>
      <c r="F1763">
        <v>7.1626100540161097</v>
      </c>
      <c r="G1763">
        <v>3.5237782001495299</v>
      </c>
      <c r="H1763">
        <v>8.2233467102050692</v>
      </c>
      <c r="I1763">
        <v>2.6661479473114</v>
      </c>
      <c r="J1763">
        <v>956</v>
      </c>
      <c r="K1763">
        <v>225</v>
      </c>
      <c r="L1763">
        <v>2100</v>
      </c>
      <c r="M1763">
        <v>479</v>
      </c>
      <c r="N1763">
        <v>76.006576538085895</v>
      </c>
      <c r="O1763">
        <v>43.185646057128899</v>
      </c>
      <c r="P1763">
        <v>85.738362760834605</v>
      </c>
      <c r="Q1763">
        <v>215.22169432960999</v>
      </c>
      <c r="R1763">
        <v>30.351279030470401</v>
      </c>
      <c r="S1763">
        <v>5.2947575462473102</v>
      </c>
      <c r="T1763">
        <v>0.49661270089722198</v>
      </c>
      <c r="U1763">
        <v>0.96932041534484004</v>
      </c>
      <c r="V1763">
        <v>8.8491406747294707</v>
      </c>
      <c r="W1763">
        <v>2.4769730168391102</v>
      </c>
    </row>
    <row r="1764" spans="1:23" x14ac:dyDescent="0.25">
      <c r="A1764">
        <v>1762</v>
      </c>
      <c r="B1764">
        <v>175.975081992664</v>
      </c>
      <c r="C1764">
        <v>204.99747714879001</v>
      </c>
      <c r="D1764">
        <v>29.633126458866801</v>
      </c>
      <c r="E1764">
        <v>7.5420865272756004</v>
      </c>
      <c r="F1764">
        <v>6.5574536323547301</v>
      </c>
      <c r="G1764">
        <v>4.0498461723327601</v>
      </c>
      <c r="H1764">
        <v>8.5431499481201101</v>
      </c>
      <c r="I1764">
        <v>3.8303523063659601</v>
      </c>
      <c r="J1764">
        <v>1031</v>
      </c>
      <c r="K1764">
        <v>406</v>
      </c>
      <c r="L1764">
        <v>2044</v>
      </c>
      <c r="M1764">
        <v>861</v>
      </c>
      <c r="N1764">
        <v>94.047859191894503</v>
      </c>
      <c r="O1764">
        <v>60.745372772216797</v>
      </c>
      <c r="P1764">
        <v>111.683864441072</v>
      </c>
      <c r="Q1764">
        <v>191.92509698597399</v>
      </c>
      <c r="R1764">
        <v>27.604751355358498</v>
      </c>
      <c r="S1764">
        <v>3.8313366282722301</v>
      </c>
      <c r="T1764">
        <v>0.61016906957536998</v>
      </c>
      <c r="U1764">
        <v>0.97767448792321499</v>
      </c>
      <c r="V1764">
        <v>6.9774520856820699</v>
      </c>
      <c r="W1764">
        <v>2.2495252563615602</v>
      </c>
    </row>
    <row r="1765" spans="1:23" x14ac:dyDescent="0.25">
      <c r="A1765">
        <v>1763</v>
      </c>
      <c r="B1765">
        <v>155.636437734091</v>
      </c>
      <c r="C1765">
        <v>217.651050864561</v>
      </c>
      <c r="D1765">
        <v>25.105988924933801</v>
      </c>
      <c r="E1765">
        <v>4.03446442687253</v>
      </c>
      <c r="F1765">
        <v>5.0057559013366699</v>
      </c>
      <c r="G1765">
        <v>2.20232629776</v>
      </c>
      <c r="H1765">
        <v>6.3102946281433097</v>
      </c>
      <c r="I1765">
        <v>1.73461997509002</v>
      </c>
      <c r="J1765">
        <v>685</v>
      </c>
      <c r="K1765">
        <v>96</v>
      </c>
      <c r="L1765">
        <v>1394</v>
      </c>
      <c r="M1765">
        <v>276</v>
      </c>
      <c r="N1765">
        <v>70.092796325683594</v>
      </c>
      <c r="O1765">
        <v>42.438190460205</v>
      </c>
      <c r="P1765">
        <v>75.073067632850197</v>
      </c>
      <c r="Q1765">
        <v>146.48643592142099</v>
      </c>
      <c r="R1765">
        <v>22.271439201726398</v>
      </c>
      <c r="S1765">
        <v>7.6870195258707303</v>
      </c>
      <c r="T1765">
        <v>0.45011103167291799</v>
      </c>
      <c r="U1765">
        <v>0.93024219062540203</v>
      </c>
      <c r="V1765">
        <v>9.5659801678108298</v>
      </c>
      <c r="W1765">
        <v>3.30467490596453</v>
      </c>
    </row>
    <row r="1766" spans="1:23" x14ac:dyDescent="0.25">
      <c r="A1766">
        <v>1764</v>
      </c>
      <c r="B1766">
        <v>142.970269168817</v>
      </c>
      <c r="C1766">
        <v>196.94478837159599</v>
      </c>
      <c r="D1766">
        <v>30.030276548903899</v>
      </c>
      <c r="E1766">
        <v>8.7834360982897692</v>
      </c>
      <c r="F1766">
        <v>6.3376150131225497</v>
      </c>
      <c r="G1766">
        <v>6.4847593307495099</v>
      </c>
      <c r="H1766">
        <v>8.0531768798828107</v>
      </c>
      <c r="I1766">
        <v>5.0692033767700098</v>
      </c>
      <c r="J1766">
        <v>976</v>
      </c>
      <c r="K1766">
        <v>534</v>
      </c>
      <c r="L1766">
        <v>1780</v>
      </c>
      <c r="M1766">
        <v>1232</v>
      </c>
      <c r="N1766">
        <v>87</v>
      </c>
      <c r="O1766">
        <v>48.466480255126903</v>
      </c>
      <c r="P1766">
        <v>72.035565338276101</v>
      </c>
      <c r="Q1766">
        <v>154.546424907268</v>
      </c>
      <c r="R1766">
        <v>23.5287671259116</v>
      </c>
      <c r="S1766">
        <v>6.2323347734710497</v>
      </c>
      <c r="T1766">
        <v>0.46126550079269601</v>
      </c>
      <c r="U1766">
        <v>0.99500521316055901</v>
      </c>
      <c r="V1766">
        <v>7.9123881300047101</v>
      </c>
      <c r="W1766">
        <v>2.9748733930658302</v>
      </c>
    </row>
    <row r="1767" spans="1:23" x14ac:dyDescent="0.25">
      <c r="A1767">
        <v>1765</v>
      </c>
      <c r="B1767">
        <v>180.505967513439</v>
      </c>
      <c r="C1767">
        <v>164.237807836364</v>
      </c>
      <c r="D1767">
        <v>32.723685216110702</v>
      </c>
      <c r="E1767">
        <v>15.0034442039164</v>
      </c>
      <c r="F1767">
        <v>4.3987541198730398</v>
      </c>
      <c r="G1767">
        <v>5.0755476951599103</v>
      </c>
      <c r="H1767">
        <v>6.2704734802245996</v>
      </c>
      <c r="I1767">
        <v>4.1090030670165998</v>
      </c>
      <c r="J1767">
        <v>572</v>
      </c>
      <c r="K1767">
        <v>424</v>
      </c>
      <c r="L1767">
        <v>1258</v>
      </c>
      <c r="M1767">
        <v>949</v>
      </c>
      <c r="N1767">
        <v>67.268119812011705</v>
      </c>
      <c r="O1767">
        <v>15.811387062072701</v>
      </c>
      <c r="P1767">
        <v>120.472754603532</v>
      </c>
      <c r="Q1767">
        <v>170.63047199804299</v>
      </c>
      <c r="R1767">
        <v>21.186722660716601</v>
      </c>
      <c r="S1767">
        <v>18.6532284227582</v>
      </c>
      <c r="T1767">
        <v>0.71956467212606601</v>
      </c>
      <c r="U1767">
        <v>0.80144647213375497</v>
      </c>
      <c r="V1767">
        <v>5.8196898665705001</v>
      </c>
      <c r="W1767">
        <v>7.9362244897959098</v>
      </c>
    </row>
    <row r="1768" spans="1:23" x14ac:dyDescent="0.25">
      <c r="A1768">
        <v>1766</v>
      </c>
      <c r="B1768">
        <v>157.17702652874999</v>
      </c>
      <c r="C1768">
        <v>188.265598012769</v>
      </c>
      <c r="D1768">
        <v>23.892401442880701</v>
      </c>
      <c r="E1768">
        <v>8.3308694023304</v>
      </c>
      <c r="F1768">
        <v>5.74352550506591</v>
      </c>
      <c r="G1768">
        <v>2.7656047344207701</v>
      </c>
      <c r="H1768">
        <v>6.6926846504211399</v>
      </c>
      <c r="I1768">
        <v>2.6894476413726802</v>
      </c>
      <c r="J1768">
        <v>786</v>
      </c>
      <c r="K1768">
        <v>249</v>
      </c>
      <c r="L1768">
        <v>1508</v>
      </c>
      <c r="M1768">
        <v>587</v>
      </c>
      <c r="N1768">
        <v>68.308120727539006</v>
      </c>
      <c r="O1768">
        <v>45.221675872802699</v>
      </c>
      <c r="P1768">
        <v>130.331237806199</v>
      </c>
      <c r="Q1768">
        <v>156.25858467708201</v>
      </c>
      <c r="R1768">
        <v>25.1076324656024</v>
      </c>
      <c r="S1768">
        <v>8.4308203821499195</v>
      </c>
      <c r="T1768">
        <v>0.64530978910427095</v>
      </c>
      <c r="U1768">
        <v>0.95144599111061701</v>
      </c>
      <c r="V1768">
        <v>5.4989284183454696</v>
      </c>
      <c r="W1768">
        <v>3.22120322817314</v>
      </c>
    </row>
    <row r="1769" spans="1:23" x14ac:dyDescent="0.25">
      <c r="A1769">
        <v>1767</v>
      </c>
      <c r="B1769">
        <v>163.47095810126299</v>
      </c>
      <c r="C1769">
        <v>150.03114750916899</v>
      </c>
      <c r="D1769">
        <v>36.178538152463197</v>
      </c>
      <c r="E1769">
        <v>12.455650142910899</v>
      </c>
      <c r="F1769">
        <v>6.2534227371215803</v>
      </c>
      <c r="G1769">
        <v>6.5150971412658603</v>
      </c>
      <c r="H1769">
        <v>9.1819868087768501</v>
      </c>
      <c r="I1769">
        <v>5.0695958137512198</v>
      </c>
      <c r="J1769">
        <v>1135</v>
      </c>
      <c r="K1769">
        <v>466</v>
      </c>
      <c r="L1769">
        <v>1729</v>
      </c>
      <c r="M1769">
        <v>1212</v>
      </c>
      <c r="N1769">
        <v>102.82508850097599</v>
      </c>
      <c r="O1769">
        <v>86.833175659179602</v>
      </c>
      <c r="P1769">
        <v>79.156815020862297</v>
      </c>
      <c r="Q1769">
        <v>141.67749911691899</v>
      </c>
      <c r="R1769">
        <v>24.467051893010598</v>
      </c>
      <c r="S1769">
        <v>8.4896836578042993</v>
      </c>
      <c r="T1769">
        <v>0.48050902825974601</v>
      </c>
      <c r="U1769">
        <v>0.927287694171959</v>
      </c>
      <c r="V1769">
        <v>7.1816853385289798</v>
      </c>
      <c r="W1769">
        <v>3.24737363726461</v>
      </c>
    </row>
    <row r="1770" spans="1:23" x14ac:dyDescent="0.25">
      <c r="A1770">
        <v>1768</v>
      </c>
      <c r="B1770">
        <v>179.11145180383801</v>
      </c>
      <c r="C1770">
        <v>214.95610238894599</v>
      </c>
      <c r="D1770">
        <v>32.373523170490202</v>
      </c>
      <c r="E1770">
        <v>3.4989087760418398</v>
      </c>
      <c r="F1770">
        <v>4.3207240104675204</v>
      </c>
      <c r="G1770">
        <v>1.53009152412414</v>
      </c>
      <c r="H1770">
        <v>6.3623862266540501</v>
      </c>
      <c r="I1770">
        <v>1.36097931861877</v>
      </c>
      <c r="J1770">
        <v>574</v>
      </c>
      <c r="K1770">
        <v>127</v>
      </c>
      <c r="L1770">
        <v>1366</v>
      </c>
      <c r="M1770">
        <v>238</v>
      </c>
      <c r="N1770">
        <v>48.795494079589801</v>
      </c>
      <c r="O1770">
        <v>55.713550567626903</v>
      </c>
      <c r="P1770">
        <v>86.243768745475194</v>
      </c>
      <c r="Q1770">
        <v>140.11447725729801</v>
      </c>
      <c r="R1770">
        <v>22.879283717866699</v>
      </c>
      <c r="S1770">
        <v>7.6143665919361796</v>
      </c>
      <c r="T1770">
        <v>0.51690969996062597</v>
      </c>
      <c r="U1770">
        <v>0.94348972682697696</v>
      </c>
      <c r="V1770">
        <v>6.8732993197278898</v>
      </c>
      <c r="W1770">
        <v>4.4866468842729903</v>
      </c>
    </row>
    <row r="1771" spans="1:23" x14ac:dyDescent="0.25">
      <c r="A1771">
        <v>1769</v>
      </c>
      <c r="B1771">
        <v>194.847309282151</v>
      </c>
      <c r="C1771">
        <v>151.378893438646</v>
      </c>
      <c r="D1771">
        <v>29.239867883532099</v>
      </c>
      <c r="E1771">
        <v>6.5592842115291603</v>
      </c>
      <c r="F1771">
        <v>7.6144094467162997</v>
      </c>
      <c r="G1771">
        <v>3.5351636409759499</v>
      </c>
      <c r="H1771">
        <v>9.9478435516357404</v>
      </c>
      <c r="I1771">
        <v>2.2302036285400302</v>
      </c>
      <c r="J1771">
        <v>1174</v>
      </c>
      <c r="K1771">
        <v>169</v>
      </c>
      <c r="L1771">
        <v>2234</v>
      </c>
      <c r="M1771">
        <v>394</v>
      </c>
      <c r="N1771">
        <v>115.801551818847</v>
      </c>
      <c r="O1771">
        <v>52.630786895751903</v>
      </c>
      <c r="P1771">
        <v>78.141485889806106</v>
      </c>
      <c r="Q1771">
        <v>158.97807017543801</v>
      </c>
      <c r="R1771">
        <v>21.251805225904899</v>
      </c>
      <c r="S1771">
        <v>6.4643335097636996</v>
      </c>
      <c r="T1771">
        <v>0.44651346752135901</v>
      </c>
      <c r="U1771">
        <v>0.95184558524466001</v>
      </c>
      <c r="V1771">
        <v>13.424611223799801</v>
      </c>
      <c r="W1771">
        <v>3.6891818674372399</v>
      </c>
    </row>
    <row r="1772" spans="1:23" x14ac:dyDescent="0.25">
      <c r="A1772">
        <v>1770</v>
      </c>
      <c r="B1772">
        <v>196.95784897824501</v>
      </c>
      <c r="C1772">
        <v>170.79333967280499</v>
      </c>
      <c r="D1772">
        <v>29.601557664902799</v>
      </c>
      <c r="E1772">
        <v>8.4985980743006309</v>
      </c>
      <c r="F1772">
        <v>4.62326908111572</v>
      </c>
      <c r="G1772">
        <v>4.4307126998901296</v>
      </c>
      <c r="H1772">
        <v>6.6116857528686497</v>
      </c>
      <c r="I1772">
        <v>3.21077156066894</v>
      </c>
      <c r="J1772">
        <v>727</v>
      </c>
      <c r="K1772">
        <v>268</v>
      </c>
      <c r="L1772">
        <v>1455</v>
      </c>
      <c r="M1772">
        <v>692</v>
      </c>
      <c r="N1772">
        <v>74.060783386230398</v>
      </c>
      <c r="O1772">
        <v>43.011627197265597</v>
      </c>
      <c r="P1772">
        <v>103.800351493848</v>
      </c>
      <c r="Q1772">
        <v>195.37730735998699</v>
      </c>
      <c r="R1772">
        <v>24.026322703511099</v>
      </c>
      <c r="S1772">
        <v>5.2887342166189999</v>
      </c>
      <c r="T1772">
        <v>0.55750090077361303</v>
      </c>
      <c r="U1772">
        <v>0.969704972792926</v>
      </c>
      <c r="V1772">
        <v>15.7846580406654</v>
      </c>
      <c r="W1772">
        <v>2.5859478568272198</v>
      </c>
    </row>
    <row r="1773" spans="1:23" x14ac:dyDescent="0.25">
      <c r="A1773">
        <v>1771</v>
      </c>
      <c r="B1773">
        <v>162.50676318189701</v>
      </c>
      <c r="C1773">
        <v>125.80438199848599</v>
      </c>
      <c r="D1773">
        <v>18.0271001922764</v>
      </c>
      <c r="E1773">
        <v>5.3320057470734001</v>
      </c>
      <c r="F1773">
        <v>5.8945078849792401</v>
      </c>
      <c r="G1773">
        <v>3.1923513412475502</v>
      </c>
      <c r="H1773">
        <v>8.33235263824462</v>
      </c>
      <c r="I1773">
        <v>1.9472891092300399</v>
      </c>
      <c r="J1773">
        <v>983</v>
      </c>
      <c r="K1773">
        <v>133</v>
      </c>
      <c r="L1773">
        <v>1913</v>
      </c>
      <c r="M1773">
        <v>331</v>
      </c>
      <c r="N1773">
        <v>90.785461425781193</v>
      </c>
      <c r="O1773">
        <v>38.078865051269503</v>
      </c>
      <c r="P1773">
        <v>106.01166018878401</v>
      </c>
      <c r="Q1773">
        <v>166.85919596037999</v>
      </c>
      <c r="R1773">
        <v>24.509114613376202</v>
      </c>
      <c r="S1773">
        <v>7.2606395622363102</v>
      </c>
      <c r="T1773">
        <v>0.55575901410924999</v>
      </c>
      <c r="U1773">
        <v>0.96484950427040295</v>
      </c>
      <c r="V1773">
        <v>13.675226586102699</v>
      </c>
      <c r="W1773">
        <v>3.0716049382716002</v>
      </c>
    </row>
    <row r="1774" spans="1:23" x14ac:dyDescent="0.25">
      <c r="A1774">
        <v>1772</v>
      </c>
      <c r="B1774">
        <v>166.66997224863599</v>
      </c>
      <c r="C1774">
        <v>154.51582603970499</v>
      </c>
      <c r="D1774">
        <v>20.389007085426201</v>
      </c>
      <c r="E1774">
        <v>6.3446942051407804</v>
      </c>
      <c r="F1774">
        <v>5.7426891326904297</v>
      </c>
      <c r="G1774">
        <v>3.2252433300018302</v>
      </c>
      <c r="H1774">
        <v>7.7052869796752903</v>
      </c>
      <c r="I1774">
        <v>2.1554250717163002</v>
      </c>
      <c r="J1774">
        <v>847</v>
      </c>
      <c r="K1774">
        <v>164</v>
      </c>
      <c r="L1774">
        <v>1852</v>
      </c>
      <c r="M1774">
        <v>410</v>
      </c>
      <c r="N1774">
        <v>93.605560302734304</v>
      </c>
      <c r="O1774">
        <v>26.0768108367919</v>
      </c>
      <c r="P1774">
        <v>62.803308406979298</v>
      </c>
      <c r="Q1774">
        <v>175.752632687447</v>
      </c>
      <c r="R1774">
        <v>20.650124983626501</v>
      </c>
      <c r="S1774">
        <v>9.3442534802227595</v>
      </c>
      <c r="T1774">
        <v>0.35452281534730301</v>
      </c>
      <c r="U1774">
        <v>0.95201525873814496</v>
      </c>
      <c r="V1774">
        <v>10.7791199309749</v>
      </c>
      <c r="W1774">
        <v>4.0486760742032599</v>
      </c>
    </row>
    <row r="1775" spans="1:23" x14ac:dyDescent="0.25">
      <c r="A1775">
        <v>1773</v>
      </c>
      <c r="B1775">
        <v>170.33016359719699</v>
      </c>
      <c r="C1775">
        <v>183.94634089541799</v>
      </c>
      <c r="D1775">
        <v>23.4740716278252</v>
      </c>
      <c r="E1775">
        <v>8.2408468758605693</v>
      </c>
      <c r="F1775">
        <v>5.8516345024108798</v>
      </c>
      <c r="G1775">
        <v>2.5322296619415199</v>
      </c>
      <c r="H1775">
        <v>7.6493039131164497</v>
      </c>
      <c r="I1775">
        <v>1.8521831035614</v>
      </c>
      <c r="J1775">
        <v>867</v>
      </c>
      <c r="K1775">
        <v>159</v>
      </c>
      <c r="L1775">
        <v>1704</v>
      </c>
      <c r="M1775">
        <v>355</v>
      </c>
      <c r="N1775">
        <v>104.235305786132</v>
      </c>
      <c r="O1775">
        <v>10.8166542053222</v>
      </c>
      <c r="P1775">
        <v>129.96118598382699</v>
      </c>
      <c r="Q1775">
        <v>163.385882052591</v>
      </c>
      <c r="R1775">
        <v>22.8462717371164</v>
      </c>
      <c r="S1775">
        <v>6.0769378393147502</v>
      </c>
      <c r="T1775">
        <v>0.65645661547697398</v>
      </c>
      <c r="U1775">
        <v>0.95664814144524501</v>
      </c>
      <c r="V1775">
        <v>13.2237017310252</v>
      </c>
      <c r="W1775">
        <v>3.4295077191960299</v>
      </c>
    </row>
    <row r="1776" spans="1:23" x14ac:dyDescent="0.25">
      <c r="A1776">
        <v>1774</v>
      </c>
      <c r="B1776">
        <v>189.66857497719701</v>
      </c>
      <c r="C1776">
        <v>201.55644394418599</v>
      </c>
      <c r="D1776">
        <v>23.111592391596101</v>
      </c>
      <c r="E1776">
        <v>10.2567157979526</v>
      </c>
      <c r="F1776">
        <v>6.2431931495666504</v>
      </c>
      <c r="G1776">
        <v>4.2801418304443297</v>
      </c>
      <c r="H1776">
        <v>9.3718042373657209</v>
      </c>
      <c r="I1776">
        <v>3.7850785255432098</v>
      </c>
      <c r="J1776">
        <v>1163</v>
      </c>
      <c r="K1776">
        <v>393</v>
      </c>
      <c r="L1776">
        <v>1954</v>
      </c>
      <c r="M1776">
        <v>839</v>
      </c>
      <c r="N1776">
        <v>106.174392700195</v>
      </c>
      <c r="O1776">
        <v>29.154758453369102</v>
      </c>
      <c r="P1776">
        <v>95.655280149968704</v>
      </c>
      <c r="Q1776">
        <v>170.728658377984</v>
      </c>
      <c r="R1776">
        <v>26.381726998091501</v>
      </c>
      <c r="S1776">
        <v>7.4355252290266503</v>
      </c>
      <c r="T1776">
        <v>0.53595224258991103</v>
      </c>
      <c r="U1776">
        <v>0.94232839189129203</v>
      </c>
      <c r="V1776">
        <v>11.635335689045901</v>
      </c>
      <c r="W1776">
        <v>3.5047292889758599</v>
      </c>
    </row>
    <row r="1777" spans="1:23" x14ac:dyDescent="0.25">
      <c r="A1777">
        <v>1775</v>
      </c>
      <c r="B1777">
        <v>173.76803353451399</v>
      </c>
      <c r="C1777">
        <v>194.86203885190801</v>
      </c>
      <c r="D1777">
        <v>25.662690862047299</v>
      </c>
      <c r="E1777">
        <v>10.103366709518699</v>
      </c>
      <c r="F1777">
        <v>5.9275979995727504</v>
      </c>
      <c r="G1777">
        <v>2.9885597229003902</v>
      </c>
      <c r="H1777">
        <v>8.8999481201171804</v>
      </c>
      <c r="I1777">
        <v>2.5557579994201598</v>
      </c>
      <c r="J1777">
        <v>1089</v>
      </c>
      <c r="K1777">
        <v>231</v>
      </c>
      <c r="L1777">
        <v>1860</v>
      </c>
      <c r="M1777">
        <v>589</v>
      </c>
      <c r="N1777">
        <v>97.082435607910099</v>
      </c>
      <c r="O1777">
        <v>53.235328674316399</v>
      </c>
      <c r="P1777">
        <v>88.652407786885206</v>
      </c>
      <c r="Q1777">
        <v>183.58119019836599</v>
      </c>
      <c r="R1777">
        <v>25.215268463170698</v>
      </c>
      <c r="S1777">
        <v>4.85342218111529</v>
      </c>
      <c r="T1777">
        <v>0.49846270358278599</v>
      </c>
      <c r="U1777">
        <v>0.97093335691259997</v>
      </c>
      <c r="V1777">
        <v>12.106400665004101</v>
      </c>
      <c r="W1777">
        <v>2.68780405972152</v>
      </c>
    </row>
    <row r="1778" spans="1:23" x14ac:dyDescent="0.25">
      <c r="A1778">
        <v>1776</v>
      </c>
      <c r="B1778">
        <v>150.936521182246</v>
      </c>
      <c r="C1778">
        <v>176.98494051893101</v>
      </c>
      <c r="D1778">
        <v>33.437774378623601</v>
      </c>
      <c r="E1778">
        <v>6.0314086570854499</v>
      </c>
      <c r="F1778">
        <v>6.80891561508178</v>
      </c>
      <c r="G1778">
        <v>3.04976487159729</v>
      </c>
      <c r="H1778">
        <v>8.7521123886108398</v>
      </c>
      <c r="I1778">
        <v>1.92651295661926</v>
      </c>
      <c r="J1778">
        <v>1054</v>
      </c>
      <c r="K1778">
        <v>123</v>
      </c>
      <c r="L1778">
        <v>1992</v>
      </c>
      <c r="M1778">
        <v>322</v>
      </c>
      <c r="N1778">
        <v>103.464965820312</v>
      </c>
      <c r="O1778">
        <v>65.924201965332003</v>
      </c>
      <c r="P1778">
        <v>82.618922651933701</v>
      </c>
      <c r="Q1778">
        <v>164.23371892375499</v>
      </c>
      <c r="R1778">
        <v>21.695601330024601</v>
      </c>
      <c r="S1778">
        <v>5.76423903991898</v>
      </c>
      <c r="T1778">
        <v>0.49030050567091898</v>
      </c>
      <c r="U1778">
        <v>0.97199783915979499</v>
      </c>
      <c r="V1778">
        <v>8.3464480874316909</v>
      </c>
      <c r="W1778">
        <v>4.07744924977934</v>
      </c>
    </row>
    <row r="1779" spans="1:23" x14ac:dyDescent="0.25">
      <c r="A1779">
        <v>1777</v>
      </c>
      <c r="B1779">
        <v>133.871994410914</v>
      </c>
      <c r="C1779">
        <v>183.93434764889599</v>
      </c>
      <c r="D1779">
        <v>21.8686949727872</v>
      </c>
      <c r="E1779">
        <v>7.0091343829598198</v>
      </c>
      <c r="F1779">
        <v>6.8746600151062003</v>
      </c>
      <c r="G1779">
        <v>3.3335325717925999</v>
      </c>
      <c r="H1779">
        <v>7.4434232711791903</v>
      </c>
      <c r="I1779">
        <v>3.0139698982238698</v>
      </c>
      <c r="J1779">
        <v>826</v>
      </c>
      <c r="K1779">
        <v>303</v>
      </c>
      <c r="L1779">
        <v>1930</v>
      </c>
      <c r="M1779">
        <v>676</v>
      </c>
      <c r="N1779">
        <v>77.233413696289006</v>
      </c>
      <c r="O1779">
        <v>46.872165679931598</v>
      </c>
      <c r="P1779">
        <v>77.296804894629503</v>
      </c>
      <c r="Q1779">
        <v>169.339799064955</v>
      </c>
      <c r="R1779">
        <v>22.565343065645902</v>
      </c>
      <c r="S1779">
        <v>3.6213972021340401</v>
      </c>
      <c r="T1779">
        <v>0.45800182387843602</v>
      </c>
      <c r="U1779">
        <v>0.97161861407172301</v>
      </c>
      <c r="V1779">
        <v>8.3562162162162092</v>
      </c>
      <c r="W1779">
        <v>2.4951304347826002</v>
      </c>
    </row>
    <row r="1780" spans="1:23" x14ac:dyDescent="0.25">
      <c r="A1780">
        <v>1778</v>
      </c>
      <c r="B1780">
        <v>142.48450387160599</v>
      </c>
      <c r="C1780">
        <v>166.02161889421399</v>
      </c>
      <c r="D1780">
        <v>21.350176464255501</v>
      </c>
      <c r="E1780">
        <v>7.2420199909620004</v>
      </c>
      <c r="F1780">
        <v>6.8065390586853001</v>
      </c>
      <c r="G1780">
        <v>4.7742228507995597</v>
      </c>
      <c r="H1780">
        <v>9.0057659149169904</v>
      </c>
      <c r="I1780">
        <v>4.0476503372192303</v>
      </c>
      <c r="J1780">
        <v>1052</v>
      </c>
      <c r="K1780">
        <v>378</v>
      </c>
      <c r="L1780">
        <v>2159</v>
      </c>
      <c r="M1780">
        <v>909</v>
      </c>
      <c r="N1780">
        <v>95.718345642089801</v>
      </c>
      <c r="O1780">
        <v>31.112697601318299</v>
      </c>
      <c r="P1780">
        <v>77.664339493497593</v>
      </c>
      <c r="Q1780">
        <v>153.926364234056</v>
      </c>
      <c r="R1780">
        <v>26.893108461891501</v>
      </c>
      <c r="S1780">
        <v>5.6473790635719698</v>
      </c>
      <c r="T1780">
        <v>0.46414347859614902</v>
      </c>
      <c r="U1780">
        <v>0.95805550920024996</v>
      </c>
      <c r="V1780">
        <v>8.7531541415249592</v>
      </c>
      <c r="W1780">
        <v>3.2462750470970998</v>
      </c>
    </row>
    <row r="1781" spans="1:23" x14ac:dyDescent="0.25">
      <c r="A1781">
        <v>1779</v>
      </c>
      <c r="B1781">
        <v>199.47924469716</v>
      </c>
      <c r="C1781">
        <v>202.40274408585401</v>
      </c>
      <c r="D1781">
        <v>26.5396167931587</v>
      </c>
      <c r="E1781">
        <v>4.8993059924795599</v>
      </c>
      <c r="F1781">
        <v>5.92047023773193</v>
      </c>
      <c r="G1781">
        <v>2.59762263298034</v>
      </c>
      <c r="H1781">
        <v>8.4765758514404297</v>
      </c>
      <c r="I1781">
        <v>1.73683226108551</v>
      </c>
      <c r="J1781">
        <v>1025</v>
      </c>
      <c r="K1781">
        <v>122</v>
      </c>
      <c r="L1781">
        <v>1919</v>
      </c>
      <c r="M1781">
        <v>280</v>
      </c>
      <c r="N1781">
        <v>91.411155700683594</v>
      </c>
      <c r="O1781">
        <v>30.000001907348601</v>
      </c>
      <c r="P1781">
        <v>108.776550325541</v>
      </c>
      <c r="Q1781">
        <v>212.126677474556</v>
      </c>
      <c r="R1781">
        <v>21.971999929102001</v>
      </c>
      <c r="S1781">
        <v>4.1439504496764501</v>
      </c>
      <c r="T1781">
        <v>0.67608401432185095</v>
      </c>
      <c r="U1781">
        <v>0.97771358354573201</v>
      </c>
      <c r="V1781">
        <v>6.0827250608272498</v>
      </c>
      <c r="W1781">
        <v>2.1948947913073402</v>
      </c>
    </row>
    <row r="1782" spans="1:23" x14ac:dyDescent="0.25">
      <c r="A1782">
        <v>1780</v>
      </c>
      <c r="B1782">
        <v>159.91082691299999</v>
      </c>
      <c r="C1782">
        <v>194.20209978846799</v>
      </c>
      <c r="D1782">
        <v>18.865390340508299</v>
      </c>
      <c r="E1782">
        <v>5.09629627167587</v>
      </c>
      <c r="F1782">
        <v>5.4716954231262198</v>
      </c>
      <c r="G1782">
        <v>1.9055529832839899</v>
      </c>
      <c r="H1782">
        <v>8.7069988250732404</v>
      </c>
      <c r="I1782">
        <v>1.30168116092681</v>
      </c>
      <c r="J1782">
        <v>1035</v>
      </c>
      <c r="K1782">
        <v>89</v>
      </c>
      <c r="L1782">
        <v>1815</v>
      </c>
      <c r="M1782">
        <v>210</v>
      </c>
      <c r="N1782">
        <v>101.242286682128</v>
      </c>
      <c r="O1782">
        <v>26.925825119018501</v>
      </c>
      <c r="P1782">
        <v>76.530100564816095</v>
      </c>
      <c r="Q1782">
        <v>152.27461176805801</v>
      </c>
      <c r="R1782">
        <v>21.129583899112401</v>
      </c>
      <c r="S1782">
        <v>6.6293198967432696</v>
      </c>
      <c r="T1782">
        <v>0.46130680979577598</v>
      </c>
      <c r="U1782">
        <v>0.93946322822330097</v>
      </c>
      <c r="V1782">
        <v>5.8412698412698401</v>
      </c>
      <c r="W1782">
        <v>3.2248927038626598</v>
      </c>
    </row>
    <row r="1783" spans="1:23" x14ac:dyDescent="0.25">
      <c r="A1783">
        <v>1781</v>
      </c>
      <c r="B1783">
        <v>157.79625065497001</v>
      </c>
      <c r="C1783">
        <v>175.99027731956701</v>
      </c>
      <c r="D1783">
        <v>20.278375623177901</v>
      </c>
      <c r="E1783">
        <v>5.8755689366124102</v>
      </c>
      <c r="F1783">
        <v>5.8085308074951101</v>
      </c>
      <c r="G1783">
        <v>3.11830711364746</v>
      </c>
      <c r="H1783">
        <v>5.7548022270202601</v>
      </c>
      <c r="I1783">
        <v>2.5167963504791202</v>
      </c>
      <c r="J1783">
        <v>563</v>
      </c>
      <c r="K1783">
        <v>249</v>
      </c>
      <c r="L1783">
        <v>1337</v>
      </c>
      <c r="M1783">
        <v>404</v>
      </c>
      <c r="N1783">
        <v>54.147945404052699</v>
      </c>
      <c r="O1783">
        <v>20.0997505187988</v>
      </c>
      <c r="P1783">
        <v>71.629654859218803</v>
      </c>
      <c r="Q1783">
        <v>179.52313559321999</v>
      </c>
      <c r="R1783">
        <v>23.5997456414356</v>
      </c>
      <c r="S1783">
        <v>10.961514663921999</v>
      </c>
      <c r="T1783">
        <v>0.43238181941979897</v>
      </c>
      <c r="U1783">
        <v>0.92690950068657096</v>
      </c>
      <c r="V1783">
        <v>5.3659594985535097</v>
      </c>
      <c r="W1783">
        <v>6.1643486027816703</v>
      </c>
    </row>
    <row r="1784" spans="1:23" x14ac:dyDescent="0.25">
      <c r="A1784">
        <v>1782</v>
      </c>
      <c r="B1784">
        <v>165.77831900483201</v>
      </c>
      <c r="C1784">
        <v>170.216285974887</v>
      </c>
      <c r="D1784">
        <v>23.0256022830213</v>
      </c>
      <c r="E1784">
        <v>12.1141741978459</v>
      </c>
      <c r="F1784">
        <v>6.3311142921447701</v>
      </c>
      <c r="G1784">
        <v>7.0063824653625399</v>
      </c>
      <c r="H1784">
        <v>7.2091569900512598</v>
      </c>
      <c r="I1784">
        <v>5.2335495948791504</v>
      </c>
      <c r="J1784">
        <v>778</v>
      </c>
      <c r="K1784">
        <v>555</v>
      </c>
      <c r="L1784">
        <v>1843</v>
      </c>
      <c r="M1784">
        <v>1285</v>
      </c>
      <c r="N1784">
        <v>70.384658813476506</v>
      </c>
      <c r="O1784">
        <v>45.398235321044901</v>
      </c>
      <c r="P1784">
        <v>92.008008606263402</v>
      </c>
      <c r="Q1784">
        <v>126.037207844541</v>
      </c>
      <c r="R1784">
        <v>23.875905529645401</v>
      </c>
      <c r="S1784">
        <v>3.7901669913825402</v>
      </c>
      <c r="T1784">
        <v>0.54898412170312905</v>
      </c>
      <c r="U1784">
        <v>0.97417716840298596</v>
      </c>
      <c r="V1784">
        <v>6.7322834645669198</v>
      </c>
      <c r="W1784">
        <v>2.91896395031808</v>
      </c>
    </row>
    <row r="1785" spans="1:23" x14ac:dyDescent="0.25">
      <c r="A1785">
        <v>1783</v>
      </c>
      <c r="B1785">
        <v>167.79935570261401</v>
      </c>
      <c r="C1785">
        <v>207.25641871567399</v>
      </c>
      <c r="D1785">
        <v>29.709080134243301</v>
      </c>
      <c r="E1785">
        <v>4.9297515021628699</v>
      </c>
      <c r="F1785">
        <v>7.0230526924133301</v>
      </c>
      <c r="G1785">
        <v>2.35078620910644</v>
      </c>
      <c r="H1785">
        <v>8.4074897766113192</v>
      </c>
      <c r="I1785">
        <v>2.0198879241943302</v>
      </c>
      <c r="J1785">
        <v>969</v>
      </c>
      <c r="K1785">
        <v>189</v>
      </c>
      <c r="L1785">
        <v>2039</v>
      </c>
      <c r="M1785">
        <v>406</v>
      </c>
      <c r="N1785">
        <v>83.815269470214801</v>
      </c>
      <c r="O1785">
        <v>22.0227146148681</v>
      </c>
      <c r="P1785">
        <v>85.366784452296798</v>
      </c>
      <c r="Q1785">
        <v>181.40347240217599</v>
      </c>
      <c r="R1785">
        <v>22.442689301592502</v>
      </c>
      <c r="S1785">
        <v>4.5112738760710496</v>
      </c>
      <c r="T1785">
        <v>0.51062638518968595</v>
      </c>
      <c r="U1785">
        <v>0.97236230138035395</v>
      </c>
      <c r="V1785">
        <v>5.7953594522632104</v>
      </c>
      <c r="W1785">
        <v>2.8235036496350299</v>
      </c>
    </row>
    <row r="1786" spans="1:23" x14ac:dyDescent="0.25">
      <c r="A1786">
        <v>1784</v>
      </c>
      <c r="B1786">
        <v>185.55952958528201</v>
      </c>
      <c r="C1786">
        <v>173.85879795843101</v>
      </c>
      <c r="D1786">
        <v>27.047596322491401</v>
      </c>
      <c r="E1786">
        <v>9.9861230482027299</v>
      </c>
      <c r="F1786">
        <v>5.5169486999511701</v>
      </c>
      <c r="G1786">
        <v>6.1478013992309499</v>
      </c>
      <c r="H1786">
        <v>8.8731231689453107</v>
      </c>
      <c r="I1786">
        <v>3.94203424453735</v>
      </c>
      <c r="J1786">
        <v>1054</v>
      </c>
      <c r="K1786">
        <v>268</v>
      </c>
      <c r="L1786">
        <v>1909</v>
      </c>
      <c r="M1786">
        <v>878</v>
      </c>
      <c r="N1786">
        <v>93.520057678222599</v>
      </c>
      <c r="O1786">
        <v>24.515302658081001</v>
      </c>
      <c r="P1786">
        <v>91.331338411316594</v>
      </c>
      <c r="Q1786">
        <v>178.31102462677001</v>
      </c>
      <c r="R1786">
        <v>23.552874036043399</v>
      </c>
      <c r="S1786">
        <v>8.8437471645915995</v>
      </c>
      <c r="T1786">
        <v>0.53604653769517596</v>
      </c>
      <c r="U1786">
        <v>0.95261479384035996</v>
      </c>
      <c r="V1786">
        <v>7.1327777777777701</v>
      </c>
      <c r="W1786">
        <v>3.7319395183871502</v>
      </c>
    </row>
    <row r="1787" spans="1:23" x14ac:dyDescent="0.25">
      <c r="A1787">
        <v>1785</v>
      </c>
      <c r="B1787">
        <v>184.33854722583399</v>
      </c>
      <c r="C1787">
        <v>196.77833841137999</v>
      </c>
      <c r="D1787">
        <v>24.6580696148078</v>
      </c>
      <c r="E1787">
        <v>6.5785428518757403</v>
      </c>
      <c r="F1787">
        <v>5.9360771179199201</v>
      </c>
      <c r="G1787">
        <v>2.5338904857635498</v>
      </c>
      <c r="H1787">
        <v>8.7510356903076101</v>
      </c>
      <c r="I1787">
        <v>1.5165054798126201</v>
      </c>
      <c r="J1787">
        <v>1031</v>
      </c>
      <c r="K1787">
        <v>75</v>
      </c>
      <c r="L1787">
        <v>1986</v>
      </c>
      <c r="M1787">
        <v>193</v>
      </c>
      <c r="N1787">
        <v>111.664680480957</v>
      </c>
      <c r="O1787">
        <v>31.0161228179931</v>
      </c>
      <c r="P1787">
        <v>81.172433547204406</v>
      </c>
      <c r="Q1787">
        <v>192.72463768115901</v>
      </c>
      <c r="R1787">
        <v>25.501710658440299</v>
      </c>
      <c r="S1787">
        <v>4.1417722500099998</v>
      </c>
      <c r="T1787">
        <v>0.48488965923688698</v>
      </c>
      <c r="U1787">
        <v>0.97289332549137997</v>
      </c>
      <c r="V1787">
        <v>5.4997535731887597</v>
      </c>
      <c r="W1787">
        <v>2.51051099611901</v>
      </c>
    </row>
    <row r="1788" spans="1:23" x14ac:dyDescent="0.25">
      <c r="A1788">
        <v>1786</v>
      </c>
      <c r="B1788">
        <v>194.38873255836501</v>
      </c>
      <c r="C1788">
        <v>211.401618506083</v>
      </c>
      <c r="D1788">
        <v>26.9475532869597</v>
      </c>
      <c r="E1788">
        <v>8.4663363293455198</v>
      </c>
      <c r="F1788">
        <v>5.7212486267089799</v>
      </c>
      <c r="G1788">
        <v>4.0683922767639098</v>
      </c>
      <c r="H1788">
        <v>9.8105812072753906</v>
      </c>
      <c r="I1788">
        <v>3.3629894256591699</v>
      </c>
      <c r="J1788">
        <v>1201</v>
      </c>
      <c r="K1788">
        <v>274</v>
      </c>
      <c r="L1788">
        <v>2096</v>
      </c>
      <c r="M1788">
        <v>665</v>
      </c>
      <c r="N1788">
        <v>103.324729919433</v>
      </c>
      <c r="O1788">
        <v>34.655448913574197</v>
      </c>
      <c r="P1788">
        <v>94.267432486900404</v>
      </c>
      <c r="Q1788">
        <v>134.86186262651901</v>
      </c>
      <c r="R1788">
        <v>29.560784960396099</v>
      </c>
      <c r="S1788">
        <v>5.2533511452927</v>
      </c>
      <c r="T1788">
        <v>0.52927228983723296</v>
      </c>
      <c r="U1788">
        <v>0.94862659361938895</v>
      </c>
      <c r="V1788">
        <v>14.2139037433155</v>
      </c>
      <c r="W1788">
        <v>2.94546896688479</v>
      </c>
    </row>
    <row r="1789" spans="1:23" x14ac:dyDescent="0.25">
      <c r="A1789">
        <v>1787</v>
      </c>
      <c r="B1789">
        <v>184.199809815831</v>
      </c>
      <c r="C1789">
        <v>199.73125812649101</v>
      </c>
      <c r="D1789">
        <v>34.600000874454601</v>
      </c>
      <c r="E1789">
        <v>9.1661427822684693</v>
      </c>
      <c r="F1789">
        <v>6.3269701004028303</v>
      </c>
      <c r="G1789">
        <v>2.8348581790924001</v>
      </c>
      <c r="H1789">
        <v>8.8733139038085902</v>
      </c>
      <c r="I1789">
        <v>2.3809394836425701</v>
      </c>
      <c r="J1789">
        <v>1016</v>
      </c>
      <c r="K1789">
        <v>219</v>
      </c>
      <c r="L1789">
        <v>1947</v>
      </c>
      <c r="M1789">
        <v>550</v>
      </c>
      <c r="N1789">
        <v>109.11003875732401</v>
      </c>
      <c r="O1789">
        <v>64.498062133789006</v>
      </c>
      <c r="P1789">
        <v>69.404893449092299</v>
      </c>
      <c r="Q1789">
        <v>174.05977169432401</v>
      </c>
      <c r="R1789">
        <v>25.160300957521201</v>
      </c>
      <c r="S1789">
        <v>6.5167959162897899</v>
      </c>
      <c r="T1789">
        <v>0.44453552447831801</v>
      </c>
      <c r="U1789">
        <v>0.95749993815002599</v>
      </c>
      <c r="V1789">
        <v>7.9140667761357397</v>
      </c>
      <c r="W1789">
        <v>2.8319404069767402</v>
      </c>
    </row>
    <row r="1790" spans="1:23" x14ac:dyDescent="0.25">
      <c r="A1790">
        <v>1788</v>
      </c>
      <c r="B1790">
        <v>157.186031166915</v>
      </c>
      <c r="C1790">
        <v>216.68460478565399</v>
      </c>
      <c r="D1790">
        <v>23.478881329534499</v>
      </c>
      <c r="E1790">
        <v>5.8066590424039104</v>
      </c>
      <c r="F1790">
        <v>5.7312765121459899</v>
      </c>
      <c r="G1790">
        <v>1.9727467298507599</v>
      </c>
      <c r="H1790">
        <v>5.74560499191284</v>
      </c>
      <c r="I1790">
        <v>1.9164060354232699</v>
      </c>
      <c r="J1790">
        <v>556</v>
      </c>
      <c r="K1790">
        <v>185</v>
      </c>
      <c r="L1790">
        <v>1424</v>
      </c>
      <c r="M1790">
        <v>311</v>
      </c>
      <c r="N1790">
        <v>69.339744567871094</v>
      </c>
      <c r="O1790">
        <v>39.319206237792898</v>
      </c>
      <c r="P1790">
        <v>69.549534292971998</v>
      </c>
      <c r="Q1790">
        <v>197.81162363407699</v>
      </c>
      <c r="R1790">
        <v>20.626026821105</v>
      </c>
      <c r="S1790">
        <v>4.7179108922523803</v>
      </c>
      <c r="T1790">
        <v>0.43886514198786802</v>
      </c>
      <c r="U1790">
        <v>0.96726440049793105</v>
      </c>
      <c r="V1790">
        <v>7.6778350515463902</v>
      </c>
      <c r="W1790">
        <v>2.5664323675638601</v>
      </c>
    </row>
    <row r="1791" spans="1:23" x14ac:dyDescent="0.25">
      <c r="A1791">
        <v>1789</v>
      </c>
      <c r="B1791">
        <v>163.422053600884</v>
      </c>
      <c r="C1791">
        <v>202.041859923538</v>
      </c>
      <c r="D1791">
        <v>21.601185446218999</v>
      </c>
      <c r="E1791">
        <v>17.082734106110198</v>
      </c>
      <c r="F1791">
        <v>5.4064302444457999</v>
      </c>
      <c r="G1791">
        <v>5.0192065238952601</v>
      </c>
      <c r="H1791">
        <v>7.5681705474853498</v>
      </c>
      <c r="I1791">
        <v>3.92098736763</v>
      </c>
      <c r="J1791">
        <v>916</v>
      </c>
      <c r="K1791">
        <v>316</v>
      </c>
      <c r="L1791">
        <v>1615</v>
      </c>
      <c r="M1791">
        <v>817</v>
      </c>
      <c r="N1791">
        <v>86.608314514160099</v>
      </c>
      <c r="O1791">
        <v>43.931766510009702</v>
      </c>
      <c r="P1791">
        <v>68.393526618345405</v>
      </c>
      <c r="Q1791">
        <v>155.93094674820301</v>
      </c>
      <c r="R1791">
        <v>21.945502314071</v>
      </c>
      <c r="S1791">
        <v>5.7657487860977197</v>
      </c>
      <c r="T1791">
        <v>0.42215788748166899</v>
      </c>
      <c r="U1791">
        <v>0.95497034230848798</v>
      </c>
      <c r="V1791">
        <v>7.8655154369440003</v>
      </c>
      <c r="W1791">
        <v>2.7764340578525899</v>
      </c>
    </row>
    <row r="1792" spans="1:23" x14ac:dyDescent="0.25">
      <c r="A1792">
        <v>1790</v>
      </c>
      <c r="B1792">
        <v>165.58900813134301</v>
      </c>
      <c r="C1792">
        <v>178.94061596382599</v>
      </c>
      <c r="D1792">
        <v>37.232867229205603</v>
      </c>
      <c r="E1792">
        <v>6.94868296970541</v>
      </c>
      <c r="F1792">
        <v>6.5728855133056596</v>
      </c>
      <c r="G1792">
        <v>2.4979379177093501</v>
      </c>
      <c r="H1792">
        <v>10.510214805603001</v>
      </c>
      <c r="I1792">
        <v>2.14914679527282</v>
      </c>
      <c r="J1792">
        <v>1253</v>
      </c>
      <c r="K1792">
        <v>224</v>
      </c>
      <c r="L1792">
        <v>2267</v>
      </c>
      <c r="M1792">
        <v>418</v>
      </c>
      <c r="N1792">
        <v>118.10588073730401</v>
      </c>
      <c r="O1792">
        <v>49.648769378662102</v>
      </c>
      <c r="P1792">
        <v>95.077033248081804</v>
      </c>
      <c r="Q1792">
        <v>158.419247567996</v>
      </c>
      <c r="R1792">
        <v>22.581569095384701</v>
      </c>
      <c r="S1792">
        <v>7.2524790412008704</v>
      </c>
      <c r="T1792">
        <v>0.51988729247805698</v>
      </c>
      <c r="U1792">
        <v>0.95854911251163</v>
      </c>
      <c r="V1792">
        <v>7.9738085015027904</v>
      </c>
      <c r="W1792">
        <v>4.2499255287458997</v>
      </c>
    </row>
    <row r="1793" spans="1:23" x14ac:dyDescent="0.25">
      <c r="A1793">
        <v>1791</v>
      </c>
      <c r="B1793">
        <v>157.080013196452</v>
      </c>
      <c r="C1793">
        <v>186.23961264530601</v>
      </c>
      <c r="D1793">
        <v>38.414646842038003</v>
      </c>
      <c r="E1793">
        <v>9.2875874818628201</v>
      </c>
      <c r="F1793">
        <v>6.22049713134765</v>
      </c>
      <c r="G1793">
        <v>4.1637268066406197</v>
      </c>
      <c r="H1793">
        <v>7.3703112602233798</v>
      </c>
      <c r="I1793">
        <v>2.7759926319122301</v>
      </c>
      <c r="J1793">
        <v>786</v>
      </c>
      <c r="K1793">
        <v>188</v>
      </c>
      <c r="L1793">
        <v>1723</v>
      </c>
      <c r="M1793">
        <v>518</v>
      </c>
      <c r="N1793">
        <v>107.154090881347</v>
      </c>
      <c r="O1793">
        <v>75.690155029296804</v>
      </c>
      <c r="P1793">
        <v>69.385354603113498</v>
      </c>
      <c r="Q1793">
        <v>173.21948266817299</v>
      </c>
      <c r="R1793">
        <v>22.603818458027799</v>
      </c>
      <c r="S1793">
        <v>9.4961677342522108</v>
      </c>
      <c r="T1793">
        <v>0.42300844930616199</v>
      </c>
      <c r="U1793">
        <v>0.95548594269502496</v>
      </c>
      <c r="V1793">
        <v>5.6865734858110901</v>
      </c>
      <c r="W1793">
        <v>5.5208152645273199</v>
      </c>
    </row>
    <row r="1794" spans="1:23" x14ac:dyDescent="0.25">
      <c r="A1794">
        <v>1792</v>
      </c>
      <c r="B1794">
        <v>161.78421859535399</v>
      </c>
      <c r="C1794">
        <v>196.28754681829599</v>
      </c>
      <c r="D1794">
        <v>33.196706208341702</v>
      </c>
      <c r="E1794">
        <v>8.6760058587458797</v>
      </c>
      <c r="F1794">
        <v>6.5239791870117099</v>
      </c>
      <c r="G1794">
        <v>3.8324809074401802</v>
      </c>
      <c r="H1794">
        <v>7.5336208343505797</v>
      </c>
      <c r="I1794">
        <v>3.47402739524841</v>
      </c>
      <c r="J1794">
        <v>823</v>
      </c>
      <c r="K1794">
        <v>344</v>
      </c>
      <c r="L1794">
        <v>1860</v>
      </c>
      <c r="M1794">
        <v>773</v>
      </c>
      <c r="N1794">
        <v>91</v>
      </c>
      <c r="O1794">
        <v>38.327537536621001</v>
      </c>
      <c r="P1794">
        <v>101.864218304191</v>
      </c>
      <c r="Q1794">
        <v>220.564660919029</v>
      </c>
      <c r="R1794">
        <v>26.466683414823699</v>
      </c>
      <c r="S1794">
        <v>3.2010479183282801</v>
      </c>
      <c r="T1794">
        <v>0.62030763242781695</v>
      </c>
      <c r="U1794">
        <v>0.98057130205926502</v>
      </c>
      <c r="V1794">
        <v>6.1677746122190502</v>
      </c>
      <c r="W1794">
        <v>2.1548596851471502</v>
      </c>
    </row>
    <row r="1795" spans="1:23" x14ac:dyDescent="0.25">
      <c r="A1795">
        <v>1793</v>
      </c>
      <c r="B1795">
        <v>156.24165033282199</v>
      </c>
      <c r="C1795">
        <v>214.96590269556901</v>
      </c>
      <c r="D1795">
        <v>37.5191177490494</v>
      </c>
      <c r="E1795">
        <v>5.7314368305785299</v>
      </c>
      <c r="F1795">
        <v>8.8009109497070295</v>
      </c>
      <c r="G1795">
        <v>2.8009686470031698</v>
      </c>
      <c r="H1795">
        <v>12.029275894165</v>
      </c>
      <c r="I1795">
        <v>2.24127840995788</v>
      </c>
      <c r="J1795">
        <v>1436</v>
      </c>
      <c r="K1795">
        <v>177</v>
      </c>
      <c r="L1795">
        <v>2801</v>
      </c>
      <c r="M1795">
        <v>405</v>
      </c>
      <c r="N1795">
        <v>130.602447509765</v>
      </c>
      <c r="O1795">
        <v>34.132095336913999</v>
      </c>
      <c r="P1795">
        <v>108.11345163136799</v>
      </c>
      <c r="Q1795">
        <v>188.86472846955499</v>
      </c>
      <c r="R1795">
        <v>25.3526305370819</v>
      </c>
      <c r="S1795">
        <v>4.8824044035201597</v>
      </c>
      <c r="T1795">
        <v>0.58420717961183</v>
      </c>
      <c r="U1795">
        <v>0.97428309813956704</v>
      </c>
      <c r="V1795">
        <v>5.3888363292336798</v>
      </c>
      <c r="W1795">
        <v>2.6886154678204401</v>
      </c>
    </row>
    <row r="1796" spans="1:23" x14ac:dyDescent="0.25">
      <c r="A1796">
        <v>1794</v>
      </c>
      <c r="B1796">
        <v>165.13875681654901</v>
      </c>
      <c r="C1796">
        <v>165.715752294824</v>
      </c>
      <c r="D1796">
        <v>33.892844525454301</v>
      </c>
      <c r="E1796">
        <v>13.2956385123728</v>
      </c>
      <c r="F1796">
        <v>6.9825406074523899</v>
      </c>
      <c r="G1796">
        <v>4.8641619682312003</v>
      </c>
      <c r="H1796">
        <v>9.81965827941894</v>
      </c>
      <c r="I1796">
        <v>3.6768603324890101</v>
      </c>
      <c r="J1796">
        <v>1169</v>
      </c>
      <c r="K1796">
        <v>281</v>
      </c>
      <c r="L1796">
        <v>2175</v>
      </c>
      <c r="M1796">
        <v>834</v>
      </c>
      <c r="N1796">
        <v>121.51131439208901</v>
      </c>
      <c r="O1796">
        <v>56.080299377441399</v>
      </c>
      <c r="P1796">
        <v>56.827822963980097</v>
      </c>
      <c r="Q1796">
        <v>190.28607672011299</v>
      </c>
      <c r="R1796">
        <v>20.832406419401501</v>
      </c>
      <c r="S1796">
        <v>8.1816235457721298</v>
      </c>
      <c r="T1796">
        <v>0.37727561366288598</v>
      </c>
      <c r="U1796">
        <v>0.96482719333015299</v>
      </c>
      <c r="V1796">
        <v>6.73835437527209</v>
      </c>
      <c r="W1796">
        <v>4.1705571117335802</v>
      </c>
    </row>
    <row r="1797" spans="1:23" x14ac:dyDescent="0.25">
      <c r="A1797">
        <v>1795</v>
      </c>
      <c r="B1797">
        <v>165.06400279454201</v>
      </c>
      <c r="C1797">
        <v>137.783228861417</v>
      </c>
      <c r="D1797">
        <v>33.3124289755647</v>
      </c>
      <c r="E1797">
        <v>3.6626682071279899</v>
      </c>
      <c r="F1797">
        <v>6.5563044548034597</v>
      </c>
      <c r="G1797">
        <v>2.8941526412963801</v>
      </c>
      <c r="H1797">
        <v>8.8112640380859304</v>
      </c>
      <c r="I1797">
        <v>1.7177276611328101</v>
      </c>
      <c r="J1797">
        <v>1036</v>
      </c>
      <c r="K1797">
        <v>96</v>
      </c>
      <c r="L1797">
        <v>1908</v>
      </c>
      <c r="M1797">
        <v>250</v>
      </c>
      <c r="N1797">
        <v>108.30050659179599</v>
      </c>
      <c r="O1797">
        <v>26.4007568359375</v>
      </c>
      <c r="P1797">
        <v>53.623883355580602</v>
      </c>
      <c r="Q1797">
        <v>122.099399810466</v>
      </c>
      <c r="R1797">
        <v>18.123129323694702</v>
      </c>
      <c r="S1797">
        <v>7.1167490429248996</v>
      </c>
      <c r="T1797">
        <v>0.35491796721919699</v>
      </c>
      <c r="U1797">
        <v>0.95105217311498702</v>
      </c>
      <c r="V1797">
        <v>5.5546067415730302</v>
      </c>
      <c r="W1797">
        <v>3.49497869750456</v>
      </c>
    </row>
    <row r="1798" spans="1:23" x14ac:dyDescent="0.25">
      <c r="A1798">
        <v>1796</v>
      </c>
      <c r="B1798">
        <v>172.64839216751699</v>
      </c>
      <c r="C1798">
        <v>157.085194744706</v>
      </c>
      <c r="D1798">
        <v>33.931136209808201</v>
      </c>
      <c r="E1798">
        <v>7.2225848435507496</v>
      </c>
      <c r="F1798">
        <v>6.63136529922485</v>
      </c>
      <c r="G1798">
        <v>4.7111568450927699</v>
      </c>
      <c r="H1798">
        <v>9.2501163482665998</v>
      </c>
      <c r="I1798">
        <v>4.15272712707519</v>
      </c>
      <c r="J1798">
        <v>1082</v>
      </c>
      <c r="K1798">
        <v>445</v>
      </c>
      <c r="L1798">
        <v>2312</v>
      </c>
      <c r="M1798">
        <v>1008</v>
      </c>
      <c r="N1798">
        <v>95.509170532226506</v>
      </c>
      <c r="O1798">
        <v>43.965892791747997</v>
      </c>
      <c r="P1798">
        <v>53.342051884274497</v>
      </c>
      <c r="Q1798">
        <v>170.46010131857801</v>
      </c>
      <c r="R1798">
        <v>19.907424437851699</v>
      </c>
      <c r="S1798">
        <v>4.6753932068710604</v>
      </c>
      <c r="T1798">
        <v>0.35638183196067502</v>
      </c>
      <c r="U1798">
        <v>0.96957529451013202</v>
      </c>
      <c r="V1798">
        <v>6.1718244803695104</v>
      </c>
      <c r="W1798">
        <v>2.7719762062128201</v>
      </c>
    </row>
    <row r="1799" spans="1:23" x14ac:dyDescent="0.25">
      <c r="A1799">
        <v>1797</v>
      </c>
      <c r="B1799">
        <v>171.95629645442301</v>
      </c>
      <c r="C1799">
        <v>179.26623842884501</v>
      </c>
      <c r="D1799">
        <v>44.532984429946602</v>
      </c>
      <c r="E1799">
        <v>7.99574941294581</v>
      </c>
      <c r="F1799">
        <v>7.5997624397277797</v>
      </c>
      <c r="G1799">
        <v>3.8103959560394198</v>
      </c>
      <c r="H1799">
        <v>12.0999603271484</v>
      </c>
      <c r="I1799">
        <v>3.0818290710449201</v>
      </c>
      <c r="J1799">
        <v>1397</v>
      </c>
      <c r="K1799">
        <v>291</v>
      </c>
      <c r="L1799">
        <v>2482</v>
      </c>
      <c r="M1799">
        <v>693</v>
      </c>
      <c r="N1799">
        <v>128.12884521484301</v>
      </c>
      <c r="O1799">
        <v>39.9624824523925</v>
      </c>
      <c r="P1799">
        <v>64.707698779974706</v>
      </c>
      <c r="Q1799">
        <v>148.836029671494</v>
      </c>
      <c r="R1799">
        <v>21.990127714891901</v>
      </c>
      <c r="S1799">
        <v>9.2271022207169899</v>
      </c>
      <c r="T1799">
        <v>0.43125220331627401</v>
      </c>
      <c r="U1799">
        <v>0.94749224746304805</v>
      </c>
      <c r="V1799">
        <v>5.0606514414077104</v>
      </c>
      <c r="W1799">
        <v>4.2803571428571399</v>
      </c>
    </row>
    <row r="1800" spans="1:23" x14ac:dyDescent="0.25">
      <c r="A1800">
        <v>1798</v>
      </c>
      <c r="B1800">
        <v>175.86215529119499</v>
      </c>
      <c r="C1800">
        <v>162.111587649673</v>
      </c>
      <c r="D1800">
        <v>41.966177377096997</v>
      </c>
      <c r="E1800">
        <v>7.7001612503595096</v>
      </c>
      <c r="F1800">
        <v>6.9878830909729004</v>
      </c>
      <c r="G1800">
        <v>4.1597146987915004</v>
      </c>
      <c r="H1800">
        <v>10.322268486022899</v>
      </c>
      <c r="I1800">
        <v>3.0047738552093501</v>
      </c>
      <c r="J1800">
        <v>1204</v>
      </c>
      <c r="K1800">
        <v>299</v>
      </c>
      <c r="L1800">
        <v>2238</v>
      </c>
      <c r="M1800">
        <v>608</v>
      </c>
      <c r="N1800">
        <v>119.20150756835901</v>
      </c>
      <c r="O1800">
        <v>41.036571502685497</v>
      </c>
      <c r="P1800">
        <v>89.407966027236697</v>
      </c>
      <c r="Q1800">
        <v>169.85212533398101</v>
      </c>
      <c r="R1800">
        <v>29.8664264272895</v>
      </c>
      <c r="S1800">
        <v>9.0319699620308391</v>
      </c>
      <c r="T1800">
        <v>0.52250522452903303</v>
      </c>
      <c r="U1800">
        <v>0.94746847671636603</v>
      </c>
      <c r="V1800">
        <v>8.3225626740946996</v>
      </c>
      <c r="W1800">
        <v>5.3595669982445804</v>
      </c>
    </row>
    <row r="1801" spans="1:23" x14ac:dyDescent="0.25">
      <c r="A1801">
        <v>1799</v>
      </c>
      <c r="B1801">
        <v>186.89825147004601</v>
      </c>
      <c r="C1801">
        <v>190.52702361776801</v>
      </c>
      <c r="D1801">
        <v>43.0687986112301</v>
      </c>
      <c r="E1801">
        <v>7.4264199321373399</v>
      </c>
      <c r="F1801">
        <v>6.1035666465759197</v>
      </c>
      <c r="G1801">
        <v>3.9134001731872501</v>
      </c>
      <c r="H1801">
        <v>8.9218626022338796</v>
      </c>
      <c r="I1801">
        <v>3.0171027183532702</v>
      </c>
      <c r="J1801">
        <v>1031</v>
      </c>
      <c r="K1801">
        <v>216</v>
      </c>
      <c r="L1801">
        <v>1811</v>
      </c>
      <c r="M1801">
        <v>621</v>
      </c>
      <c r="N1801">
        <v>100.70253753662099</v>
      </c>
      <c r="O1801">
        <v>35.355339050292898</v>
      </c>
      <c r="P1801">
        <v>75.509893704006501</v>
      </c>
      <c r="Q1801">
        <v>172.37053743330199</v>
      </c>
      <c r="R1801">
        <v>25.4715532460006</v>
      </c>
      <c r="S1801">
        <v>5.3791298759775898</v>
      </c>
      <c r="T1801">
        <v>0.45937005067466002</v>
      </c>
      <c r="U1801">
        <v>0.94272798730169405</v>
      </c>
      <c r="V1801">
        <v>8.3295092415551295</v>
      </c>
      <c r="W1801">
        <v>2.63506431634111</v>
      </c>
    </row>
    <row r="1802" spans="1:23" x14ac:dyDescent="0.25">
      <c r="A1802">
        <v>1800</v>
      </c>
      <c r="B1802">
        <v>192.668924295057</v>
      </c>
      <c r="C1802">
        <v>182.08930893283301</v>
      </c>
      <c r="D1802">
        <v>39.326376310453199</v>
      </c>
      <c r="E1802">
        <v>13.553081622615901</v>
      </c>
      <c r="F1802">
        <v>5.3213257789611799</v>
      </c>
      <c r="G1802">
        <v>5.3501510620117099</v>
      </c>
      <c r="H1802">
        <v>8.4951753616333008</v>
      </c>
      <c r="I1802">
        <v>4.5623874664306596</v>
      </c>
      <c r="J1802">
        <v>1036</v>
      </c>
      <c r="K1802">
        <v>439</v>
      </c>
      <c r="L1802">
        <v>1830</v>
      </c>
      <c r="M1802">
        <v>1143</v>
      </c>
      <c r="N1802">
        <v>102.92716217041</v>
      </c>
      <c r="O1802">
        <v>56.400356292724602</v>
      </c>
      <c r="P1802">
        <v>77.440449438202194</v>
      </c>
      <c r="Q1802">
        <v>185.619683751363</v>
      </c>
      <c r="R1802">
        <v>24.883120276692999</v>
      </c>
      <c r="S1802">
        <v>5.1425682694529797</v>
      </c>
      <c r="T1802">
        <v>0.45706076904419801</v>
      </c>
      <c r="U1802">
        <v>0.97425832400211898</v>
      </c>
      <c r="V1802">
        <v>8.5899280575539496</v>
      </c>
      <c r="W1802">
        <v>3.0114550329027501</v>
      </c>
    </row>
    <row r="1803" spans="1:23" x14ac:dyDescent="0.25">
      <c r="A1803">
        <v>1801</v>
      </c>
      <c r="B1803">
        <v>202.571348172873</v>
      </c>
      <c r="C1803">
        <v>207.922839566069</v>
      </c>
      <c r="D1803">
        <v>33.381887937098398</v>
      </c>
      <c r="E1803">
        <v>10.926777272716601</v>
      </c>
      <c r="F1803">
        <v>4.2045464515686</v>
      </c>
      <c r="G1803">
        <v>5.60981845855712</v>
      </c>
      <c r="H1803">
        <v>6.1489095687866202</v>
      </c>
      <c r="I1803">
        <v>4.6545886993408203</v>
      </c>
      <c r="J1803">
        <v>560</v>
      </c>
      <c r="K1803">
        <v>401</v>
      </c>
      <c r="L1803">
        <v>1362</v>
      </c>
      <c r="M1803">
        <v>1070</v>
      </c>
      <c r="N1803">
        <v>66.483078002929602</v>
      </c>
      <c r="O1803">
        <v>32.388267517089801</v>
      </c>
      <c r="P1803">
        <v>74.772820608549495</v>
      </c>
      <c r="Q1803">
        <v>193.96956935199</v>
      </c>
      <c r="R1803">
        <v>26.3342358414499</v>
      </c>
      <c r="S1803">
        <v>10.341191925800899</v>
      </c>
      <c r="T1803">
        <v>0.43589104616601598</v>
      </c>
      <c r="U1803">
        <v>0.93292107133427804</v>
      </c>
      <c r="V1803">
        <v>8.9347054648686992</v>
      </c>
      <c r="W1803">
        <v>4.87535518090547</v>
      </c>
    </row>
    <row r="1804" spans="1:23" x14ac:dyDescent="0.25">
      <c r="A1804">
        <v>1802</v>
      </c>
      <c r="B1804">
        <v>169.36653146771701</v>
      </c>
      <c r="C1804">
        <v>170.53245745114401</v>
      </c>
      <c r="D1804">
        <v>34.837952052651197</v>
      </c>
      <c r="E1804">
        <v>10.417271783723301</v>
      </c>
      <c r="F1804">
        <v>6.1718811988830504</v>
      </c>
      <c r="G1804">
        <v>5.0777611732482901</v>
      </c>
      <c r="H1804">
        <v>9.3867645263671804</v>
      </c>
      <c r="I1804">
        <v>4.3176236152648899</v>
      </c>
      <c r="J1804">
        <v>1103</v>
      </c>
      <c r="K1804">
        <v>414</v>
      </c>
      <c r="L1804">
        <v>2175</v>
      </c>
      <c r="M1804">
        <v>1018</v>
      </c>
      <c r="N1804">
        <v>95.131484985351506</v>
      </c>
      <c r="O1804">
        <v>22.2036037445068</v>
      </c>
      <c r="P1804">
        <v>85.761395348837198</v>
      </c>
      <c r="Q1804">
        <v>167.52662457751401</v>
      </c>
      <c r="R1804">
        <v>26.697187342611301</v>
      </c>
      <c r="S1804">
        <v>12.0238563913653</v>
      </c>
      <c r="T1804">
        <v>0.49338002249531099</v>
      </c>
      <c r="U1804">
        <v>0.94001502261973102</v>
      </c>
      <c r="V1804">
        <v>8.7957371225577194</v>
      </c>
      <c r="W1804">
        <v>6.3423564115911804</v>
      </c>
    </row>
    <row r="1805" spans="1:23" x14ac:dyDescent="0.25">
      <c r="A1805">
        <v>1803</v>
      </c>
      <c r="B1805">
        <v>166.78932251741699</v>
      </c>
      <c r="C1805">
        <v>187.687108230316</v>
      </c>
      <c r="D1805">
        <v>32.293818896332702</v>
      </c>
      <c r="E1805">
        <v>12.5741922838598</v>
      </c>
      <c r="F1805">
        <v>5.9563169479370099</v>
      </c>
      <c r="G1805">
        <v>5.5509462356567303</v>
      </c>
      <c r="H1805">
        <v>9.0023727416992099</v>
      </c>
      <c r="I1805">
        <v>6.3993024826049796</v>
      </c>
      <c r="J1805">
        <v>1095</v>
      </c>
      <c r="K1805">
        <v>768</v>
      </c>
      <c r="L1805">
        <v>2088</v>
      </c>
      <c r="M1805">
        <v>1568</v>
      </c>
      <c r="N1805">
        <v>94.5780029296875</v>
      </c>
      <c r="O1805">
        <v>32.310989379882798</v>
      </c>
      <c r="P1805">
        <v>109.219646479281</v>
      </c>
      <c r="Q1805">
        <v>162.99536138079799</v>
      </c>
      <c r="R1805">
        <v>22.465011966798802</v>
      </c>
      <c r="S1805">
        <v>7.8862608662236298</v>
      </c>
      <c r="T1805">
        <v>0.56225163265679901</v>
      </c>
      <c r="U1805">
        <v>0.95580072255760595</v>
      </c>
      <c r="V1805">
        <v>6.4563164108618603</v>
      </c>
      <c r="W1805">
        <v>3.6999226604794999</v>
      </c>
    </row>
    <row r="1806" spans="1:23" x14ac:dyDescent="0.25">
      <c r="A1806">
        <v>1804</v>
      </c>
      <c r="B1806">
        <v>165.60983135709901</v>
      </c>
      <c r="C1806">
        <v>188.692833161908</v>
      </c>
      <c r="D1806">
        <v>32.073087304052002</v>
      </c>
      <c r="E1806">
        <v>10.601506393318701</v>
      </c>
      <c r="F1806">
        <v>5.8676896095275799</v>
      </c>
      <c r="G1806">
        <v>3.3488380908965998</v>
      </c>
      <c r="H1806">
        <v>7.2136030197143501</v>
      </c>
      <c r="I1806">
        <v>3.6215415000915501</v>
      </c>
      <c r="J1806">
        <v>830</v>
      </c>
      <c r="K1806">
        <v>367</v>
      </c>
      <c r="L1806">
        <v>1657</v>
      </c>
      <c r="M1806">
        <v>804</v>
      </c>
      <c r="N1806">
        <v>95.775787353515597</v>
      </c>
      <c r="O1806">
        <v>43.011627197265597</v>
      </c>
      <c r="P1806">
        <v>110.91914108371</v>
      </c>
      <c r="Q1806">
        <v>168.27472601813</v>
      </c>
      <c r="R1806">
        <v>22.728092408585201</v>
      </c>
      <c r="S1806">
        <v>6.7167872175870702</v>
      </c>
      <c r="T1806">
        <v>0.56151463052740302</v>
      </c>
      <c r="U1806">
        <v>0.94556754335444404</v>
      </c>
      <c r="V1806">
        <v>7.22031662269129</v>
      </c>
      <c r="W1806">
        <v>3.1487639466199902</v>
      </c>
    </row>
    <row r="1807" spans="1:23" x14ac:dyDescent="0.25">
      <c r="A1807">
        <v>1805</v>
      </c>
      <c r="B1807">
        <v>161.94800985852601</v>
      </c>
      <c r="C1807">
        <v>214.55145646141</v>
      </c>
      <c r="D1807">
        <v>28.862471851920699</v>
      </c>
      <c r="E1807">
        <v>6.0340553403580097</v>
      </c>
      <c r="F1807">
        <v>6.1365098953246999</v>
      </c>
      <c r="G1807">
        <v>2.1259517669677699</v>
      </c>
      <c r="H1807">
        <v>6.84722423553466</v>
      </c>
      <c r="I1807">
        <v>1.7620532512664699</v>
      </c>
      <c r="J1807">
        <v>758</v>
      </c>
      <c r="K1807">
        <v>137</v>
      </c>
      <c r="L1807">
        <v>1442</v>
      </c>
      <c r="M1807">
        <v>329</v>
      </c>
      <c r="N1807">
        <v>83.600242614746094</v>
      </c>
      <c r="O1807">
        <v>36</v>
      </c>
      <c r="P1807">
        <v>104.342099770402</v>
      </c>
      <c r="Q1807">
        <v>205.310312933559</v>
      </c>
      <c r="R1807">
        <v>23.223588556255599</v>
      </c>
      <c r="S1807">
        <v>5.5077105874980496</v>
      </c>
      <c r="T1807">
        <v>0.54527663126231996</v>
      </c>
      <c r="U1807">
        <v>0.97300279961587099</v>
      </c>
      <c r="V1807">
        <v>8.3095611285266404</v>
      </c>
      <c r="W1807">
        <v>3.3590929434581498</v>
      </c>
    </row>
    <row r="1808" spans="1:23" x14ac:dyDescent="0.25">
      <c r="A1808">
        <v>1806</v>
      </c>
      <c r="B1808">
        <v>167.692367404762</v>
      </c>
      <c r="C1808">
        <v>211.141163228473</v>
      </c>
      <c r="D1808">
        <v>40.168114815211702</v>
      </c>
      <c r="E1808">
        <v>6.1017607925317101</v>
      </c>
      <c r="F1808">
        <v>5.2129397392272896</v>
      </c>
      <c r="G1808">
        <v>2.49059987068176</v>
      </c>
      <c r="H1808">
        <v>7.8410053253173801</v>
      </c>
      <c r="I1808">
        <v>2.2409968376159601</v>
      </c>
      <c r="J1808">
        <v>899</v>
      </c>
      <c r="K1808">
        <v>204</v>
      </c>
      <c r="L1808">
        <v>1689</v>
      </c>
      <c r="M1808">
        <v>427</v>
      </c>
      <c r="N1808">
        <v>92.358001708984304</v>
      </c>
      <c r="O1808">
        <v>33.83784866333</v>
      </c>
      <c r="P1808">
        <v>102.448507610199</v>
      </c>
      <c r="Q1808">
        <v>205.406125036574</v>
      </c>
      <c r="R1808">
        <v>27.610989473718899</v>
      </c>
      <c r="S1808">
        <v>5.1900663559023901</v>
      </c>
      <c r="T1808">
        <v>0.55555026260650298</v>
      </c>
      <c r="U1808">
        <v>0.97285068287503396</v>
      </c>
      <c r="V1808">
        <v>9.9691228070175395</v>
      </c>
      <c r="W1808">
        <v>2.6287659574468001</v>
      </c>
    </row>
    <row r="1809" spans="1:23" x14ac:dyDescent="0.25">
      <c r="A1809">
        <v>1807</v>
      </c>
      <c r="B1809">
        <v>186.18853461157701</v>
      </c>
      <c r="C1809">
        <v>166.64938190145301</v>
      </c>
      <c r="D1809">
        <v>20.991182209782998</v>
      </c>
      <c r="E1809">
        <v>4.7985528272427302</v>
      </c>
      <c r="F1809">
        <v>5.8993153572082502</v>
      </c>
      <c r="G1809">
        <v>2.8926897048950102</v>
      </c>
      <c r="H1809">
        <v>10.7947845458984</v>
      </c>
      <c r="I1809">
        <v>1.7321083545684799</v>
      </c>
      <c r="J1809">
        <v>1306</v>
      </c>
      <c r="K1809">
        <v>86</v>
      </c>
      <c r="L1809">
        <v>2618</v>
      </c>
      <c r="M1809">
        <v>243</v>
      </c>
      <c r="N1809">
        <v>83.234611511230398</v>
      </c>
      <c r="O1809">
        <v>64.621978759765597</v>
      </c>
      <c r="P1809">
        <v>94.918101442531395</v>
      </c>
      <c r="Q1809">
        <v>188.61719400499501</v>
      </c>
      <c r="R1809">
        <v>28.8158866161864</v>
      </c>
      <c r="S1809">
        <v>4.5061392984478896</v>
      </c>
      <c r="T1809">
        <v>0.52087409624911496</v>
      </c>
      <c r="U1809">
        <v>0.97409592211240104</v>
      </c>
      <c r="V1809">
        <v>10.4253915910964</v>
      </c>
      <c r="W1809">
        <v>2.6045970721028802</v>
      </c>
    </row>
    <row r="1810" spans="1:23" x14ac:dyDescent="0.25">
      <c r="A1810">
        <v>1808</v>
      </c>
      <c r="B1810">
        <v>175.11061732228401</v>
      </c>
      <c r="C1810">
        <v>123.854955461972</v>
      </c>
      <c r="D1810">
        <v>37.506529665300498</v>
      </c>
      <c r="E1810">
        <v>14.906745600341701</v>
      </c>
      <c r="F1810">
        <v>5.8197245597839302</v>
      </c>
      <c r="G1810">
        <v>7.0192909240722603</v>
      </c>
      <c r="H1810">
        <v>11.0728549957275</v>
      </c>
      <c r="I1810">
        <v>5.2145538330078098</v>
      </c>
      <c r="J1810">
        <v>1382</v>
      </c>
      <c r="K1810">
        <v>472</v>
      </c>
      <c r="L1810">
        <v>2149</v>
      </c>
      <c r="M1810">
        <v>1330</v>
      </c>
      <c r="N1810">
        <v>101.833198547363</v>
      </c>
      <c r="O1810">
        <v>61.4003295898437</v>
      </c>
      <c r="P1810">
        <v>68.662393162393101</v>
      </c>
      <c r="Q1810">
        <v>197.68873565695199</v>
      </c>
      <c r="R1810">
        <v>22.771930263989201</v>
      </c>
      <c r="S1810">
        <v>3.6648024589724999</v>
      </c>
      <c r="T1810">
        <v>0.48492799172617101</v>
      </c>
      <c r="U1810">
        <v>0.97757864734628896</v>
      </c>
      <c r="V1810">
        <v>8.8133935289691401</v>
      </c>
      <c r="W1810">
        <v>2.5699397492265099</v>
      </c>
    </row>
    <row r="1811" spans="1:23" x14ac:dyDescent="0.25">
      <c r="A1811">
        <v>1809</v>
      </c>
      <c r="B1811">
        <v>190.75041238914</v>
      </c>
      <c r="C1811">
        <v>165.17120456442001</v>
      </c>
      <c r="D1811">
        <v>17.418876020566898</v>
      </c>
      <c r="E1811">
        <v>12.246679898360901</v>
      </c>
      <c r="F1811">
        <v>4.3581662178039497</v>
      </c>
      <c r="G1811">
        <v>3.7960937023162802</v>
      </c>
      <c r="H1811">
        <v>8.1347942352294904</v>
      </c>
      <c r="I1811">
        <v>3.1249856948852499</v>
      </c>
      <c r="J1811">
        <v>1007</v>
      </c>
      <c r="K1811">
        <v>231</v>
      </c>
      <c r="L1811">
        <v>1636</v>
      </c>
      <c r="M1811">
        <v>595</v>
      </c>
      <c r="N1811">
        <v>83.006027221679602</v>
      </c>
      <c r="O1811">
        <v>39.115215301513601</v>
      </c>
      <c r="P1811">
        <v>67.723981900452401</v>
      </c>
      <c r="Q1811">
        <v>159.132821706763</v>
      </c>
      <c r="R1811">
        <v>21.3278116211835</v>
      </c>
      <c r="S1811">
        <v>8.1356370304275405</v>
      </c>
      <c r="T1811">
        <v>0.48343051770659201</v>
      </c>
      <c r="U1811">
        <v>0.96344461646267998</v>
      </c>
      <c r="V1811">
        <v>10.809885931558901</v>
      </c>
      <c r="W1811">
        <v>2.6208687440982001</v>
      </c>
    </row>
    <row r="1812" spans="1:23" x14ac:dyDescent="0.25">
      <c r="A1812">
        <v>1810</v>
      </c>
      <c r="B1812">
        <v>200.14003764870199</v>
      </c>
      <c r="C1812">
        <v>165.56474994663199</v>
      </c>
      <c r="D1812">
        <v>17.482937894855201</v>
      </c>
      <c r="E1812">
        <v>5.2189503946983997</v>
      </c>
      <c r="F1812">
        <v>4.0887107849120996</v>
      </c>
      <c r="G1812">
        <v>3.0463778972625701</v>
      </c>
      <c r="H1812">
        <v>7.3852257728576598</v>
      </c>
      <c r="I1812">
        <v>2.15308666229248</v>
      </c>
      <c r="J1812">
        <v>916</v>
      </c>
      <c r="K1812">
        <v>158</v>
      </c>
      <c r="L1812">
        <v>1504</v>
      </c>
      <c r="M1812">
        <v>425</v>
      </c>
      <c r="N1812">
        <v>79.025314331054602</v>
      </c>
      <c r="O1812">
        <v>51.2249946594238</v>
      </c>
      <c r="P1812">
        <v>64.212626995645806</v>
      </c>
      <c r="Q1812">
        <v>158.04099362019801</v>
      </c>
      <c r="R1812">
        <v>20.524184825835999</v>
      </c>
      <c r="S1812">
        <v>12.2837179693982</v>
      </c>
      <c r="T1812">
        <v>0.465009718320613</v>
      </c>
      <c r="U1812">
        <v>0.93027585362126497</v>
      </c>
      <c r="V1812">
        <v>9.6412300683371299</v>
      </c>
      <c r="W1812">
        <v>6.0967446964154997</v>
      </c>
    </row>
    <row r="1813" spans="1:23" x14ac:dyDescent="0.25">
      <c r="A1813">
        <v>1811</v>
      </c>
      <c r="B1813">
        <v>163.90576180403201</v>
      </c>
      <c r="C1813">
        <v>141.078848803586</v>
      </c>
      <c r="D1813">
        <v>47.164916414197599</v>
      </c>
      <c r="E1813">
        <v>5.9669089446905597</v>
      </c>
      <c r="F1813">
        <v>6.45292043685913</v>
      </c>
      <c r="G1813">
        <v>3.0855398178100502</v>
      </c>
      <c r="H1813">
        <v>6.9173259735107404</v>
      </c>
      <c r="I1813">
        <v>2.45859622955322</v>
      </c>
      <c r="J1813">
        <v>707</v>
      </c>
      <c r="K1813">
        <v>157</v>
      </c>
      <c r="L1813">
        <v>1642</v>
      </c>
      <c r="M1813">
        <v>462</v>
      </c>
      <c r="N1813">
        <v>94.132881164550696</v>
      </c>
      <c r="O1813">
        <v>47</v>
      </c>
      <c r="P1813">
        <v>65.539596507076098</v>
      </c>
      <c r="Q1813">
        <v>152.944117510773</v>
      </c>
      <c r="R1813">
        <v>24.183349648022901</v>
      </c>
      <c r="S1813">
        <v>9.3606431226698898</v>
      </c>
      <c r="T1813">
        <v>0.42925166821857003</v>
      </c>
      <c r="U1813">
        <v>0.93694954837632705</v>
      </c>
      <c r="V1813">
        <v>10.651090342679099</v>
      </c>
      <c r="W1813">
        <v>4.8626251390433799</v>
      </c>
    </row>
    <row r="1814" spans="1:23" x14ac:dyDescent="0.25">
      <c r="A1814">
        <v>1812</v>
      </c>
      <c r="B1814">
        <v>172.87081061149999</v>
      </c>
      <c r="C1814">
        <v>163.08958062450199</v>
      </c>
      <c r="D1814">
        <v>31.240013789529598</v>
      </c>
      <c r="E1814">
        <v>6.0251829344743504</v>
      </c>
      <c r="F1814">
        <v>5.1996798515319798</v>
      </c>
      <c r="G1814">
        <v>3.5909759998321502</v>
      </c>
      <c r="H1814">
        <v>8.6996326446533203</v>
      </c>
      <c r="I1814">
        <v>2.91375660896301</v>
      </c>
      <c r="J1814">
        <v>1027</v>
      </c>
      <c r="K1814">
        <v>297</v>
      </c>
      <c r="L1814">
        <v>1801</v>
      </c>
      <c r="M1814">
        <v>641</v>
      </c>
      <c r="N1814">
        <v>89.899948120117102</v>
      </c>
      <c r="O1814">
        <v>18.439088821411101</v>
      </c>
      <c r="P1814">
        <v>67.996174863387907</v>
      </c>
      <c r="Q1814">
        <v>149.45974194478401</v>
      </c>
      <c r="R1814">
        <v>23.784264592350301</v>
      </c>
      <c r="S1814">
        <v>8.67369735029488</v>
      </c>
      <c r="T1814">
        <v>0.45612940411997199</v>
      </c>
      <c r="U1814">
        <v>0.94484837148968004</v>
      </c>
      <c r="V1814">
        <v>10.538099717779801</v>
      </c>
      <c r="W1814">
        <v>4.0772038693192103</v>
      </c>
    </row>
    <row r="1815" spans="1:23" x14ac:dyDescent="0.25">
      <c r="A1815">
        <v>1813</v>
      </c>
      <c r="B1815">
        <v>168.50808282714499</v>
      </c>
      <c r="C1815">
        <v>167.683789710648</v>
      </c>
      <c r="D1815">
        <v>36.290053415989398</v>
      </c>
      <c r="E1815">
        <v>12.6492668768889</v>
      </c>
      <c r="F1815">
        <v>5.8000335693359304</v>
      </c>
      <c r="G1815">
        <v>3.6631226539611799</v>
      </c>
      <c r="H1815">
        <v>9.3569059371948207</v>
      </c>
      <c r="I1815">
        <v>2.7439091205596902</v>
      </c>
      <c r="J1815">
        <v>1123</v>
      </c>
      <c r="K1815">
        <v>235</v>
      </c>
      <c r="L1815">
        <v>2153</v>
      </c>
      <c r="M1815">
        <v>631</v>
      </c>
      <c r="N1815">
        <v>88.639724731445298</v>
      </c>
      <c r="O1815">
        <v>45.044422149658203</v>
      </c>
      <c r="P1815">
        <v>66.267608793180798</v>
      </c>
      <c r="Q1815">
        <v>147.36155361666101</v>
      </c>
      <c r="R1815">
        <v>24.344542284782602</v>
      </c>
      <c r="S1815">
        <v>8.5674251379255608</v>
      </c>
      <c r="T1815">
        <v>0.44820165148145902</v>
      </c>
      <c r="U1815">
        <v>0.92449097146912396</v>
      </c>
      <c r="V1815">
        <v>10.12109375</v>
      </c>
      <c r="W1815">
        <v>4.2634981652979196</v>
      </c>
    </row>
    <row r="1816" spans="1:23" x14ac:dyDescent="0.25">
      <c r="A1816">
        <v>1814</v>
      </c>
      <c r="B1816">
        <v>153.60556191659001</v>
      </c>
      <c r="C1816">
        <v>181.26505462943101</v>
      </c>
      <c r="D1816">
        <v>50.741346424322103</v>
      </c>
      <c r="E1816">
        <v>5.3233613673850497</v>
      </c>
      <c r="F1816">
        <v>6.6454672813415501</v>
      </c>
      <c r="G1816">
        <v>3.25602674484252</v>
      </c>
      <c r="H1816">
        <v>5.9313468933105398</v>
      </c>
      <c r="I1816">
        <v>2.3704802989959699</v>
      </c>
      <c r="J1816">
        <v>549</v>
      </c>
      <c r="K1816">
        <v>234</v>
      </c>
      <c r="L1816">
        <v>1437</v>
      </c>
      <c r="M1816">
        <v>461</v>
      </c>
      <c r="N1816">
        <v>77.801033020019503</v>
      </c>
      <c r="O1816">
        <v>66.189117431640597</v>
      </c>
      <c r="P1816">
        <v>80.839651957737701</v>
      </c>
      <c r="Q1816">
        <v>150.950503246045</v>
      </c>
      <c r="R1816">
        <v>30.1007385711127</v>
      </c>
      <c r="S1816">
        <v>6.95643893713219</v>
      </c>
      <c r="T1816">
        <v>0.504784101058245</v>
      </c>
      <c r="U1816">
        <v>0.94329202311167903</v>
      </c>
      <c r="V1816">
        <v>12.4687819856704</v>
      </c>
      <c r="W1816">
        <v>3.0070204081632599</v>
      </c>
    </row>
    <row r="1817" spans="1:23" x14ac:dyDescent="0.25">
      <c r="A1817">
        <v>1815</v>
      </c>
      <c r="B1817">
        <v>160.88982902831401</v>
      </c>
      <c r="C1817">
        <v>174.58640765394199</v>
      </c>
      <c r="D1817">
        <v>42.239446571846898</v>
      </c>
      <c r="E1817">
        <v>6.4705026967741199</v>
      </c>
      <c r="F1817">
        <v>6.5899281501770002</v>
      </c>
      <c r="G1817">
        <v>3.1781740188598602</v>
      </c>
      <c r="H1817">
        <v>7.58170366287231</v>
      </c>
      <c r="I1817">
        <v>2.2275307178497301</v>
      </c>
      <c r="J1817">
        <v>872</v>
      </c>
      <c r="K1817">
        <v>159</v>
      </c>
      <c r="L1817">
        <v>1653</v>
      </c>
      <c r="M1817">
        <v>408</v>
      </c>
      <c r="N1817">
        <v>85.052925109863196</v>
      </c>
      <c r="O1817">
        <v>41.146080017089801</v>
      </c>
      <c r="P1817">
        <v>62.624432809773097</v>
      </c>
      <c r="Q1817">
        <v>209.038909797256</v>
      </c>
      <c r="R1817">
        <v>26.657179091271502</v>
      </c>
      <c r="S1817">
        <v>5.5432129742321496</v>
      </c>
      <c r="T1817">
        <v>0.38096460463125298</v>
      </c>
      <c r="U1817">
        <v>0.97294890574451498</v>
      </c>
      <c r="V1817">
        <v>14.191294387170601</v>
      </c>
      <c r="W1817">
        <v>2.5329022441993101</v>
      </c>
    </row>
    <row r="1818" spans="1:23" x14ac:dyDescent="0.25">
      <c r="A1818">
        <v>1816</v>
      </c>
      <c r="B1818">
        <v>168.94275068408001</v>
      </c>
      <c r="C1818">
        <v>211.170098391197</v>
      </c>
      <c r="D1818">
        <v>38.923781223269103</v>
      </c>
      <c r="E1818">
        <v>4.9336691400647998</v>
      </c>
      <c r="F1818">
        <v>6.7932348251342702</v>
      </c>
      <c r="G1818">
        <v>1.3715509176254199</v>
      </c>
      <c r="H1818">
        <v>9.81597900390625</v>
      </c>
      <c r="I1818">
        <v>0.94860178232192904</v>
      </c>
      <c r="J1818">
        <v>1235</v>
      </c>
      <c r="K1818">
        <v>39</v>
      </c>
      <c r="L1818">
        <v>2141</v>
      </c>
      <c r="M1818">
        <v>89</v>
      </c>
      <c r="N1818">
        <v>104.923782348632</v>
      </c>
      <c r="O1818">
        <v>48.010414123535099</v>
      </c>
      <c r="P1818">
        <v>77.146545866364605</v>
      </c>
      <c r="Q1818">
        <v>176.10096265637301</v>
      </c>
      <c r="R1818">
        <v>24.013388983437199</v>
      </c>
      <c r="S1818">
        <v>7.0106310077661798</v>
      </c>
      <c r="T1818">
        <v>0.434847148973872</v>
      </c>
      <c r="U1818">
        <v>0.95887486215136497</v>
      </c>
      <c r="V1818">
        <v>11.358293075684299</v>
      </c>
      <c r="W1818">
        <v>4.4857142857142804</v>
      </c>
    </row>
    <row r="1819" spans="1:23" x14ac:dyDescent="0.25">
      <c r="A1819">
        <v>1817</v>
      </c>
      <c r="B1819">
        <v>171.621417066118</v>
      </c>
      <c r="C1819">
        <v>185.17145684954099</v>
      </c>
      <c r="D1819">
        <v>41.3730446622613</v>
      </c>
      <c r="E1819">
        <v>18.433721694071</v>
      </c>
      <c r="F1819">
        <v>6.7174520492553702</v>
      </c>
      <c r="G1819">
        <v>5.3041739463806099</v>
      </c>
      <c r="H1819">
        <v>9.9343605041503906</v>
      </c>
      <c r="I1819">
        <v>4.0239796638488698</v>
      </c>
      <c r="J1819">
        <v>1218</v>
      </c>
      <c r="K1819">
        <v>294</v>
      </c>
      <c r="L1819">
        <v>2205</v>
      </c>
      <c r="M1819">
        <v>875</v>
      </c>
      <c r="N1819">
        <v>103.07764434814401</v>
      </c>
      <c r="O1819">
        <v>35.468296051025298</v>
      </c>
      <c r="P1819">
        <v>97.384765625</v>
      </c>
      <c r="Q1819">
        <v>151.01874067112601</v>
      </c>
      <c r="R1819">
        <v>27.376267611390801</v>
      </c>
      <c r="S1819">
        <v>5.3278217405950299</v>
      </c>
      <c r="T1819">
        <v>0.504022535135773</v>
      </c>
      <c r="U1819">
        <v>0.95733025354902701</v>
      </c>
      <c r="V1819">
        <v>11.344790547798</v>
      </c>
      <c r="W1819">
        <v>2.9982967126554199</v>
      </c>
    </row>
    <row r="1820" spans="1:23" x14ac:dyDescent="0.25">
      <c r="A1820">
        <v>1818</v>
      </c>
      <c r="B1820">
        <v>157.626462768538</v>
      </c>
      <c r="C1820">
        <v>175.20489433134699</v>
      </c>
      <c r="D1820">
        <v>42.884209316589398</v>
      </c>
      <c r="E1820">
        <v>4.3880648528458002</v>
      </c>
      <c r="F1820">
        <v>5.2659044265746999</v>
      </c>
      <c r="G1820">
        <v>2.58603811264038</v>
      </c>
      <c r="H1820">
        <v>5.6558146476745597</v>
      </c>
      <c r="I1820">
        <v>1.89610660076141</v>
      </c>
      <c r="J1820">
        <v>553</v>
      </c>
      <c r="K1820">
        <v>173</v>
      </c>
      <c r="L1820">
        <v>1225</v>
      </c>
      <c r="M1820">
        <v>348</v>
      </c>
      <c r="N1820">
        <v>69.856994628906193</v>
      </c>
      <c r="O1820">
        <v>16.763055801391602</v>
      </c>
      <c r="P1820">
        <v>95.127868852459002</v>
      </c>
      <c r="Q1820">
        <v>153.89017673260199</v>
      </c>
      <c r="R1820">
        <v>30.1555129459271</v>
      </c>
      <c r="S1820">
        <v>14.7051992169486</v>
      </c>
      <c r="T1820">
        <v>0.52325678839463996</v>
      </c>
      <c r="U1820">
        <v>0.91607475592936005</v>
      </c>
      <c r="V1820">
        <v>10.449487554904801</v>
      </c>
      <c r="W1820">
        <v>9.2304439746300204</v>
      </c>
    </row>
    <row r="1821" spans="1:23" x14ac:dyDescent="0.25">
      <c r="A1821">
        <v>1819</v>
      </c>
      <c r="B1821">
        <v>169.26020299248901</v>
      </c>
      <c r="C1821">
        <v>176.57845096935699</v>
      </c>
      <c r="D1821">
        <v>40.678170120959102</v>
      </c>
      <c r="E1821">
        <v>6.78087213421031</v>
      </c>
      <c r="F1821">
        <v>4.92893362045288</v>
      </c>
      <c r="G1821">
        <v>3.8738279342651301</v>
      </c>
      <c r="H1821">
        <v>8.4128541946411097</v>
      </c>
      <c r="I1821">
        <v>2.8692481517791699</v>
      </c>
      <c r="J1821">
        <v>1001</v>
      </c>
      <c r="K1821">
        <v>222</v>
      </c>
      <c r="L1821">
        <v>1595</v>
      </c>
      <c r="M1821">
        <v>570</v>
      </c>
      <c r="N1821">
        <v>87.418533325195298</v>
      </c>
      <c r="O1821">
        <v>51.478153228759702</v>
      </c>
      <c r="P1821">
        <v>77.184506589521007</v>
      </c>
      <c r="Q1821">
        <v>140.67682256685799</v>
      </c>
      <c r="R1821">
        <v>26.549566662086701</v>
      </c>
      <c r="S1821">
        <v>4.6592683336240999</v>
      </c>
      <c r="T1821">
        <v>0.49127729068139298</v>
      </c>
      <c r="U1821">
        <v>0.97045800025083295</v>
      </c>
      <c r="V1821">
        <v>12.6859273066169</v>
      </c>
      <c r="W1821">
        <v>3.2799216454456399</v>
      </c>
    </row>
    <row r="1822" spans="1:23" x14ac:dyDescent="0.25">
      <c r="A1822">
        <v>1820</v>
      </c>
      <c r="B1822">
        <v>163.55050554056899</v>
      </c>
      <c r="C1822">
        <v>216.85142347027801</v>
      </c>
      <c r="D1822">
        <v>34.691651719266098</v>
      </c>
      <c r="E1822">
        <v>8.9462445064966598</v>
      </c>
      <c r="F1822">
        <v>5.7159433364868102</v>
      </c>
      <c r="G1822">
        <v>2.6635601520538299</v>
      </c>
      <c r="H1822">
        <v>7.2659745216369602</v>
      </c>
      <c r="I1822">
        <v>1.8369606733322099</v>
      </c>
      <c r="J1822">
        <v>675</v>
      </c>
      <c r="K1822">
        <v>128</v>
      </c>
      <c r="L1822">
        <v>1632</v>
      </c>
      <c r="M1822">
        <v>306</v>
      </c>
      <c r="N1822">
        <v>65</v>
      </c>
      <c r="O1822">
        <v>18.601076126098601</v>
      </c>
      <c r="P1822">
        <v>88.513935810810807</v>
      </c>
      <c r="Q1822">
        <v>173.117074431426</v>
      </c>
      <c r="R1822">
        <v>23.202668511691598</v>
      </c>
      <c r="S1822">
        <v>5.3098991452224098</v>
      </c>
      <c r="T1822">
        <v>0.57001824249440203</v>
      </c>
      <c r="U1822">
        <v>0.96275134446382804</v>
      </c>
      <c r="V1822">
        <v>9.0811518324607299</v>
      </c>
      <c r="W1822">
        <v>2.7507788161993698</v>
      </c>
    </row>
    <row r="1823" spans="1:23" x14ac:dyDescent="0.25">
      <c r="A1823">
        <v>1821</v>
      </c>
      <c r="B1823">
        <v>164.533117273768</v>
      </c>
      <c r="C1823">
        <v>190.964932368181</v>
      </c>
      <c r="D1823">
        <v>38.266150999503402</v>
      </c>
      <c r="E1823">
        <v>6.7163493633362696</v>
      </c>
      <c r="F1823">
        <v>5.8676958084106401</v>
      </c>
      <c r="G1823">
        <v>2.44366431236267</v>
      </c>
      <c r="H1823">
        <v>6.9773535728454501</v>
      </c>
      <c r="I1823">
        <v>2.0717484951019198</v>
      </c>
      <c r="J1823">
        <v>723</v>
      </c>
      <c r="K1823">
        <v>202</v>
      </c>
      <c r="L1823">
        <v>1518</v>
      </c>
      <c r="M1823">
        <v>367</v>
      </c>
      <c r="N1823">
        <v>70.774284362792898</v>
      </c>
      <c r="O1823">
        <v>53.600376129150298</v>
      </c>
      <c r="P1823">
        <v>77.787066246056696</v>
      </c>
      <c r="Q1823">
        <v>210.328125</v>
      </c>
      <c r="R1823">
        <v>22.8911698732263</v>
      </c>
      <c r="S1823">
        <v>2.84074334582166</v>
      </c>
      <c r="T1823">
        <v>0.499412315503732</v>
      </c>
      <c r="U1823">
        <v>0.98351651715709398</v>
      </c>
      <c r="V1823">
        <v>10.450980392156801</v>
      </c>
      <c r="W1823">
        <v>2.29656823623304</v>
      </c>
    </row>
    <row r="1824" spans="1:23" x14ac:dyDescent="0.25">
      <c r="A1824">
        <v>1822</v>
      </c>
      <c r="B1824">
        <v>167.59770226474399</v>
      </c>
      <c r="C1824">
        <v>212.367657047487</v>
      </c>
      <c r="D1824">
        <v>35.849543703807903</v>
      </c>
      <c r="E1824">
        <v>8.2213994820779703</v>
      </c>
      <c r="F1824">
        <v>6.3500704765319798</v>
      </c>
      <c r="G1824">
        <v>4.4789795875549299</v>
      </c>
      <c r="H1824">
        <v>8.4225168228149396</v>
      </c>
      <c r="I1824">
        <v>3.5560829639434801</v>
      </c>
      <c r="J1824">
        <v>877</v>
      </c>
      <c r="K1824">
        <v>276</v>
      </c>
      <c r="L1824">
        <v>1915</v>
      </c>
      <c r="M1824">
        <v>749</v>
      </c>
      <c r="N1824">
        <v>72.470680236816406</v>
      </c>
      <c r="O1824">
        <v>37.0540161132812</v>
      </c>
      <c r="P1824">
        <v>81.158919761101004</v>
      </c>
      <c r="Q1824">
        <v>149.66130925873401</v>
      </c>
      <c r="R1824">
        <v>24.731005401643301</v>
      </c>
      <c r="S1824">
        <v>7.3627696307093702</v>
      </c>
      <c r="T1824">
        <v>0.43540757833124299</v>
      </c>
      <c r="U1824">
        <v>0.94990720111070204</v>
      </c>
      <c r="V1824">
        <v>10.696883852691199</v>
      </c>
      <c r="W1824">
        <v>3.66731957209582</v>
      </c>
    </row>
    <row r="1825" spans="1:23" x14ac:dyDescent="0.25">
      <c r="A1825">
        <v>1823</v>
      </c>
      <c r="B1825">
        <v>178.100758796017</v>
      </c>
      <c r="C1825">
        <v>156.231694773816</v>
      </c>
      <c r="D1825">
        <v>30.3104358673626</v>
      </c>
      <c r="E1825">
        <v>5.5872279798982296</v>
      </c>
      <c r="F1825">
        <v>8.2855758666992099</v>
      </c>
      <c r="G1825">
        <v>3.5310020446777299</v>
      </c>
      <c r="H1825">
        <v>11.471111297607401</v>
      </c>
      <c r="I1825">
        <v>2.5906479358672998</v>
      </c>
      <c r="J1825">
        <v>1457</v>
      </c>
      <c r="K1825">
        <v>249</v>
      </c>
      <c r="L1825">
        <v>2621</v>
      </c>
      <c r="M1825">
        <v>475</v>
      </c>
      <c r="N1825">
        <v>108.57716369628901</v>
      </c>
      <c r="O1825">
        <v>50.990196228027301</v>
      </c>
      <c r="P1825">
        <v>60.855486654084601</v>
      </c>
      <c r="Q1825">
        <v>152.19100767830199</v>
      </c>
      <c r="R1825">
        <v>27.222283530924901</v>
      </c>
      <c r="S1825">
        <v>3.9384070767965502</v>
      </c>
      <c r="T1825">
        <v>0.359105667651819</v>
      </c>
      <c r="U1825">
        <v>0.97415520753989204</v>
      </c>
      <c r="V1825">
        <v>15.038843721770499</v>
      </c>
      <c r="W1825">
        <v>3.05030155267547</v>
      </c>
    </row>
    <row r="1826" spans="1:23" x14ac:dyDescent="0.25">
      <c r="A1826">
        <v>1824</v>
      </c>
      <c r="B1826">
        <v>158.954103514525</v>
      </c>
      <c r="C1826">
        <v>168.798618253798</v>
      </c>
      <c r="D1826">
        <v>40.907492415471502</v>
      </c>
      <c r="E1826">
        <v>10.8482814982729</v>
      </c>
      <c r="F1826">
        <v>8.1470441818237305</v>
      </c>
      <c r="G1826">
        <v>5.9206662178039497</v>
      </c>
      <c r="H1826">
        <v>11.1383342742919</v>
      </c>
      <c r="I1826">
        <v>4.3843913078308097</v>
      </c>
      <c r="J1826">
        <v>1372</v>
      </c>
      <c r="K1826">
        <v>419</v>
      </c>
      <c r="L1826">
        <v>2511</v>
      </c>
      <c r="M1826">
        <v>978</v>
      </c>
      <c r="N1826">
        <v>106.01885986328099</v>
      </c>
      <c r="O1826">
        <v>55.081760406494098</v>
      </c>
      <c r="P1826">
        <v>75.256519274376402</v>
      </c>
      <c r="Q1826">
        <v>201.94204117599901</v>
      </c>
      <c r="R1826">
        <v>26.582236932035102</v>
      </c>
      <c r="S1826">
        <v>3.5983405477602601</v>
      </c>
      <c r="T1826">
        <v>0.46835363747238301</v>
      </c>
      <c r="U1826">
        <v>0.98295445979373397</v>
      </c>
      <c r="V1826">
        <v>12.4552701505757</v>
      </c>
      <c r="W1826">
        <v>2.5293548832711701</v>
      </c>
    </row>
    <row r="1827" spans="1:23" x14ac:dyDescent="0.25">
      <c r="A1827">
        <v>1825</v>
      </c>
      <c r="B1827">
        <v>172.711715732888</v>
      </c>
      <c r="C1827">
        <v>198.012769508432</v>
      </c>
      <c r="D1827">
        <v>21.352504495204801</v>
      </c>
      <c r="E1827">
        <v>6.1451764414178101</v>
      </c>
      <c r="F1827">
        <v>8.00624275207519</v>
      </c>
      <c r="G1827">
        <v>3.18918657302856</v>
      </c>
      <c r="H1827">
        <v>11.115037918090801</v>
      </c>
      <c r="I1827">
        <v>2.1566212177276598</v>
      </c>
      <c r="J1827">
        <v>1423</v>
      </c>
      <c r="K1827">
        <v>182</v>
      </c>
      <c r="L1827">
        <v>2574</v>
      </c>
      <c r="M1827">
        <v>411</v>
      </c>
      <c r="N1827">
        <v>105.11898040771401</v>
      </c>
      <c r="O1827">
        <v>43.416587829589801</v>
      </c>
      <c r="P1827">
        <v>89.362816901408394</v>
      </c>
      <c r="Q1827">
        <v>185.167165783613</v>
      </c>
      <c r="R1827">
        <v>26.4230196898434</v>
      </c>
      <c r="S1827">
        <v>6.8048401639904599</v>
      </c>
      <c r="T1827">
        <v>0.52903024477799099</v>
      </c>
      <c r="U1827">
        <v>0.96849851851462099</v>
      </c>
      <c r="V1827">
        <v>11.7942122186495</v>
      </c>
      <c r="W1827">
        <v>2.8513458677127002</v>
      </c>
    </row>
    <row r="1828" spans="1:23" x14ac:dyDescent="0.25">
      <c r="A1828">
        <v>1826</v>
      </c>
      <c r="B1828">
        <v>157.10017659958399</v>
      </c>
      <c r="C1828">
        <v>199.98515399095601</v>
      </c>
      <c r="D1828">
        <v>41.029142984158099</v>
      </c>
      <c r="E1828">
        <v>6.4497539087005196</v>
      </c>
      <c r="F1828">
        <v>10.031373977661101</v>
      </c>
      <c r="G1828">
        <v>2.5454459190368599</v>
      </c>
      <c r="H1828">
        <v>12.052981376647899</v>
      </c>
      <c r="I1828">
        <v>1.74445116519927</v>
      </c>
      <c r="J1828">
        <v>1422</v>
      </c>
      <c r="K1828">
        <v>164</v>
      </c>
      <c r="L1828">
        <v>3215</v>
      </c>
      <c r="M1828">
        <v>305</v>
      </c>
      <c r="N1828">
        <v>116.043090820312</v>
      </c>
      <c r="O1828">
        <v>33</v>
      </c>
      <c r="P1828">
        <v>71.081515224166793</v>
      </c>
      <c r="Q1828">
        <v>192.232808140489</v>
      </c>
      <c r="R1828">
        <v>25.536873950217799</v>
      </c>
      <c r="S1828">
        <v>5.5078798818745804</v>
      </c>
      <c r="T1828">
        <v>0.44501421915481199</v>
      </c>
      <c r="U1828">
        <v>0.95135198293208101</v>
      </c>
      <c r="V1828">
        <v>10.7204861111111</v>
      </c>
      <c r="W1828">
        <v>2.58956428187197</v>
      </c>
    </row>
    <row r="1829" spans="1:23" x14ac:dyDescent="0.25">
      <c r="A1829">
        <v>1827</v>
      </c>
      <c r="B1829">
        <v>153.98169962545299</v>
      </c>
      <c r="C1829">
        <v>137.67703623202399</v>
      </c>
      <c r="D1829">
        <v>41.512166237320898</v>
      </c>
      <c r="E1829">
        <v>11.826336605907199</v>
      </c>
      <c r="F1829">
        <v>7.9844384193420401</v>
      </c>
      <c r="G1829">
        <v>5.9817962646484304</v>
      </c>
      <c r="H1829">
        <v>9.4343347549438406</v>
      </c>
      <c r="I1829">
        <v>5.5310773849487296</v>
      </c>
      <c r="J1829">
        <v>1155</v>
      </c>
      <c r="K1829">
        <v>590</v>
      </c>
      <c r="L1829">
        <v>2266</v>
      </c>
      <c r="M1829">
        <v>1379</v>
      </c>
      <c r="N1829">
        <v>108.85311126708901</v>
      </c>
      <c r="O1829">
        <v>48.918296813964801</v>
      </c>
      <c r="P1829">
        <v>104.70161070160999</v>
      </c>
      <c r="Q1829">
        <v>168.759673056568</v>
      </c>
      <c r="R1829">
        <v>26.0373682014942</v>
      </c>
      <c r="S1829">
        <v>7.0378706423894304</v>
      </c>
      <c r="T1829">
        <v>0.53312207715662796</v>
      </c>
      <c r="U1829">
        <v>0.95327996754863198</v>
      </c>
      <c r="V1829">
        <v>9.0842911877394599</v>
      </c>
      <c r="W1829">
        <v>3.2799060354174099</v>
      </c>
    </row>
    <row r="1830" spans="1:23" x14ac:dyDescent="0.25">
      <c r="A1830">
        <v>1828</v>
      </c>
      <c r="B1830">
        <v>151.99864154165601</v>
      </c>
      <c r="C1830">
        <v>172.252750878146</v>
      </c>
      <c r="D1830">
        <v>41.725780655506597</v>
      </c>
      <c r="E1830">
        <v>5.6320516401785801</v>
      </c>
      <c r="F1830">
        <v>7.4218797683715803</v>
      </c>
      <c r="G1830">
        <v>2.6858458518981898</v>
      </c>
      <c r="H1830">
        <v>7.2455263137817303</v>
      </c>
      <c r="I1830">
        <v>1.67822778224945</v>
      </c>
      <c r="J1830">
        <v>794</v>
      </c>
      <c r="K1830">
        <v>101</v>
      </c>
      <c r="L1830">
        <v>1685</v>
      </c>
      <c r="M1830">
        <v>256</v>
      </c>
      <c r="N1830">
        <v>101.911727905273</v>
      </c>
      <c r="O1830">
        <v>21.9544982910156</v>
      </c>
      <c r="P1830">
        <v>101.614350980919</v>
      </c>
      <c r="Q1830">
        <v>206.162625482625</v>
      </c>
      <c r="R1830">
        <v>26.3387458578941</v>
      </c>
      <c r="S1830">
        <v>6.9078854317170704</v>
      </c>
      <c r="T1830">
        <v>0.53315092441475298</v>
      </c>
      <c r="U1830">
        <v>0.94610447168368905</v>
      </c>
      <c r="V1830">
        <v>9.38367729831144</v>
      </c>
      <c r="W1830">
        <v>3.08027522935779</v>
      </c>
    </row>
    <row r="1831" spans="1:23" x14ac:dyDescent="0.25">
      <c r="A1831">
        <v>1829</v>
      </c>
      <c r="B1831">
        <v>158.47439306021801</v>
      </c>
      <c r="C1831">
        <v>170.68520638863501</v>
      </c>
      <c r="D1831">
        <v>41.546176906818303</v>
      </c>
      <c r="E1831">
        <v>7.1594845023766096</v>
      </c>
      <c r="F1831">
        <v>6.9715142250061</v>
      </c>
      <c r="G1831">
        <v>4.1780371665954501</v>
      </c>
      <c r="H1831">
        <v>8.5890922546386701</v>
      </c>
      <c r="I1831">
        <v>3.2121214866638099</v>
      </c>
      <c r="J1831">
        <v>1055</v>
      </c>
      <c r="K1831">
        <v>252</v>
      </c>
      <c r="L1831">
        <v>1850</v>
      </c>
      <c r="M1831">
        <v>644</v>
      </c>
      <c r="N1831">
        <v>98.020401000976506</v>
      </c>
      <c r="O1831">
        <v>27.2946872711181</v>
      </c>
      <c r="P1831">
        <v>80.068718682891898</v>
      </c>
      <c r="Q1831">
        <v>184.153911863725</v>
      </c>
      <c r="R1831">
        <v>21.856881440166699</v>
      </c>
      <c r="S1831">
        <v>5.0707252001706697</v>
      </c>
      <c r="T1831">
        <v>0.49631540222398302</v>
      </c>
      <c r="U1831">
        <v>0.96843266958687502</v>
      </c>
      <c r="V1831">
        <v>8.9290096406660808</v>
      </c>
      <c r="W1831">
        <v>2.7222691203781801</v>
      </c>
    </row>
    <row r="1832" spans="1:23" x14ac:dyDescent="0.25">
      <c r="A1832">
        <v>1830</v>
      </c>
      <c r="B1832">
        <v>162.01366220962899</v>
      </c>
      <c r="C1832">
        <v>217.297929321353</v>
      </c>
      <c r="D1832">
        <v>42.696310317675398</v>
      </c>
      <c r="E1832">
        <v>3.64156591728376</v>
      </c>
      <c r="F1832">
        <v>6.6274294853210396</v>
      </c>
      <c r="G1832">
        <v>1.53145098686218</v>
      </c>
      <c r="H1832">
        <v>8.7396593093871999</v>
      </c>
      <c r="I1832">
        <v>1.61986315250396</v>
      </c>
      <c r="J1832">
        <v>1075</v>
      </c>
      <c r="K1832">
        <v>177</v>
      </c>
      <c r="L1832">
        <v>1895</v>
      </c>
      <c r="M1832">
        <v>316</v>
      </c>
      <c r="N1832">
        <v>99.368003845214801</v>
      </c>
      <c r="O1832">
        <v>52.153621673583899</v>
      </c>
      <c r="P1832">
        <v>71.507516754211196</v>
      </c>
      <c r="Q1832">
        <v>189.08301436391301</v>
      </c>
      <c r="R1832">
        <v>24.393367853335899</v>
      </c>
      <c r="S1832">
        <v>4.7283517167310496</v>
      </c>
      <c r="T1832">
        <v>0.44349313588790301</v>
      </c>
      <c r="U1832">
        <v>0.97278205958724295</v>
      </c>
      <c r="V1832">
        <v>9.4658553076402896</v>
      </c>
      <c r="W1832">
        <v>2.86653007463778</v>
      </c>
    </row>
    <row r="1833" spans="1:23" x14ac:dyDescent="0.25">
      <c r="A1833">
        <v>1831</v>
      </c>
      <c r="B1833">
        <v>188.80925304197601</v>
      </c>
      <c r="C1833">
        <v>195.61943759824501</v>
      </c>
      <c r="D1833">
        <v>40.860017121964503</v>
      </c>
      <c r="E1833">
        <v>6.2360047989137604</v>
      </c>
      <c r="F1833">
        <v>5.1663184165954501</v>
      </c>
      <c r="G1833">
        <v>2.4225869178771902</v>
      </c>
      <c r="H1833">
        <v>7.7264008522033603</v>
      </c>
      <c r="I1833">
        <v>1.8880186080932599</v>
      </c>
      <c r="J1833">
        <v>949</v>
      </c>
      <c r="K1833">
        <v>153</v>
      </c>
      <c r="L1833">
        <v>1442</v>
      </c>
      <c r="M1833">
        <v>321</v>
      </c>
      <c r="N1833">
        <v>95.854049682617102</v>
      </c>
      <c r="O1833">
        <v>32.0624389648437</v>
      </c>
      <c r="P1833">
        <v>90.796307151230906</v>
      </c>
      <c r="Q1833">
        <v>140.84117909418899</v>
      </c>
      <c r="R1833">
        <v>24.5316411315887</v>
      </c>
      <c r="S1833">
        <v>3.2639925097083</v>
      </c>
      <c r="T1833">
        <v>0.56594341720867503</v>
      </c>
      <c r="U1833">
        <v>0.98273307192826698</v>
      </c>
      <c r="V1833">
        <v>7.2731326644370098</v>
      </c>
      <c r="W1833">
        <v>2.6665732305535998</v>
      </c>
    </row>
    <row r="1834" spans="1:23" x14ac:dyDescent="0.25">
      <c r="A1834">
        <v>1832</v>
      </c>
      <c r="B1834">
        <v>194.01748529954</v>
      </c>
      <c r="C1834">
        <v>143.318053911389</v>
      </c>
      <c r="D1834">
        <v>38.984458788699101</v>
      </c>
      <c r="E1834">
        <v>3.16154241969106</v>
      </c>
      <c r="F1834">
        <v>4.9624547958373997</v>
      </c>
      <c r="G1834">
        <v>2.21840143203735</v>
      </c>
      <c r="H1834">
        <v>7.99334716796875</v>
      </c>
      <c r="I1834">
        <v>1.6536735296249301</v>
      </c>
      <c r="J1834">
        <v>935</v>
      </c>
      <c r="K1834">
        <v>139</v>
      </c>
      <c r="L1834">
        <v>1615</v>
      </c>
      <c r="M1834">
        <v>326</v>
      </c>
      <c r="N1834">
        <v>107.87029266357401</v>
      </c>
      <c r="O1834">
        <v>67.424026489257798</v>
      </c>
      <c r="P1834">
        <v>75.902484939759006</v>
      </c>
      <c r="Q1834">
        <v>138.64175574685399</v>
      </c>
      <c r="R1834">
        <v>23.490583408789899</v>
      </c>
      <c r="S1834">
        <v>7.6708573019319504</v>
      </c>
      <c r="T1834">
        <v>0.431203639899916</v>
      </c>
      <c r="U1834">
        <v>0.93452809310544704</v>
      </c>
      <c r="V1834">
        <v>14.048266485384</v>
      </c>
      <c r="W1834">
        <v>4.1689772027110203</v>
      </c>
    </row>
    <row r="1835" spans="1:23" x14ac:dyDescent="0.25">
      <c r="A1835">
        <v>1833</v>
      </c>
      <c r="B1835">
        <v>182.876632575831</v>
      </c>
      <c r="C1835">
        <v>203.907586019523</v>
      </c>
      <c r="D1835">
        <v>44.6266079938068</v>
      </c>
      <c r="E1835">
        <v>8.2059806738143006</v>
      </c>
      <c r="F1835">
        <v>6.39928770065307</v>
      </c>
      <c r="G1835">
        <v>4.6791563034057599</v>
      </c>
      <c r="H1835">
        <v>9.2382259368896396</v>
      </c>
      <c r="I1835">
        <v>4.4460301399230904</v>
      </c>
      <c r="J1835">
        <v>1073</v>
      </c>
      <c r="K1835">
        <v>500</v>
      </c>
      <c r="L1835">
        <v>1944</v>
      </c>
      <c r="M1835">
        <v>1065</v>
      </c>
      <c r="N1835">
        <v>104.06247711181599</v>
      </c>
      <c r="O1835">
        <v>56.080299377441399</v>
      </c>
      <c r="P1835">
        <v>111.438519924098</v>
      </c>
      <c r="Q1835">
        <v>198.67450685569</v>
      </c>
      <c r="R1835">
        <v>19.5730208755948</v>
      </c>
      <c r="S1835">
        <v>5.7461130026951999</v>
      </c>
      <c r="T1835">
        <v>0.56509064307451395</v>
      </c>
      <c r="U1835">
        <v>0.97406894113738596</v>
      </c>
      <c r="V1835">
        <v>9.6135155656795703</v>
      </c>
      <c r="W1835">
        <v>3.2079035498995299</v>
      </c>
    </row>
    <row r="1836" spans="1:23" x14ac:dyDescent="0.25">
      <c r="A1836">
        <v>1834</v>
      </c>
      <c r="B1836">
        <v>164.21663529274699</v>
      </c>
      <c r="C1836">
        <v>148.35696403966699</v>
      </c>
      <c r="D1836">
        <v>42.424723246997303</v>
      </c>
      <c r="E1836">
        <v>10.351001874027499</v>
      </c>
      <c r="F1836">
        <v>7.3257541656494096</v>
      </c>
      <c r="G1836">
        <v>5.5829777717590297</v>
      </c>
      <c r="H1836">
        <v>8.1354703903198207</v>
      </c>
      <c r="I1836">
        <v>4.2717757225036603</v>
      </c>
      <c r="J1836">
        <v>908</v>
      </c>
      <c r="K1836">
        <v>423</v>
      </c>
      <c r="L1836">
        <v>1702</v>
      </c>
      <c r="M1836">
        <v>967</v>
      </c>
      <c r="N1836">
        <v>96.260063171386705</v>
      </c>
      <c r="O1836">
        <v>36.359317779541001</v>
      </c>
      <c r="P1836">
        <v>90.879094900371499</v>
      </c>
      <c r="Q1836">
        <v>195.585801475268</v>
      </c>
      <c r="R1836">
        <v>27.728387325735799</v>
      </c>
      <c r="S1836">
        <v>6.9471043198660301</v>
      </c>
      <c r="T1836">
        <v>0.52025008497375003</v>
      </c>
      <c r="U1836">
        <v>0.96768167366390501</v>
      </c>
      <c r="V1836">
        <v>15.094522968197801</v>
      </c>
      <c r="W1836">
        <v>3.7808918956233599</v>
      </c>
    </row>
    <row r="1837" spans="1:23" x14ac:dyDescent="0.25">
      <c r="A1837">
        <v>1835</v>
      </c>
      <c r="B1837">
        <v>156.95136719128999</v>
      </c>
      <c r="C1837">
        <v>171.567622115701</v>
      </c>
      <c r="D1837">
        <v>44.911592475686199</v>
      </c>
      <c r="E1837">
        <v>7.8978278025096804</v>
      </c>
      <c r="F1837">
        <v>7.4098200798034597</v>
      </c>
      <c r="G1837">
        <v>4.8336253166198704</v>
      </c>
      <c r="H1837">
        <v>8.5717926025390607</v>
      </c>
      <c r="I1837">
        <v>3.7535593509674001</v>
      </c>
      <c r="J1837">
        <v>954</v>
      </c>
      <c r="K1837">
        <v>348</v>
      </c>
      <c r="L1837">
        <v>1939</v>
      </c>
      <c r="M1837">
        <v>812</v>
      </c>
      <c r="N1837">
        <v>116.965812683105</v>
      </c>
      <c r="O1837">
        <v>19.104972839355401</v>
      </c>
      <c r="P1837">
        <v>96.137277648878495</v>
      </c>
      <c r="Q1837">
        <v>206.030967274983</v>
      </c>
      <c r="R1837">
        <v>23.043607290996899</v>
      </c>
      <c r="S1837">
        <v>3.12895110796708</v>
      </c>
      <c r="T1837">
        <v>0.53562544282748503</v>
      </c>
      <c r="U1837">
        <v>0.98070569819040199</v>
      </c>
      <c r="V1837">
        <v>12.263414634146301</v>
      </c>
      <c r="W1837">
        <v>2.3790240596407899</v>
      </c>
    </row>
    <row r="1838" spans="1:23" x14ac:dyDescent="0.25">
      <c r="A1838">
        <v>1836</v>
      </c>
      <c r="B1838">
        <v>185.06355644394401</v>
      </c>
      <c r="C1838">
        <v>200.423217993751</v>
      </c>
      <c r="D1838">
        <v>38.0529299520758</v>
      </c>
      <c r="E1838">
        <v>7.3868711296143497</v>
      </c>
      <c r="F1838">
        <v>6.5228748321533203</v>
      </c>
      <c r="G1838">
        <v>4.4073920249938903</v>
      </c>
      <c r="H1838">
        <v>6.0344209671020499</v>
      </c>
      <c r="I1838">
        <v>3.4912130832672101</v>
      </c>
      <c r="J1838">
        <v>584</v>
      </c>
      <c r="K1838">
        <v>316</v>
      </c>
      <c r="L1838">
        <v>1445</v>
      </c>
      <c r="M1838">
        <v>755</v>
      </c>
      <c r="N1838">
        <v>49.819675445556598</v>
      </c>
      <c r="O1838">
        <v>30.4630947113037</v>
      </c>
      <c r="P1838">
        <v>83.849636216653195</v>
      </c>
      <c r="Q1838">
        <v>197.97339066757399</v>
      </c>
      <c r="R1838">
        <v>21.9817487374325</v>
      </c>
      <c r="S1838">
        <v>2.5133869200568499</v>
      </c>
      <c r="T1838">
        <v>0.46685565237151599</v>
      </c>
      <c r="U1838">
        <v>0.98798853077272097</v>
      </c>
      <c r="V1838">
        <v>12.6447876447876</v>
      </c>
      <c r="W1838">
        <v>2.2645058602228301</v>
      </c>
    </row>
    <row r="1839" spans="1:23" x14ac:dyDescent="0.25">
      <c r="A1839">
        <v>1837</v>
      </c>
      <c r="B1839">
        <v>160.30741912321199</v>
      </c>
      <c r="C1839">
        <v>199.46566011372201</v>
      </c>
      <c r="D1839">
        <v>41.3910252177253</v>
      </c>
      <c r="E1839">
        <v>5.6358773668917301</v>
      </c>
      <c r="F1839">
        <v>6.98840284347534</v>
      </c>
      <c r="G1839">
        <v>2.8630926609039302</v>
      </c>
      <c r="H1839">
        <v>8.8098955154418892</v>
      </c>
      <c r="I1839">
        <v>2.20577073097229</v>
      </c>
      <c r="J1839">
        <v>1067</v>
      </c>
      <c r="K1839">
        <v>213</v>
      </c>
      <c r="L1839">
        <v>1915</v>
      </c>
      <c r="M1839">
        <v>443</v>
      </c>
      <c r="N1839">
        <v>122.004096984863</v>
      </c>
      <c r="O1839">
        <v>74.242843627929602</v>
      </c>
      <c r="P1839">
        <v>88.891260840560307</v>
      </c>
      <c r="Q1839">
        <v>144.51231104599199</v>
      </c>
      <c r="R1839">
        <v>22.6055640207111</v>
      </c>
      <c r="S1839">
        <v>9.4013564036232307</v>
      </c>
      <c r="T1839">
        <v>0.48914011621453501</v>
      </c>
      <c r="U1839">
        <v>0.94235558508081696</v>
      </c>
      <c r="V1839">
        <v>11.3560090702947</v>
      </c>
      <c r="W1839">
        <v>6.4130052724077302</v>
      </c>
    </row>
    <row r="1840" spans="1:23" x14ac:dyDescent="0.25">
      <c r="A1840">
        <v>1838</v>
      </c>
      <c r="B1840">
        <v>156.221545149333</v>
      </c>
      <c r="C1840">
        <v>153.351569019387</v>
      </c>
      <c r="D1840">
        <v>43.878819816361101</v>
      </c>
      <c r="E1840">
        <v>12.3723790230432</v>
      </c>
      <c r="F1840">
        <v>6.4456009864807102</v>
      </c>
      <c r="G1840">
        <v>8.8832950592040998</v>
      </c>
      <c r="H1840">
        <v>7.94050741195678</v>
      </c>
      <c r="I1840">
        <v>6.5051727294921804</v>
      </c>
      <c r="J1840">
        <v>942</v>
      </c>
      <c r="K1840">
        <v>652</v>
      </c>
      <c r="L1840">
        <v>1663</v>
      </c>
      <c r="M1840">
        <v>1743</v>
      </c>
      <c r="N1840">
        <v>77.233413696289006</v>
      </c>
      <c r="O1840">
        <v>22.090721130371001</v>
      </c>
      <c r="P1840">
        <v>100.669656203288</v>
      </c>
      <c r="Q1840">
        <v>188.84079835883401</v>
      </c>
      <c r="R1840">
        <v>24.233048688943899</v>
      </c>
      <c r="S1840">
        <v>7.4161234939733696</v>
      </c>
      <c r="T1840">
        <v>0.52158156978607895</v>
      </c>
      <c r="U1840">
        <v>0.96135156797767096</v>
      </c>
      <c r="V1840">
        <v>14.4968944099378</v>
      </c>
      <c r="W1840">
        <v>4.2950097213221001</v>
      </c>
    </row>
    <row r="1841" spans="1:23" x14ac:dyDescent="0.25">
      <c r="A1841">
        <v>1839</v>
      </c>
      <c r="B1841">
        <v>167.299093714219</v>
      </c>
      <c r="C1841">
        <v>196.43393040811901</v>
      </c>
      <c r="D1841">
        <v>42.572663148677997</v>
      </c>
      <c r="E1841">
        <v>8.7088681829128802</v>
      </c>
      <c r="F1841">
        <v>6.3613510131835902</v>
      </c>
      <c r="G1841">
        <v>5.8528232574462802</v>
      </c>
      <c r="H1841">
        <v>7.0558981895446697</v>
      </c>
      <c r="I1841">
        <v>4.0952644348144496</v>
      </c>
      <c r="J1841">
        <v>696</v>
      </c>
      <c r="K1841">
        <v>344</v>
      </c>
      <c r="L1841">
        <v>1651</v>
      </c>
      <c r="M1841">
        <v>821</v>
      </c>
      <c r="N1841">
        <v>61.465438842773402</v>
      </c>
      <c r="O1841">
        <v>37.656337738037102</v>
      </c>
      <c r="P1841">
        <v>64.794986906098003</v>
      </c>
      <c r="Q1841">
        <v>160.82151294967201</v>
      </c>
      <c r="R1841">
        <v>25.707698576782001</v>
      </c>
      <c r="S1841">
        <v>7.0902673654917399</v>
      </c>
      <c r="T1841">
        <v>0.36849671654839</v>
      </c>
      <c r="U1841">
        <v>0.95087217211908204</v>
      </c>
      <c r="V1841">
        <v>20.002369668246399</v>
      </c>
      <c r="W1841">
        <v>3.6298828125</v>
      </c>
    </row>
    <row r="1842" spans="1:23" x14ac:dyDescent="0.25">
      <c r="A1842">
        <v>1840</v>
      </c>
      <c r="B1842">
        <v>176.56529332996899</v>
      </c>
      <c r="C1842">
        <v>200.83155116536301</v>
      </c>
      <c r="D1842">
        <v>45.859248470876999</v>
      </c>
      <c r="E1842">
        <v>5.4442386253874204</v>
      </c>
      <c r="F1842">
        <v>6.1982483863830504</v>
      </c>
      <c r="G1842">
        <v>2.30548763275146</v>
      </c>
      <c r="H1842">
        <v>7.4266414642333896</v>
      </c>
      <c r="I1842">
        <v>1.73916935920715</v>
      </c>
      <c r="J1842">
        <v>751</v>
      </c>
      <c r="K1842">
        <v>136</v>
      </c>
      <c r="L1842">
        <v>1580</v>
      </c>
      <c r="M1842">
        <v>293</v>
      </c>
      <c r="N1842">
        <v>72.718635559082003</v>
      </c>
      <c r="O1842">
        <v>37.802116394042898</v>
      </c>
      <c r="P1842">
        <v>98.567257217847697</v>
      </c>
      <c r="Q1842">
        <v>147.70720922422399</v>
      </c>
      <c r="R1842">
        <v>30.566481330512801</v>
      </c>
      <c r="S1842">
        <v>5.6333126020765603</v>
      </c>
      <c r="T1842">
        <v>0.51193012018126804</v>
      </c>
      <c r="U1842">
        <v>0.96408726333441797</v>
      </c>
      <c r="V1842">
        <v>14.255863539445601</v>
      </c>
      <c r="W1842">
        <v>3.15891405844717</v>
      </c>
    </row>
    <row r="1843" spans="1:23" x14ac:dyDescent="0.25">
      <c r="A1843">
        <v>1841</v>
      </c>
      <c r="B1843">
        <v>177.01736886025299</v>
      </c>
      <c r="C1843">
        <v>117.16039511731201</v>
      </c>
      <c r="D1843">
        <v>33.3943193874033</v>
      </c>
      <c r="E1843">
        <v>11.3746842180127</v>
      </c>
      <c r="F1843">
        <v>5.3640141487121502</v>
      </c>
      <c r="G1843">
        <v>3.4349398612975999</v>
      </c>
      <c r="H1843">
        <v>7.1281862258911097</v>
      </c>
      <c r="I1843">
        <v>2.1177890300750701</v>
      </c>
      <c r="J1843">
        <v>768</v>
      </c>
      <c r="K1843">
        <v>146</v>
      </c>
      <c r="L1843">
        <v>1574</v>
      </c>
      <c r="M1843">
        <v>383</v>
      </c>
      <c r="N1843">
        <v>87.132080078125</v>
      </c>
      <c r="O1843">
        <v>57.140174865722599</v>
      </c>
      <c r="P1843">
        <v>82.033355134074498</v>
      </c>
      <c r="Q1843">
        <v>204.19319472566499</v>
      </c>
      <c r="R1843">
        <v>27.909040086797798</v>
      </c>
      <c r="S1843">
        <v>4.3718252542605303</v>
      </c>
      <c r="T1843">
        <v>0.42907918453309202</v>
      </c>
      <c r="U1843">
        <v>0.97062321757131897</v>
      </c>
      <c r="V1843">
        <v>17.515657620041701</v>
      </c>
      <c r="W1843">
        <v>2.2809567617295299</v>
      </c>
    </row>
    <row r="1844" spans="1:23" x14ac:dyDescent="0.25">
      <c r="A1844">
        <v>1842</v>
      </c>
      <c r="B1844">
        <v>166.83455918026701</v>
      </c>
      <c r="C1844">
        <v>107.288517145684</v>
      </c>
      <c r="D1844">
        <v>29.176492018188998</v>
      </c>
      <c r="E1844">
        <v>5.2288236592875696</v>
      </c>
      <c r="F1844">
        <v>5.7436132431030202</v>
      </c>
      <c r="G1844">
        <v>3.3658654689788801</v>
      </c>
      <c r="H1844">
        <v>7.3848314285278303</v>
      </c>
      <c r="I1844">
        <v>2.3195598125457701</v>
      </c>
      <c r="J1844">
        <v>857</v>
      </c>
      <c r="K1844">
        <v>226</v>
      </c>
      <c r="L1844">
        <v>1814</v>
      </c>
      <c r="M1844">
        <v>459</v>
      </c>
      <c r="N1844">
        <v>87.664131164550696</v>
      </c>
      <c r="O1844">
        <v>33</v>
      </c>
      <c r="P1844">
        <v>79.059869739478899</v>
      </c>
      <c r="Q1844">
        <v>109.21696365842701</v>
      </c>
      <c r="R1844">
        <v>23.267045011134599</v>
      </c>
      <c r="S1844">
        <v>5.3361067774326099</v>
      </c>
      <c r="T1844">
        <v>0.44393949421892398</v>
      </c>
      <c r="U1844">
        <v>0.94301389599997198</v>
      </c>
      <c r="V1844">
        <v>12.933696639418701</v>
      </c>
      <c r="W1844">
        <v>3.0796477886732001</v>
      </c>
    </row>
    <row r="1845" spans="1:23" x14ac:dyDescent="0.25">
      <c r="A1845">
        <v>1843</v>
      </c>
      <c r="B1845">
        <v>171.53998719167799</v>
      </c>
      <c r="C1845">
        <v>192.278348114653</v>
      </c>
      <c r="D1845">
        <v>35.382329660378304</v>
      </c>
      <c r="E1845">
        <v>6.7407454877820996</v>
      </c>
      <c r="F1845">
        <v>6.0339674949645996</v>
      </c>
      <c r="G1845">
        <v>2.2778675556182799</v>
      </c>
      <c r="H1845">
        <v>8.42482089996337</v>
      </c>
      <c r="I1845">
        <v>1.44843196868896</v>
      </c>
      <c r="J1845">
        <v>1010</v>
      </c>
      <c r="K1845">
        <v>71</v>
      </c>
      <c r="L1845">
        <v>1876</v>
      </c>
      <c r="M1845">
        <v>186</v>
      </c>
      <c r="N1845">
        <v>87.464279174804602</v>
      </c>
      <c r="O1845">
        <v>84.095184326171804</v>
      </c>
      <c r="P1845">
        <v>80.002562131693495</v>
      </c>
      <c r="Q1845">
        <v>183.20097532141199</v>
      </c>
      <c r="R1845">
        <v>25.1959981529928</v>
      </c>
      <c r="S1845">
        <v>4.7108188492305896</v>
      </c>
      <c r="T1845">
        <v>0.44516939679185302</v>
      </c>
      <c r="U1845">
        <v>0.96839705740988102</v>
      </c>
      <c r="V1845">
        <v>12.8807829181494</v>
      </c>
      <c r="W1845">
        <v>2.7327204071581002</v>
      </c>
    </row>
    <row r="1846" spans="1:23" x14ac:dyDescent="0.25">
      <c r="A1846">
        <v>1844</v>
      </c>
      <c r="B1846">
        <v>174.56954336393099</v>
      </c>
      <c r="C1846">
        <v>153.210890954608</v>
      </c>
      <c r="D1846">
        <v>35.611508948499598</v>
      </c>
      <c r="E1846">
        <v>5.3760762468546401</v>
      </c>
      <c r="F1846">
        <v>5.9623050689697203</v>
      </c>
      <c r="G1846">
        <v>3.3700246810913002</v>
      </c>
      <c r="H1846">
        <v>9.0268497467040998</v>
      </c>
      <c r="I1846">
        <v>2.34868192672729</v>
      </c>
      <c r="J1846">
        <v>1085</v>
      </c>
      <c r="K1846">
        <v>211</v>
      </c>
      <c r="L1846">
        <v>2092</v>
      </c>
      <c r="M1846">
        <v>482</v>
      </c>
      <c r="N1846">
        <v>86.377082824707003</v>
      </c>
      <c r="O1846">
        <v>22.2036037445068</v>
      </c>
      <c r="P1846">
        <v>77.055907172995703</v>
      </c>
      <c r="Q1846">
        <v>114.701861890172</v>
      </c>
      <c r="R1846">
        <v>20.720234024177898</v>
      </c>
      <c r="S1846">
        <v>14.5710273298697</v>
      </c>
      <c r="T1846">
        <v>0.47952124859107098</v>
      </c>
      <c r="U1846">
        <v>0.72038228173504804</v>
      </c>
      <c r="V1846">
        <v>16.887048192771001</v>
      </c>
      <c r="W1846">
        <v>5.3147973609801999</v>
      </c>
    </row>
    <row r="1847" spans="1:23" x14ac:dyDescent="0.25">
      <c r="A1847">
        <v>1845</v>
      </c>
      <c r="B1847">
        <v>181.81458984261201</v>
      </c>
      <c r="C1847">
        <v>115.81794717537601</v>
      </c>
      <c r="D1847">
        <v>31.884038501782399</v>
      </c>
      <c r="E1847">
        <v>5.6633124245518403</v>
      </c>
      <c r="F1847">
        <v>5.1968798637390101</v>
      </c>
      <c r="G1847">
        <v>3.2683579921722399</v>
      </c>
      <c r="H1847">
        <v>7.5648312568664497</v>
      </c>
      <c r="I1847">
        <v>1.9887601137161199</v>
      </c>
      <c r="J1847">
        <v>851</v>
      </c>
      <c r="K1847">
        <v>142</v>
      </c>
      <c r="L1847">
        <v>1724</v>
      </c>
      <c r="M1847">
        <v>326</v>
      </c>
      <c r="N1847">
        <v>82.006095886230398</v>
      </c>
      <c r="O1847">
        <v>43.965892791747997</v>
      </c>
      <c r="P1847">
        <v>116.28706232927701</v>
      </c>
      <c r="Q1847">
        <v>189.97178507766699</v>
      </c>
      <c r="R1847">
        <v>22.7045357006591</v>
      </c>
      <c r="S1847">
        <v>5.2457526148016003</v>
      </c>
      <c r="T1847">
        <v>0.56512478961771795</v>
      </c>
      <c r="U1847">
        <v>0.965662325068261</v>
      </c>
      <c r="V1847">
        <v>7.2045045045045004</v>
      </c>
      <c r="W1847">
        <v>2.3861677115987399</v>
      </c>
    </row>
    <row r="1848" spans="1:23" x14ac:dyDescent="0.25">
      <c r="A1848">
        <v>1846</v>
      </c>
      <c r="B1848">
        <v>182.34215684371901</v>
      </c>
      <c r="C1848">
        <v>197.057016437345</v>
      </c>
      <c r="D1848">
        <v>31.9631489234859</v>
      </c>
      <c r="E1848">
        <v>4.9903407362465</v>
      </c>
      <c r="F1848">
        <v>5.1893429756164497</v>
      </c>
      <c r="G1848">
        <v>2.2299203872680602</v>
      </c>
      <c r="H1848">
        <v>7.8796024322509703</v>
      </c>
      <c r="I1848">
        <v>2.1421549320220898</v>
      </c>
      <c r="J1848">
        <v>924</v>
      </c>
      <c r="K1848">
        <v>222</v>
      </c>
      <c r="L1848">
        <v>1759</v>
      </c>
      <c r="M1848">
        <v>386</v>
      </c>
      <c r="N1848">
        <v>82.006095886230398</v>
      </c>
      <c r="O1848">
        <v>64.404968261718693</v>
      </c>
      <c r="P1848">
        <v>108.648144032007</v>
      </c>
      <c r="Q1848">
        <v>165.91961496242499</v>
      </c>
      <c r="R1848">
        <v>28.434871212429499</v>
      </c>
      <c r="S1848">
        <v>8.4569753321937995</v>
      </c>
      <c r="T1848">
        <v>0.54885447173792501</v>
      </c>
      <c r="U1848">
        <v>0.91415497022667902</v>
      </c>
      <c r="V1848">
        <v>10.3637048192771</v>
      </c>
      <c r="W1848">
        <v>3.8847552910052898</v>
      </c>
    </row>
    <row r="1849" spans="1:23" x14ac:dyDescent="0.25">
      <c r="A1849">
        <v>1847</v>
      </c>
      <c r="B1849">
        <v>201.594325525432</v>
      </c>
      <c r="C1849">
        <v>186.24320285664299</v>
      </c>
      <c r="D1849">
        <v>27.936681004111801</v>
      </c>
      <c r="E1849">
        <v>10.359806329273001</v>
      </c>
      <c r="F1849">
        <v>3.8067462444305402</v>
      </c>
      <c r="G1849">
        <v>7.5734014511108398</v>
      </c>
      <c r="H1849">
        <v>6.4742465019226003</v>
      </c>
      <c r="I1849">
        <v>5.2958002090454102</v>
      </c>
      <c r="J1849">
        <v>702</v>
      </c>
      <c r="K1849">
        <v>462</v>
      </c>
      <c r="L1849">
        <v>1283</v>
      </c>
      <c r="M1849">
        <v>1101</v>
      </c>
      <c r="N1849">
        <v>69.971427917480398</v>
      </c>
      <c r="O1849">
        <v>44.721363067626903</v>
      </c>
      <c r="P1849">
        <v>97.366982710540995</v>
      </c>
      <c r="Q1849">
        <v>154.417299510953</v>
      </c>
      <c r="R1849">
        <v>24.521756111620601</v>
      </c>
      <c r="S1849">
        <v>6.2206960287779101</v>
      </c>
      <c r="T1849">
        <v>0.50802755682237999</v>
      </c>
      <c r="U1849">
        <v>0.99204738537705395</v>
      </c>
      <c r="V1849">
        <v>10.5283553875236</v>
      </c>
      <c r="W1849">
        <v>3.05694716242661</v>
      </c>
    </row>
    <row r="1850" spans="1:23" x14ac:dyDescent="0.25">
      <c r="A1850">
        <v>1848</v>
      </c>
      <c r="B1850">
        <v>169.29505715228299</v>
      </c>
      <c r="C1850">
        <v>177.66347105513401</v>
      </c>
      <c r="D1850">
        <v>27.824073797217199</v>
      </c>
      <c r="E1850">
        <v>5.12044616811158</v>
      </c>
      <c r="F1850">
        <v>6.8703341484069798</v>
      </c>
      <c r="G1850">
        <v>2.8606936931610099</v>
      </c>
      <c r="H1850">
        <v>7.44158458709716</v>
      </c>
      <c r="I1850">
        <v>1.74095153808593</v>
      </c>
      <c r="J1850">
        <v>887</v>
      </c>
      <c r="K1850">
        <v>83</v>
      </c>
      <c r="L1850">
        <v>1857</v>
      </c>
      <c r="M1850">
        <v>246</v>
      </c>
      <c r="N1850">
        <v>83.934494018554602</v>
      </c>
      <c r="O1850">
        <v>55.145259857177699</v>
      </c>
      <c r="P1850">
        <v>88.183502689778805</v>
      </c>
      <c r="Q1850">
        <v>208.398909254469</v>
      </c>
      <c r="R1850">
        <v>27.5592245454379</v>
      </c>
      <c r="S1850">
        <v>6.8496928288605297</v>
      </c>
      <c r="T1850">
        <v>0.49426932564783599</v>
      </c>
      <c r="U1850">
        <v>0.96781382967746898</v>
      </c>
      <c r="V1850">
        <v>11.498080614203401</v>
      </c>
      <c r="W1850">
        <v>4.2260947274352096</v>
      </c>
    </row>
    <row r="1851" spans="1:23" x14ac:dyDescent="0.25">
      <c r="A1851">
        <v>1849</v>
      </c>
      <c r="B1851">
        <v>160.487065535911</v>
      </c>
      <c r="C1851">
        <v>171.40082283762499</v>
      </c>
      <c r="D1851">
        <v>24.808620122555201</v>
      </c>
      <c r="E1851">
        <v>8.73743809867414</v>
      </c>
      <c r="F1851">
        <v>6.6106419563293404</v>
      </c>
      <c r="G1851">
        <v>4.4058241844177202</v>
      </c>
      <c r="H1851">
        <v>7.8441433906555096</v>
      </c>
      <c r="I1851">
        <v>3.8468034267425502</v>
      </c>
      <c r="J1851">
        <v>926</v>
      </c>
      <c r="K1851">
        <v>394</v>
      </c>
      <c r="L1851">
        <v>1848</v>
      </c>
      <c r="M1851">
        <v>824</v>
      </c>
      <c r="N1851">
        <v>107.54069519042901</v>
      </c>
      <c r="O1851">
        <v>64</v>
      </c>
      <c r="P1851">
        <v>81.706293706293707</v>
      </c>
      <c r="Q1851">
        <v>169.92137030995099</v>
      </c>
      <c r="R1851">
        <v>23.681156781215002</v>
      </c>
      <c r="S1851">
        <v>17.399931092892899</v>
      </c>
      <c r="T1851">
        <v>0.514670576517687</v>
      </c>
      <c r="U1851">
        <v>0.84068308761395905</v>
      </c>
      <c r="V1851">
        <v>10.9569420035149</v>
      </c>
      <c r="W1851">
        <v>8.5520912547528507</v>
      </c>
    </row>
    <row r="1852" spans="1:23" x14ac:dyDescent="0.25">
      <c r="A1852">
        <v>1850</v>
      </c>
      <c r="B1852">
        <v>152.255991771623</v>
      </c>
      <c r="C1852">
        <v>163.20217741465899</v>
      </c>
      <c r="D1852">
        <v>28.492461759534301</v>
      </c>
      <c r="E1852">
        <v>10.6280632359401</v>
      </c>
      <c r="F1852">
        <v>7.1476488113403303</v>
      </c>
      <c r="G1852">
        <v>4.1300139427184996</v>
      </c>
      <c r="H1852">
        <v>8.3042955398559499</v>
      </c>
      <c r="I1852">
        <v>2.7190148830413801</v>
      </c>
      <c r="J1852">
        <v>932</v>
      </c>
      <c r="K1852">
        <v>181</v>
      </c>
      <c r="L1852">
        <v>2147</v>
      </c>
      <c r="M1852">
        <v>509</v>
      </c>
      <c r="N1852">
        <v>107.935165405273</v>
      </c>
      <c r="O1852">
        <v>18.439088821411101</v>
      </c>
      <c r="P1852">
        <v>84.155511811023601</v>
      </c>
      <c r="Q1852">
        <v>189.01991514416801</v>
      </c>
      <c r="R1852">
        <v>24.126242011748101</v>
      </c>
      <c r="S1852">
        <v>5.5121495348289198</v>
      </c>
      <c r="T1852">
        <v>0.53264349491298701</v>
      </c>
      <c r="U1852">
        <v>0.96424220394557403</v>
      </c>
      <c r="V1852">
        <v>9.9289940828402301</v>
      </c>
      <c r="W1852">
        <v>3.27154424522845</v>
      </c>
    </row>
    <row r="1853" spans="1:23" x14ac:dyDescent="0.25">
      <c r="A1853">
        <v>1851</v>
      </c>
      <c r="B1853">
        <v>142.16078324826699</v>
      </c>
      <c r="C1853">
        <v>209.672242814725</v>
      </c>
      <c r="D1853">
        <v>25.300024277651701</v>
      </c>
      <c r="E1853">
        <v>5.4232447797458798</v>
      </c>
      <c r="F1853">
        <v>7.5177531242370597</v>
      </c>
      <c r="G1853">
        <v>2.5891349315643302</v>
      </c>
      <c r="H1853">
        <v>8.9570493698120099</v>
      </c>
      <c r="I1853">
        <v>2.6123023033142001</v>
      </c>
      <c r="J1853">
        <v>1043</v>
      </c>
      <c r="K1853">
        <v>282</v>
      </c>
      <c r="L1853">
        <v>2290</v>
      </c>
      <c r="M1853">
        <v>537</v>
      </c>
      <c r="N1853">
        <v>109.128364562988</v>
      </c>
      <c r="O1853">
        <v>36.891731262207003</v>
      </c>
      <c r="P1853">
        <v>83.169857433808502</v>
      </c>
      <c r="Q1853">
        <v>172.70174784432501</v>
      </c>
      <c r="R1853">
        <v>23.803610685140502</v>
      </c>
      <c r="S1853">
        <v>5.7872338569093396</v>
      </c>
      <c r="T1853">
        <v>0.52137751724620696</v>
      </c>
      <c r="U1853">
        <v>0.965311243380231</v>
      </c>
      <c r="V1853">
        <v>8.3539244186046506</v>
      </c>
      <c r="W1853">
        <v>3.0876108998732499</v>
      </c>
    </row>
    <row r="1854" spans="1:23" x14ac:dyDescent="0.25">
      <c r="A1854">
        <v>1852</v>
      </c>
      <c r="B1854">
        <v>144.09289914417101</v>
      </c>
      <c r="C1854">
        <v>223.007820838751</v>
      </c>
      <c r="D1854">
        <v>24.8004140022956</v>
      </c>
      <c r="E1854">
        <v>3.5478991681671102</v>
      </c>
      <c r="F1854">
        <v>7.5284271240234304</v>
      </c>
      <c r="G1854">
        <v>1.91072762012481</v>
      </c>
      <c r="H1854">
        <v>8.8331155776977504</v>
      </c>
      <c r="I1854">
        <v>1.30939173698425</v>
      </c>
      <c r="J1854">
        <v>1013</v>
      </c>
      <c r="K1854">
        <v>90</v>
      </c>
      <c r="L1854">
        <v>2231</v>
      </c>
      <c r="M1854">
        <v>209</v>
      </c>
      <c r="N1854">
        <v>81.492332458496094</v>
      </c>
      <c r="O1854">
        <v>31.064449310302699</v>
      </c>
      <c r="P1854">
        <v>70.768770152003597</v>
      </c>
      <c r="Q1854">
        <v>178.21983384651099</v>
      </c>
      <c r="R1854">
        <v>22.889375305937001</v>
      </c>
      <c r="S1854">
        <v>8.0204023981816093</v>
      </c>
      <c r="T1854">
        <v>0.44274112985438502</v>
      </c>
      <c r="U1854">
        <v>0.95422150809215001</v>
      </c>
      <c r="V1854">
        <v>8.9176276771004908</v>
      </c>
      <c r="W1854">
        <v>3.8846668898560401</v>
      </c>
    </row>
    <row r="1855" spans="1:23" x14ac:dyDescent="0.25">
      <c r="A1855">
        <v>1853</v>
      </c>
      <c r="B1855">
        <v>139.02870228415</v>
      </c>
      <c r="C1855">
        <v>152.22311707970201</v>
      </c>
      <c r="D1855">
        <v>23.443687523185702</v>
      </c>
      <c r="E1855">
        <v>3.5458527774567798</v>
      </c>
      <c r="F1855">
        <v>6.68737697601318</v>
      </c>
      <c r="G1855">
        <v>2.34480881690979</v>
      </c>
      <c r="H1855">
        <v>7.3983569145202601</v>
      </c>
      <c r="I1855">
        <v>2.0159130096435498</v>
      </c>
      <c r="J1855">
        <v>909</v>
      </c>
      <c r="K1855">
        <v>203</v>
      </c>
      <c r="L1855">
        <v>1702</v>
      </c>
      <c r="M1855">
        <v>419</v>
      </c>
      <c r="N1855">
        <v>88.192970275878906</v>
      </c>
      <c r="O1855">
        <v>34</v>
      </c>
      <c r="P1855">
        <v>102.38029146426</v>
      </c>
      <c r="Q1855">
        <v>110.705130100532</v>
      </c>
      <c r="R1855">
        <v>23.892463805601999</v>
      </c>
      <c r="S1855">
        <v>7.2677359273290598</v>
      </c>
      <c r="T1855">
        <v>0.50923442245240802</v>
      </c>
      <c r="U1855">
        <v>0.914732550154984</v>
      </c>
      <c r="V1855">
        <v>11.5614849187935</v>
      </c>
      <c r="W1855">
        <v>4.1723456790123397</v>
      </c>
    </row>
    <row r="1856" spans="1:23" x14ac:dyDescent="0.25">
      <c r="A1856">
        <v>1854</v>
      </c>
      <c r="B1856">
        <v>140.09367540608201</v>
      </c>
      <c r="C1856">
        <v>197.49614780026701</v>
      </c>
      <c r="D1856">
        <v>21.1810037699173</v>
      </c>
      <c r="E1856">
        <v>5.9479840892888003</v>
      </c>
      <c r="F1856">
        <v>6.9316830635070801</v>
      </c>
      <c r="G1856">
        <v>2.2434620857238698</v>
      </c>
      <c r="H1856">
        <v>8.3307723999023402</v>
      </c>
      <c r="I1856">
        <v>1.7469180822372401</v>
      </c>
      <c r="J1856">
        <v>985</v>
      </c>
      <c r="K1856">
        <v>167</v>
      </c>
      <c r="L1856">
        <v>2133</v>
      </c>
      <c r="M1856">
        <v>346</v>
      </c>
      <c r="N1856">
        <v>89.961097717285099</v>
      </c>
      <c r="O1856">
        <v>37.854988098144503</v>
      </c>
      <c r="P1856">
        <v>73.607808652831494</v>
      </c>
      <c r="Q1856">
        <v>121.344707412223</v>
      </c>
      <c r="R1856">
        <v>23.5337351250711</v>
      </c>
      <c r="S1856">
        <v>4.6135584881406997</v>
      </c>
      <c r="T1856">
        <v>0.40747387789693501</v>
      </c>
      <c r="U1856">
        <v>0.96471799184510698</v>
      </c>
      <c r="V1856">
        <v>15.132629107981201</v>
      </c>
      <c r="W1856">
        <v>3.4591756777934402</v>
      </c>
    </row>
    <row r="1857" spans="1:23" x14ac:dyDescent="0.25">
      <c r="A1857">
        <v>1855</v>
      </c>
      <c r="B1857">
        <v>140.72889052766399</v>
      </c>
      <c r="C1857">
        <v>121.027654330571</v>
      </c>
      <c r="D1857">
        <v>18.6717128078736</v>
      </c>
      <c r="E1857">
        <v>7.6051365978444299</v>
      </c>
      <c r="F1857">
        <v>6.2725329399108798</v>
      </c>
      <c r="G1857">
        <v>4.0400605201721103</v>
      </c>
      <c r="H1857">
        <v>7.5552115440368599</v>
      </c>
      <c r="I1857">
        <v>2.7488920688629102</v>
      </c>
      <c r="J1857">
        <v>901</v>
      </c>
      <c r="K1857">
        <v>225</v>
      </c>
      <c r="L1857">
        <v>1845</v>
      </c>
      <c r="M1857">
        <v>569</v>
      </c>
      <c r="N1857">
        <v>89.961097717285099</v>
      </c>
      <c r="O1857">
        <v>21.023796081542901</v>
      </c>
      <c r="P1857">
        <v>86.492338441039294</v>
      </c>
      <c r="Q1857">
        <v>197.579343880556</v>
      </c>
      <c r="R1857">
        <v>27.329108800011099</v>
      </c>
      <c r="S1857">
        <v>12.254297994388599</v>
      </c>
      <c r="T1857">
        <v>0.48072740881818299</v>
      </c>
      <c r="U1857">
        <v>0.95342411616595202</v>
      </c>
      <c r="V1857">
        <v>15.5826086956521</v>
      </c>
      <c r="W1857">
        <v>5.3665467625899197</v>
      </c>
    </row>
    <row r="1858" spans="1:23" x14ac:dyDescent="0.25">
      <c r="A1858">
        <v>1856</v>
      </c>
      <c r="B1858">
        <v>142.51877583496599</v>
      </c>
      <c r="C1858">
        <v>179.70612664712999</v>
      </c>
      <c r="D1858">
        <v>22.565421323852501</v>
      </c>
      <c r="E1858">
        <v>5.8747972355562004</v>
      </c>
      <c r="F1858">
        <v>6.5901207923889098</v>
      </c>
      <c r="G1858">
        <v>2.85438013076782</v>
      </c>
      <c r="H1858">
        <v>8.2775774002075195</v>
      </c>
      <c r="I1858">
        <v>1.7316598892211901</v>
      </c>
      <c r="J1858">
        <v>930</v>
      </c>
      <c r="K1858">
        <v>93</v>
      </c>
      <c r="L1858">
        <v>1984</v>
      </c>
      <c r="M1858">
        <v>242</v>
      </c>
      <c r="N1858">
        <v>72.422370910644503</v>
      </c>
      <c r="O1858">
        <v>29.732135772705</v>
      </c>
      <c r="P1858">
        <v>70.833108563722107</v>
      </c>
      <c r="Q1858">
        <v>186.23036566604799</v>
      </c>
      <c r="R1858">
        <v>26.506875078219799</v>
      </c>
      <c r="S1858">
        <v>4.3640887910203201</v>
      </c>
      <c r="T1858">
        <v>0.40306189677304299</v>
      </c>
      <c r="U1858">
        <v>0.972568616331833</v>
      </c>
      <c r="V1858">
        <v>16.650953984287298</v>
      </c>
      <c r="W1858">
        <v>2.5988510578674502</v>
      </c>
    </row>
    <row r="1859" spans="1:23" x14ac:dyDescent="0.25">
      <c r="A1859">
        <v>1857</v>
      </c>
      <c r="B1859">
        <v>147.86221351083799</v>
      </c>
      <c r="C1859">
        <v>184.37279978264601</v>
      </c>
      <c r="D1859">
        <v>28.716891473910799</v>
      </c>
      <c r="E1859">
        <v>7.4114337868427302</v>
      </c>
      <c r="F1859">
        <v>6.2888517379760698</v>
      </c>
      <c r="G1859">
        <v>3.58958435058593</v>
      </c>
      <c r="H1859">
        <v>7.9125862121581996</v>
      </c>
      <c r="I1859">
        <v>2.72624588012695</v>
      </c>
      <c r="J1859">
        <v>909</v>
      </c>
      <c r="K1859">
        <v>223</v>
      </c>
      <c r="L1859">
        <v>1920</v>
      </c>
      <c r="M1859">
        <v>563</v>
      </c>
      <c r="N1859">
        <v>82.389320373535099</v>
      </c>
      <c r="O1859">
        <v>38.948684692382798</v>
      </c>
      <c r="P1859">
        <v>66.967977089299595</v>
      </c>
      <c r="Q1859">
        <v>115.061342912406</v>
      </c>
      <c r="R1859">
        <v>23.638401661526999</v>
      </c>
      <c r="S1859">
        <v>5.9299209892061402</v>
      </c>
      <c r="T1859">
        <v>0.396020835255259</v>
      </c>
      <c r="U1859">
        <v>0.92934860109872997</v>
      </c>
      <c r="V1859">
        <v>14.0625</v>
      </c>
      <c r="W1859">
        <v>3.3777352297593</v>
      </c>
    </row>
    <row r="1860" spans="1:23" x14ac:dyDescent="0.25">
      <c r="A1860">
        <v>1858</v>
      </c>
      <c r="B1860">
        <v>156.31784043936401</v>
      </c>
      <c r="C1860">
        <v>180.764812047584</v>
      </c>
      <c r="D1860">
        <v>26.449968152252598</v>
      </c>
      <c r="E1860">
        <v>8.3885059054720905</v>
      </c>
      <c r="F1860">
        <v>6.99271535873413</v>
      </c>
      <c r="G1860">
        <v>3.6950700283050502</v>
      </c>
      <c r="H1860">
        <v>9.8371191024780202</v>
      </c>
      <c r="I1860">
        <v>2.4389796257018999</v>
      </c>
      <c r="J1860">
        <v>1191</v>
      </c>
      <c r="K1860">
        <v>195</v>
      </c>
      <c r="L1860">
        <v>2417</v>
      </c>
      <c r="M1860">
        <v>459</v>
      </c>
      <c r="N1860">
        <v>110.548629760742</v>
      </c>
      <c r="O1860">
        <v>51.088157653808501</v>
      </c>
      <c r="P1860">
        <v>117.102141102141</v>
      </c>
      <c r="Q1860">
        <v>121.324387228162</v>
      </c>
      <c r="R1860">
        <v>29.195539532353401</v>
      </c>
      <c r="S1860">
        <v>11.318764299364</v>
      </c>
      <c r="T1860">
        <v>0.57474624561090804</v>
      </c>
      <c r="U1860">
        <v>0.91066659443745801</v>
      </c>
      <c r="V1860">
        <v>10.8853503184713</v>
      </c>
      <c r="W1860">
        <v>5.0604594921402599</v>
      </c>
    </row>
    <row r="1861" spans="1:23" x14ac:dyDescent="0.25">
      <c r="A1861">
        <v>1859</v>
      </c>
      <c r="B1861">
        <v>169.672184595082</v>
      </c>
      <c r="C1861">
        <v>140.53395175532199</v>
      </c>
      <c r="D1861">
        <v>30.345366129848301</v>
      </c>
      <c r="E1861">
        <v>7.0337440737441002</v>
      </c>
      <c r="F1861">
        <v>6.3189392089843697</v>
      </c>
      <c r="G1861">
        <v>3.6922736167907702</v>
      </c>
      <c r="H1861">
        <v>9.05218410491943</v>
      </c>
      <c r="I1861">
        <v>2.2391083240509002</v>
      </c>
      <c r="J1861">
        <v>1070</v>
      </c>
      <c r="K1861">
        <v>140</v>
      </c>
      <c r="L1861">
        <v>2142</v>
      </c>
      <c r="M1861">
        <v>394</v>
      </c>
      <c r="N1861">
        <v>103.619491577148</v>
      </c>
      <c r="O1861">
        <v>17.464248657226499</v>
      </c>
      <c r="P1861">
        <v>60.007829627309697</v>
      </c>
      <c r="Q1861">
        <v>171.43039350263001</v>
      </c>
      <c r="R1861">
        <v>23.883819457968102</v>
      </c>
      <c r="S1861">
        <v>6.9726739277592804</v>
      </c>
      <c r="T1861">
        <v>0.37703686825972899</v>
      </c>
      <c r="U1861">
        <v>0.94582592412642297</v>
      </c>
      <c r="V1861">
        <v>14.4418356456776</v>
      </c>
      <c r="W1861">
        <v>3.5365348399246699</v>
      </c>
    </row>
    <row r="1862" spans="1:23" x14ac:dyDescent="0.25">
      <c r="A1862">
        <v>1860</v>
      </c>
      <c r="B1862">
        <v>177.41132177996801</v>
      </c>
      <c r="C1862">
        <v>201.76391934638701</v>
      </c>
      <c r="D1862">
        <v>32.155108445527802</v>
      </c>
      <c r="E1862">
        <v>9.9255266789732506</v>
      </c>
      <c r="F1862">
        <v>6.1504998207092196</v>
      </c>
      <c r="G1862">
        <v>5.4348182678222603</v>
      </c>
      <c r="H1862">
        <v>10.330141067504799</v>
      </c>
      <c r="I1862">
        <v>4.3734364509582502</v>
      </c>
      <c r="J1862">
        <v>1229</v>
      </c>
      <c r="K1862">
        <v>403</v>
      </c>
      <c r="L1862">
        <v>2358</v>
      </c>
      <c r="M1862">
        <v>1020</v>
      </c>
      <c r="N1862">
        <v>106.531684875488</v>
      </c>
      <c r="O1862">
        <v>48.795494079589801</v>
      </c>
      <c r="P1862">
        <v>64.912700062357104</v>
      </c>
      <c r="Q1862">
        <v>129.35701990934601</v>
      </c>
      <c r="R1862">
        <v>24.9312391909504</v>
      </c>
      <c r="S1862">
        <v>9.1010858278545292</v>
      </c>
      <c r="T1862">
        <v>0.43367244620343498</v>
      </c>
      <c r="U1862">
        <v>0.93781877038170702</v>
      </c>
      <c r="V1862">
        <v>9.42372881355932</v>
      </c>
      <c r="W1862">
        <v>4.1508492695094397</v>
      </c>
    </row>
    <row r="1863" spans="1:23" x14ac:dyDescent="0.25">
      <c r="A1863">
        <v>1861</v>
      </c>
      <c r="B1863">
        <v>176.92621630538099</v>
      </c>
      <c r="C1863">
        <v>133.22763880533199</v>
      </c>
      <c r="D1863">
        <v>31.745972018463899</v>
      </c>
      <c r="E1863">
        <v>9.4760359316480596</v>
      </c>
      <c r="F1863">
        <v>6.2347817420959402</v>
      </c>
      <c r="G1863">
        <v>5.0651507377624503</v>
      </c>
      <c r="H1863">
        <v>9.7668476104736293</v>
      </c>
      <c r="I1863">
        <v>4.55615234375</v>
      </c>
      <c r="J1863">
        <v>1187</v>
      </c>
      <c r="K1863">
        <v>487</v>
      </c>
      <c r="L1863">
        <v>2279</v>
      </c>
      <c r="M1863">
        <v>1130</v>
      </c>
      <c r="N1863">
        <v>103.83159637451099</v>
      </c>
      <c r="O1863">
        <v>41.436698913574197</v>
      </c>
      <c r="P1863">
        <v>70.0601265822784</v>
      </c>
      <c r="Q1863">
        <v>182.352025968211</v>
      </c>
      <c r="R1863">
        <v>25.563430928336999</v>
      </c>
      <c r="S1863">
        <v>8.2904980007138604</v>
      </c>
      <c r="T1863">
        <v>0.45200794737690397</v>
      </c>
      <c r="U1863">
        <v>0.957797476231803</v>
      </c>
      <c r="V1863">
        <v>9.8875638841567195</v>
      </c>
      <c r="W1863">
        <v>4.8832455868690001</v>
      </c>
    </row>
    <row r="1864" spans="1:23" x14ac:dyDescent="0.25">
      <c r="A1864">
        <v>1862</v>
      </c>
      <c r="B1864">
        <v>193.216829358225</v>
      </c>
      <c r="C1864">
        <v>199.180849618661</v>
      </c>
      <c r="D1864">
        <v>25.899892805044299</v>
      </c>
      <c r="E1864">
        <v>5.25532688985931</v>
      </c>
      <c r="F1864">
        <v>5.4514660835266104</v>
      </c>
      <c r="G1864">
        <v>2.2845377922058101</v>
      </c>
      <c r="H1864">
        <v>8.7387456893920898</v>
      </c>
      <c r="I1864">
        <v>1.4479954242706199</v>
      </c>
      <c r="J1864">
        <v>1071</v>
      </c>
      <c r="K1864">
        <v>93</v>
      </c>
      <c r="L1864">
        <v>1833</v>
      </c>
      <c r="M1864">
        <v>207</v>
      </c>
      <c r="N1864">
        <v>94.868331909179602</v>
      </c>
      <c r="O1864">
        <v>13.6014709472656</v>
      </c>
      <c r="P1864">
        <v>86.961466165413498</v>
      </c>
      <c r="Q1864">
        <v>151.27436619718301</v>
      </c>
      <c r="R1864">
        <v>20.651347455676301</v>
      </c>
      <c r="S1864">
        <v>13.0201588084176</v>
      </c>
      <c r="T1864">
        <v>0.50080427422852003</v>
      </c>
      <c r="U1864">
        <v>0.91015338016162295</v>
      </c>
      <c r="V1864">
        <v>8.9158016147635504</v>
      </c>
      <c r="W1864">
        <v>4.5799555802332002</v>
      </c>
    </row>
    <row r="1865" spans="1:23" x14ac:dyDescent="0.25">
      <c r="A1865">
        <v>1863</v>
      </c>
      <c r="B1865">
        <v>185.35609074501701</v>
      </c>
      <c r="C1865">
        <v>167.26416192823399</v>
      </c>
      <c r="D1865">
        <v>29.359164638198099</v>
      </c>
      <c r="E1865">
        <v>10.8192794301085</v>
      </c>
      <c r="F1865">
        <v>6.2568073272704998</v>
      </c>
      <c r="G1865">
        <v>5.3651461601257298</v>
      </c>
      <c r="H1865">
        <v>8.4683732986450195</v>
      </c>
      <c r="I1865">
        <v>4.7943530082702601</v>
      </c>
      <c r="J1865">
        <v>981</v>
      </c>
      <c r="K1865">
        <v>528</v>
      </c>
      <c r="L1865">
        <v>1992</v>
      </c>
      <c r="M1865">
        <v>1188</v>
      </c>
      <c r="N1865">
        <v>101.31633758544901</v>
      </c>
      <c r="O1865">
        <v>54.1294746398925</v>
      </c>
      <c r="P1865">
        <v>76.015889287544795</v>
      </c>
      <c r="Q1865">
        <v>151.624954396205</v>
      </c>
      <c r="R1865">
        <v>25.282124237534202</v>
      </c>
      <c r="S1865">
        <v>10.3352355290092</v>
      </c>
      <c r="T1865">
        <v>0.45170125700659203</v>
      </c>
      <c r="U1865">
        <v>0.93426630734707095</v>
      </c>
      <c r="V1865">
        <v>8.3990243902439001</v>
      </c>
      <c r="W1865">
        <v>5.7558571245679104</v>
      </c>
    </row>
    <row r="1866" spans="1:23" x14ac:dyDescent="0.25">
      <c r="A1866">
        <v>1864</v>
      </c>
      <c r="B1866">
        <v>180.57546236100001</v>
      </c>
      <c r="C1866">
        <v>156.094179976324</v>
      </c>
      <c r="D1866">
        <v>21.492581160437201</v>
      </c>
      <c r="E1866">
        <v>7.7610918343187301</v>
      </c>
      <c r="F1866">
        <v>4.2706031799316397</v>
      </c>
      <c r="G1866">
        <v>5.1501712799072203</v>
      </c>
      <c r="H1866">
        <v>6.79689598083496</v>
      </c>
      <c r="I1866">
        <v>3.2406513690948402</v>
      </c>
      <c r="J1866">
        <v>874</v>
      </c>
      <c r="K1866">
        <v>229</v>
      </c>
      <c r="L1866">
        <v>1238</v>
      </c>
      <c r="M1866">
        <v>657</v>
      </c>
      <c r="N1866">
        <v>78.847953796386705</v>
      </c>
      <c r="O1866">
        <v>13.453623771667401</v>
      </c>
      <c r="P1866">
        <v>60.225245499181597</v>
      </c>
      <c r="Q1866">
        <v>195.58030686573301</v>
      </c>
      <c r="R1866">
        <v>23.243643890808201</v>
      </c>
      <c r="S1866">
        <v>8.2201599278171695</v>
      </c>
      <c r="T1866">
        <v>0.383594979252874</v>
      </c>
      <c r="U1866">
        <v>0.95607375941500194</v>
      </c>
      <c r="V1866">
        <v>10.888193901485501</v>
      </c>
      <c r="W1866">
        <v>4.0207710699342503</v>
      </c>
    </row>
    <row r="1867" spans="1:23" x14ac:dyDescent="0.25">
      <c r="A1867">
        <v>1865</v>
      </c>
      <c r="B1867">
        <v>171.622950183391</v>
      </c>
      <c r="C1867">
        <v>202.013293485221</v>
      </c>
      <c r="D1867">
        <v>30.697083850418998</v>
      </c>
      <c r="E1867">
        <v>6.7007777866137799</v>
      </c>
      <c r="F1867">
        <v>5.7863168716430602</v>
      </c>
      <c r="G1867">
        <v>3.6155226230621298</v>
      </c>
      <c r="H1867">
        <v>8.6973581314086896</v>
      </c>
      <c r="I1867">
        <v>3.1925251483917201</v>
      </c>
      <c r="J1867">
        <v>1059</v>
      </c>
      <c r="K1867">
        <v>314</v>
      </c>
      <c r="L1867">
        <v>1800</v>
      </c>
      <c r="M1867">
        <v>697</v>
      </c>
      <c r="N1867">
        <v>84.599060058593693</v>
      </c>
      <c r="O1867">
        <v>15.2970581054687</v>
      </c>
      <c r="P1867">
        <v>72.543810155990698</v>
      </c>
      <c r="Q1867">
        <v>157.69430661845001</v>
      </c>
      <c r="R1867">
        <v>18.341484277161101</v>
      </c>
      <c r="S1867">
        <v>7.8022038150262896</v>
      </c>
      <c r="T1867">
        <v>0.46185833246471297</v>
      </c>
      <c r="U1867">
        <v>0.98614847752310597</v>
      </c>
      <c r="V1867">
        <v>9.0170380078636896</v>
      </c>
      <c r="W1867">
        <v>3.6146277135321498</v>
      </c>
    </row>
    <row r="1868" spans="1:23" x14ac:dyDescent="0.25">
      <c r="A1868">
        <v>1866</v>
      </c>
      <c r="B1868">
        <v>166.606551650526</v>
      </c>
      <c r="C1868">
        <v>208.987851501096</v>
      </c>
      <c r="D1868">
        <v>22.0626342260542</v>
      </c>
      <c r="E1868">
        <v>4.8184578093308703</v>
      </c>
      <c r="F1868">
        <v>5.3176178932189897</v>
      </c>
      <c r="G1868">
        <v>2.33651399612426</v>
      </c>
      <c r="H1868">
        <v>7.8707642555236799</v>
      </c>
      <c r="I1868">
        <v>1.53343117237091</v>
      </c>
      <c r="J1868">
        <v>989</v>
      </c>
      <c r="K1868">
        <v>80</v>
      </c>
      <c r="L1868">
        <v>1719</v>
      </c>
      <c r="M1868">
        <v>194</v>
      </c>
      <c r="N1868">
        <v>85.445892333984304</v>
      </c>
      <c r="O1868">
        <v>65.192024230957003</v>
      </c>
      <c r="P1868">
        <v>69.782426778242595</v>
      </c>
      <c r="Q1868">
        <v>158.21146670493599</v>
      </c>
      <c r="R1868">
        <v>23.973681677448901</v>
      </c>
      <c r="S1868">
        <v>5.3032183734299698</v>
      </c>
      <c r="T1868">
        <v>0.40784705887925998</v>
      </c>
      <c r="U1868">
        <v>0.96515667755072099</v>
      </c>
      <c r="V1868">
        <v>11.284497444633701</v>
      </c>
      <c r="W1868">
        <v>3.3312310797174498</v>
      </c>
    </row>
    <row r="1869" spans="1:23" x14ac:dyDescent="0.25">
      <c r="A1869">
        <v>1867</v>
      </c>
      <c r="B1869">
        <v>151.095324962642</v>
      </c>
      <c r="C1869">
        <v>162.290884744512</v>
      </c>
      <c r="D1869">
        <v>32.222249996870502</v>
      </c>
      <c r="E1869">
        <v>14.6040477567865</v>
      </c>
      <c r="F1869">
        <v>6.3436102867126403</v>
      </c>
      <c r="G1869">
        <v>8.3181438446044904</v>
      </c>
      <c r="H1869">
        <v>8.1211738586425692</v>
      </c>
      <c r="I1869">
        <v>6.3370332717895499</v>
      </c>
      <c r="J1869">
        <v>957</v>
      </c>
      <c r="K1869">
        <v>640</v>
      </c>
      <c r="L1869">
        <v>1844</v>
      </c>
      <c r="M1869">
        <v>1681</v>
      </c>
      <c r="N1869">
        <v>83.6480712890625</v>
      </c>
      <c r="O1869">
        <v>57.628120422363203</v>
      </c>
      <c r="P1869">
        <v>62.096726190476097</v>
      </c>
      <c r="Q1869">
        <v>174.60293066476001</v>
      </c>
      <c r="R1869">
        <v>25.275703348440398</v>
      </c>
      <c r="S1869">
        <v>3.4856032901237999</v>
      </c>
      <c r="T1869">
        <v>0.36561973894448302</v>
      </c>
      <c r="U1869">
        <v>0.97769620606366503</v>
      </c>
      <c r="V1869">
        <v>10.2623626373626</v>
      </c>
      <c r="W1869">
        <v>2.4929190751445001</v>
      </c>
    </row>
    <row r="1870" spans="1:23" x14ac:dyDescent="0.25">
      <c r="A1870">
        <v>1868</v>
      </c>
      <c r="B1870">
        <v>156.341341768712</v>
      </c>
      <c r="C1870">
        <v>159.91263172194201</v>
      </c>
      <c r="D1870">
        <v>17.996576111162199</v>
      </c>
      <c r="E1870">
        <v>10.381753060066901</v>
      </c>
      <c r="F1870">
        <v>5.0399980545043901</v>
      </c>
      <c r="G1870">
        <v>4.9492378234863201</v>
      </c>
      <c r="H1870">
        <v>6.2380676269531197</v>
      </c>
      <c r="I1870">
        <v>3.83467316627502</v>
      </c>
      <c r="J1870">
        <v>688</v>
      </c>
      <c r="K1870">
        <v>345</v>
      </c>
      <c r="L1870">
        <v>1601</v>
      </c>
      <c r="M1870">
        <v>910</v>
      </c>
      <c r="N1870">
        <v>60.008331298828097</v>
      </c>
      <c r="O1870">
        <v>49.9299507141113</v>
      </c>
      <c r="P1870">
        <v>88.888444339844597</v>
      </c>
      <c r="Q1870">
        <v>178.10340421648201</v>
      </c>
      <c r="R1870">
        <v>25.3558302414643</v>
      </c>
      <c r="S1870">
        <v>5.3834938747451098</v>
      </c>
      <c r="T1870">
        <v>0.507841720601105</v>
      </c>
      <c r="U1870">
        <v>0.96797839867263402</v>
      </c>
      <c r="V1870">
        <v>15.0930402930402</v>
      </c>
      <c r="W1870">
        <v>2.91133924405039</v>
      </c>
    </row>
    <row r="1871" spans="1:23" x14ac:dyDescent="0.25">
      <c r="A1871">
        <v>1869</v>
      </c>
      <c r="B1871">
        <v>153.99701139164301</v>
      </c>
      <c r="C1871">
        <v>163.92565351549601</v>
      </c>
      <c r="D1871">
        <v>18.795682465934799</v>
      </c>
      <c r="E1871">
        <v>7.7284520843575901</v>
      </c>
      <c r="F1871">
        <v>5.03371238708496</v>
      </c>
      <c r="G1871">
        <v>4.4258780479431099</v>
      </c>
      <c r="H1871">
        <v>7.1215229034423801</v>
      </c>
      <c r="I1871">
        <v>3.2954354286193799</v>
      </c>
      <c r="J1871">
        <v>828</v>
      </c>
      <c r="K1871">
        <v>302</v>
      </c>
      <c r="L1871">
        <v>1651</v>
      </c>
      <c r="M1871">
        <v>679</v>
      </c>
      <c r="N1871">
        <v>68.680419921875</v>
      </c>
      <c r="O1871">
        <v>14.1421365737915</v>
      </c>
      <c r="P1871">
        <v>73.645190839694607</v>
      </c>
      <c r="Q1871">
        <v>172.99438967039299</v>
      </c>
      <c r="R1871">
        <v>21.5693712143377</v>
      </c>
      <c r="S1871">
        <v>5.2917413177954602</v>
      </c>
      <c r="T1871">
        <v>0.48412220103528403</v>
      </c>
      <c r="U1871">
        <v>0.96481835603069999</v>
      </c>
      <c r="V1871">
        <v>12.6300940438871</v>
      </c>
      <c r="W1871">
        <v>3.1309085554410201</v>
      </c>
    </row>
    <row r="1872" spans="1:23" x14ac:dyDescent="0.25">
      <c r="A1872">
        <v>1870</v>
      </c>
      <c r="B1872">
        <v>196.39476799472101</v>
      </c>
      <c r="C1872">
        <v>194.64227910496999</v>
      </c>
      <c r="D1872">
        <v>27.049588731215199</v>
      </c>
      <c r="E1872">
        <v>9.3048064909483497</v>
      </c>
      <c r="F1872">
        <v>4.7250852584838796</v>
      </c>
      <c r="G1872">
        <v>2.8041970729827801</v>
      </c>
      <c r="H1872">
        <v>7.6415243148803702</v>
      </c>
      <c r="I1872">
        <v>1.9509681463241499</v>
      </c>
      <c r="J1872">
        <v>873</v>
      </c>
      <c r="K1872">
        <v>128</v>
      </c>
      <c r="L1872">
        <v>1560</v>
      </c>
      <c r="M1872">
        <v>311</v>
      </c>
      <c r="N1872">
        <v>81.320358276367102</v>
      </c>
      <c r="O1872">
        <v>39.204593658447202</v>
      </c>
      <c r="P1872">
        <v>72.1307801418439</v>
      </c>
      <c r="Q1872">
        <v>220.99688697318001</v>
      </c>
      <c r="R1872">
        <v>20.3734962746998</v>
      </c>
      <c r="S1872">
        <v>3.3121593333853601</v>
      </c>
      <c r="T1872">
        <v>0.47700318837370598</v>
      </c>
      <c r="U1872">
        <v>0.98757119149617101</v>
      </c>
      <c r="V1872">
        <v>11.756972111553701</v>
      </c>
      <c r="W1872">
        <v>2.2265856759429199</v>
      </c>
    </row>
    <row r="1873" spans="1:23" x14ac:dyDescent="0.25">
      <c r="A1873">
        <v>1871</v>
      </c>
      <c r="B1873">
        <v>180.94824273709901</v>
      </c>
      <c r="C1873">
        <v>171.93621067748199</v>
      </c>
      <c r="D1873">
        <v>21.176376393996801</v>
      </c>
      <c r="E1873">
        <v>11.538738629984</v>
      </c>
      <c r="F1873">
        <v>5.1121716499328604</v>
      </c>
      <c r="G1873">
        <v>6.9434661865234304</v>
      </c>
      <c r="H1873">
        <v>8.4036731719970703</v>
      </c>
      <c r="I1873">
        <v>6.0789928436279297</v>
      </c>
      <c r="J1873">
        <v>1047</v>
      </c>
      <c r="K1873">
        <v>709</v>
      </c>
      <c r="L1873">
        <v>1782</v>
      </c>
      <c r="M1873">
        <v>1462</v>
      </c>
      <c r="N1873">
        <v>90.077743530273395</v>
      </c>
      <c r="O1873">
        <v>65.069198608398395</v>
      </c>
      <c r="P1873">
        <v>80.127325124443203</v>
      </c>
      <c r="Q1873">
        <v>166.35932272128099</v>
      </c>
      <c r="R1873">
        <v>25.905665709404101</v>
      </c>
      <c r="S1873">
        <v>11.052718372438401</v>
      </c>
      <c r="T1873">
        <v>0.55446942049055703</v>
      </c>
      <c r="U1873">
        <v>0.92648662482343003</v>
      </c>
      <c r="V1873">
        <v>10.169230769230699</v>
      </c>
      <c r="W1873">
        <v>8.4427187232829795</v>
      </c>
    </row>
    <row r="1874" spans="1:23" x14ac:dyDescent="0.25">
      <c r="A1874">
        <v>1872</v>
      </c>
      <c r="B1874">
        <v>176.370063459411</v>
      </c>
      <c r="C1874">
        <v>172.63145025131399</v>
      </c>
      <c r="D1874">
        <v>16.977478772141801</v>
      </c>
      <c r="E1874">
        <v>8.7124846894916299</v>
      </c>
      <c r="F1874">
        <v>4.5987706184387198</v>
      </c>
      <c r="G1874">
        <v>5.1518168449401802</v>
      </c>
      <c r="H1874">
        <v>6.5150656700134197</v>
      </c>
      <c r="I1874">
        <v>3.2511129379272399</v>
      </c>
      <c r="J1874">
        <v>796</v>
      </c>
      <c r="K1874">
        <v>259</v>
      </c>
      <c r="L1874">
        <v>1417</v>
      </c>
      <c r="M1874">
        <v>633</v>
      </c>
      <c r="N1874">
        <v>87.321250915527301</v>
      </c>
      <c r="O1874">
        <v>76.157730102539006</v>
      </c>
      <c r="P1874">
        <v>106.161629729124</v>
      </c>
      <c r="Q1874">
        <v>181.105164548712</v>
      </c>
      <c r="R1874">
        <v>26.8271724201729</v>
      </c>
      <c r="S1874">
        <v>5.6325104277261104</v>
      </c>
      <c r="T1874">
        <v>0.54643923331847899</v>
      </c>
      <c r="U1874">
        <v>0.97187183853456904</v>
      </c>
      <c r="V1874">
        <v>13.4102011494252</v>
      </c>
      <c r="W1874">
        <v>3.10656174979994</v>
      </c>
    </row>
    <row r="1875" spans="1:23" x14ac:dyDescent="0.25">
      <c r="A1875">
        <v>1873</v>
      </c>
      <c r="B1875">
        <v>161.47384967688001</v>
      </c>
      <c r="C1875">
        <v>136.352267655106</v>
      </c>
      <c r="D1875">
        <v>28.1140573641737</v>
      </c>
      <c r="E1875">
        <v>3.46207761873019</v>
      </c>
      <c r="F1875">
        <v>5.8447108268737704</v>
      </c>
      <c r="G1875">
        <v>2.8234217166900599</v>
      </c>
      <c r="H1875">
        <v>7.5590901374816797</v>
      </c>
      <c r="I1875">
        <v>1.66917812824249</v>
      </c>
      <c r="J1875">
        <v>868</v>
      </c>
      <c r="K1875">
        <v>80</v>
      </c>
      <c r="L1875">
        <v>1683</v>
      </c>
      <c r="M1875">
        <v>223</v>
      </c>
      <c r="N1875">
        <v>91.0494384765625</v>
      </c>
      <c r="O1875">
        <v>38.275318145751903</v>
      </c>
      <c r="P1875">
        <v>79.471514590088006</v>
      </c>
      <c r="Q1875">
        <v>195.20868085106301</v>
      </c>
      <c r="R1875">
        <v>23.420447653583601</v>
      </c>
      <c r="S1875">
        <v>12.594765256917899</v>
      </c>
      <c r="T1875">
        <v>0.44935431803933401</v>
      </c>
      <c r="U1875">
        <v>0.93725523574196801</v>
      </c>
      <c r="V1875">
        <v>15.0008250825082</v>
      </c>
      <c r="W1875">
        <v>6.12327672327672</v>
      </c>
    </row>
    <row r="1876" spans="1:23" x14ac:dyDescent="0.25">
      <c r="A1876">
        <v>1874</v>
      </c>
      <c r="B1876">
        <v>160.68716644995999</v>
      </c>
      <c r="C1876">
        <v>187.479632828116</v>
      </c>
      <c r="D1876">
        <v>24.361817043449498</v>
      </c>
      <c r="E1876">
        <v>8.6673433654625995</v>
      </c>
      <c r="F1876">
        <v>6.1752495765686</v>
      </c>
      <c r="G1876">
        <v>2.9685137271881099</v>
      </c>
      <c r="H1876">
        <v>8.4848899841308594</v>
      </c>
      <c r="I1876">
        <v>2.9900949001312198</v>
      </c>
      <c r="J1876">
        <v>960</v>
      </c>
      <c r="K1876">
        <v>298</v>
      </c>
      <c r="L1876">
        <v>2075</v>
      </c>
      <c r="M1876">
        <v>617</v>
      </c>
      <c r="N1876">
        <v>71.470275878906193</v>
      </c>
      <c r="O1876">
        <v>42.047592163085902</v>
      </c>
      <c r="P1876">
        <v>75.168188906215093</v>
      </c>
      <c r="Q1876">
        <v>193.661486546487</v>
      </c>
      <c r="R1876">
        <v>21.491500894246901</v>
      </c>
      <c r="S1876">
        <v>3.7570002354922201</v>
      </c>
      <c r="T1876">
        <v>0.43408799925364899</v>
      </c>
      <c r="U1876">
        <v>0.97886611342671603</v>
      </c>
      <c r="V1876">
        <v>13.1652754590984</v>
      </c>
      <c r="W1876">
        <v>2.6690386291025199</v>
      </c>
    </row>
    <row r="1877" spans="1:23" x14ac:dyDescent="0.25">
      <c r="A1877">
        <v>1875</v>
      </c>
      <c r="B1877">
        <v>158.606474024335</v>
      </c>
      <c r="C1877">
        <v>184.959983698499</v>
      </c>
      <c r="D1877">
        <v>33.542413194316801</v>
      </c>
      <c r="E1877">
        <v>9.3702330271650407</v>
      </c>
      <c r="F1877">
        <v>7.1896033287048304</v>
      </c>
      <c r="G1877">
        <v>4.3450136184692303</v>
      </c>
      <c r="H1877">
        <v>7.7630462646484304</v>
      </c>
      <c r="I1877">
        <v>3.31903672218322</v>
      </c>
      <c r="J1877">
        <v>870</v>
      </c>
      <c r="K1877">
        <v>300</v>
      </c>
      <c r="L1877">
        <v>1843</v>
      </c>
      <c r="M1877">
        <v>697</v>
      </c>
      <c r="N1877">
        <v>81.884071350097599</v>
      </c>
      <c r="O1877">
        <v>63.890533447265597</v>
      </c>
      <c r="P1877">
        <v>66.671521997621795</v>
      </c>
      <c r="Q1877">
        <v>197.75704912910999</v>
      </c>
      <c r="R1877">
        <v>19.522023538411499</v>
      </c>
      <c r="S1877">
        <v>3.8386052627082301</v>
      </c>
      <c r="T1877">
        <v>0.419941937797982</v>
      </c>
      <c r="U1877">
        <v>0.97679552556669702</v>
      </c>
      <c r="V1877">
        <v>15.1347368421052</v>
      </c>
      <c r="W1877">
        <v>2.2171518489378399</v>
      </c>
    </row>
    <row r="1878" spans="1:23" x14ac:dyDescent="0.25">
      <c r="A1878">
        <v>1876</v>
      </c>
      <c r="B1878">
        <v>154.79782258533999</v>
      </c>
      <c r="C1878">
        <v>124.17529934599899</v>
      </c>
      <c r="D1878">
        <v>31.480133587441902</v>
      </c>
      <c r="E1878">
        <v>4.7248816912392302</v>
      </c>
      <c r="F1878">
        <v>7.2472558021545401</v>
      </c>
      <c r="G1878">
        <v>3.5144383907318102</v>
      </c>
      <c r="H1878">
        <v>8.9097146987915004</v>
      </c>
      <c r="I1878">
        <v>2.2227361202239901</v>
      </c>
      <c r="J1878">
        <v>1041</v>
      </c>
      <c r="K1878">
        <v>157</v>
      </c>
      <c r="L1878">
        <v>2098</v>
      </c>
      <c r="M1878">
        <v>417</v>
      </c>
      <c r="N1878">
        <v>90.686271667480398</v>
      </c>
      <c r="O1878">
        <v>80.721748352050696</v>
      </c>
      <c r="P1878">
        <v>65.874402730375394</v>
      </c>
      <c r="Q1878">
        <v>194.246592652766</v>
      </c>
      <c r="R1878">
        <v>21.248391067014499</v>
      </c>
      <c r="S1878">
        <v>7.5692685880769002</v>
      </c>
      <c r="T1878">
        <v>0.41735191847986503</v>
      </c>
      <c r="U1878">
        <v>0.96705183268099504</v>
      </c>
      <c r="V1878">
        <v>15.895096921322599</v>
      </c>
      <c r="W1878">
        <v>4.0666666666666602</v>
      </c>
    </row>
    <row r="1879" spans="1:23" x14ac:dyDescent="0.25">
      <c r="A1879">
        <v>1877</v>
      </c>
      <c r="B1879">
        <v>152.45314289041099</v>
      </c>
      <c r="C1879">
        <v>167.18816588716999</v>
      </c>
      <c r="D1879">
        <v>30.5035282446553</v>
      </c>
      <c r="E1879">
        <v>8.8378405614995597</v>
      </c>
      <c r="F1879">
        <v>7.2712035179138104</v>
      </c>
      <c r="G1879">
        <v>5.0479426383972097</v>
      </c>
      <c r="H1879">
        <v>8.9076204299926705</v>
      </c>
      <c r="I1879">
        <v>3.61128830909729</v>
      </c>
      <c r="J1879">
        <v>1012</v>
      </c>
      <c r="K1879">
        <v>314</v>
      </c>
      <c r="L1879">
        <v>2068</v>
      </c>
      <c r="M1879">
        <v>795</v>
      </c>
      <c r="N1879">
        <v>114.934761047363</v>
      </c>
      <c r="O1879">
        <v>11.4017534255981</v>
      </c>
      <c r="P1879">
        <v>123.198947368421</v>
      </c>
      <c r="Q1879">
        <v>133.483339446435</v>
      </c>
      <c r="R1879">
        <v>21.259694975961299</v>
      </c>
      <c r="S1879">
        <v>7.1555384056361699</v>
      </c>
      <c r="T1879">
        <v>0.63077935087709103</v>
      </c>
      <c r="U1879">
        <v>0.959079090370346</v>
      </c>
      <c r="V1879">
        <v>9.0047125353440105</v>
      </c>
      <c r="W1879">
        <v>4.1937644088264303</v>
      </c>
    </row>
    <row r="1880" spans="1:23" x14ac:dyDescent="0.25">
      <c r="A1880">
        <v>1878</v>
      </c>
      <c r="B1880">
        <v>160.43526945991499</v>
      </c>
      <c r="C1880">
        <v>155.51442876826599</v>
      </c>
      <c r="D1880">
        <v>30.473088772628799</v>
      </c>
      <c r="E1880">
        <v>6.3535524211814698</v>
      </c>
      <c r="F1880">
        <v>5.9467682838439897</v>
      </c>
      <c r="G1880">
        <v>3.1405897140502899</v>
      </c>
      <c r="H1880">
        <v>6.9339714050292898</v>
      </c>
      <c r="I1880">
        <v>2.1026551723480198</v>
      </c>
      <c r="J1880">
        <v>756</v>
      </c>
      <c r="K1880">
        <v>153</v>
      </c>
      <c r="L1880">
        <v>1677</v>
      </c>
      <c r="M1880">
        <v>400</v>
      </c>
      <c r="N1880">
        <v>81.006172180175696</v>
      </c>
      <c r="O1880">
        <v>57.628120422363203</v>
      </c>
      <c r="P1880">
        <v>101.66071057552401</v>
      </c>
      <c r="Q1880">
        <v>188.74354672665501</v>
      </c>
      <c r="R1880">
        <v>25.9184778157483</v>
      </c>
      <c r="S1880">
        <v>4.2548055645912504</v>
      </c>
      <c r="T1880">
        <v>0.55521001212662602</v>
      </c>
      <c r="U1880">
        <v>0.97708852360322695</v>
      </c>
      <c r="V1880">
        <v>12.935334872979199</v>
      </c>
      <c r="W1880">
        <v>2.7283065512978899</v>
      </c>
    </row>
    <row r="1881" spans="1:23" x14ac:dyDescent="0.25">
      <c r="A1881">
        <v>1879</v>
      </c>
      <c r="B1881">
        <v>179.43076714083301</v>
      </c>
      <c r="C1881">
        <v>218.46175939762</v>
      </c>
      <c r="D1881">
        <v>32.647446396473001</v>
      </c>
      <c r="E1881">
        <v>2.8899245753436702</v>
      </c>
      <c r="F1881">
        <v>6.3825926780700604</v>
      </c>
      <c r="G1881">
        <v>1.19196557998657</v>
      </c>
      <c r="H1881">
        <v>11.035204887390099</v>
      </c>
      <c r="I1881">
        <v>0.90661740303039495</v>
      </c>
      <c r="J1881">
        <v>1375</v>
      </c>
      <c r="K1881">
        <v>48</v>
      </c>
      <c r="L1881">
        <v>2230</v>
      </c>
      <c r="M1881">
        <v>112</v>
      </c>
      <c r="N1881">
        <v>123.004066467285</v>
      </c>
      <c r="O1881">
        <v>24</v>
      </c>
      <c r="P1881">
        <v>73.837229626392798</v>
      </c>
      <c r="Q1881">
        <v>179.078361566448</v>
      </c>
      <c r="R1881">
        <v>24.446441868028899</v>
      </c>
      <c r="S1881">
        <v>4.0228020799640296</v>
      </c>
      <c r="T1881">
        <v>0.42496260319884699</v>
      </c>
      <c r="U1881">
        <v>0.97785828683027798</v>
      </c>
      <c r="V1881">
        <v>16.264751552795001</v>
      </c>
      <c r="W1881">
        <v>2.7812819203268599</v>
      </c>
    </row>
    <row r="1882" spans="1:23" x14ac:dyDescent="0.25">
      <c r="A1882">
        <v>1880</v>
      </c>
      <c r="B1882">
        <v>174.57117351394299</v>
      </c>
      <c r="C1882">
        <v>186.34747423780701</v>
      </c>
      <c r="D1882">
        <v>28.620690474720799</v>
      </c>
      <c r="E1882">
        <v>6.6727910285615204</v>
      </c>
      <c r="F1882">
        <v>6.3852052688598597</v>
      </c>
      <c r="G1882">
        <v>3.8885219097137398</v>
      </c>
      <c r="H1882">
        <v>10.010936737060501</v>
      </c>
      <c r="I1882">
        <v>3.0317316055297798</v>
      </c>
      <c r="J1882">
        <v>1243</v>
      </c>
      <c r="K1882">
        <v>293</v>
      </c>
      <c r="L1882">
        <v>2091</v>
      </c>
      <c r="M1882">
        <v>658</v>
      </c>
      <c r="N1882">
        <v>103.07764434814401</v>
      </c>
      <c r="O1882">
        <v>62.265560150146399</v>
      </c>
      <c r="P1882">
        <v>59.407886501147502</v>
      </c>
      <c r="Q1882">
        <v>186.883055623621</v>
      </c>
      <c r="R1882">
        <v>23.859932665269699</v>
      </c>
      <c r="S1882">
        <v>4.9975352488190401</v>
      </c>
      <c r="T1882">
        <v>0.36684468070274401</v>
      </c>
      <c r="U1882">
        <v>0.96945850615110296</v>
      </c>
      <c r="V1882">
        <v>12.738609112709799</v>
      </c>
      <c r="W1882">
        <v>2.85700630854521</v>
      </c>
    </row>
    <row r="1883" spans="1:23" x14ac:dyDescent="0.25">
      <c r="A1883">
        <v>1881</v>
      </c>
      <c r="B1883">
        <v>175.99941780356599</v>
      </c>
      <c r="C1883">
        <v>209.270449649711</v>
      </c>
      <c r="D1883">
        <v>24.450911558971001</v>
      </c>
      <c r="E1883">
        <v>3.9411706942309102</v>
      </c>
      <c r="F1883">
        <v>6.6399126052856401</v>
      </c>
      <c r="G1883">
        <v>2.13059949874877</v>
      </c>
      <c r="H1883">
        <v>10.464408874511699</v>
      </c>
      <c r="I1883">
        <v>2.00853276252746</v>
      </c>
      <c r="J1883">
        <v>1274</v>
      </c>
      <c r="K1883">
        <v>222</v>
      </c>
      <c r="L1883">
        <v>2362</v>
      </c>
      <c r="M1883">
        <v>403</v>
      </c>
      <c r="N1883">
        <v>99.724624633789006</v>
      </c>
      <c r="O1883">
        <v>26.925825119018501</v>
      </c>
      <c r="P1883">
        <v>100.00160384923799</v>
      </c>
      <c r="Q1883">
        <v>162.689015338941</v>
      </c>
      <c r="R1883">
        <v>26.138970663042901</v>
      </c>
      <c r="S1883">
        <v>4.97345980129663</v>
      </c>
      <c r="T1883">
        <v>0.57001900601618105</v>
      </c>
      <c r="U1883">
        <v>0.96580960627304802</v>
      </c>
      <c r="V1883">
        <v>8.9692653673163392</v>
      </c>
      <c r="W1883">
        <v>2.65407319952774</v>
      </c>
    </row>
    <row r="1884" spans="1:23" x14ac:dyDescent="0.25">
      <c r="A1884">
        <v>1882</v>
      </c>
      <c r="B1884">
        <v>174.68594383745</v>
      </c>
      <c r="C1884">
        <v>178.41547478119099</v>
      </c>
      <c r="D1884">
        <v>22.824252635231499</v>
      </c>
      <c r="E1884">
        <v>10.937540977905201</v>
      </c>
      <c r="F1884">
        <v>6.7260246276855398</v>
      </c>
      <c r="G1884">
        <v>6.4314274787902797</v>
      </c>
      <c r="H1884">
        <v>10.581030845641999</v>
      </c>
      <c r="I1884">
        <v>4.5591068267822203</v>
      </c>
      <c r="J1884">
        <v>1259</v>
      </c>
      <c r="K1884">
        <v>399</v>
      </c>
      <c r="L1884">
        <v>2402</v>
      </c>
      <c r="M1884">
        <v>1076</v>
      </c>
      <c r="N1884">
        <v>91.787803649902301</v>
      </c>
      <c r="O1884">
        <v>37.121421813964801</v>
      </c>
      <c r="P1884">
        <v>95.466410748560406</v>
      </c>
      <c r="Q1884">
        <v>213.56972870061799</v>
      </c>
      <c r="R1884">
        <v>23.5237317255527</v>
      </c>
      <c r="S1884">
        <v>3.4145086710552799</v>
      </c>
      <c r="T1884">
        <v>0.51584969525994195</v>
      </c>
      <c r="U1884">
        <v>0.976121989073515</v>
      </c>
      <c r="V1884">
        <v>13.8602885345482</v>
      </c>
      <c r="W1884">
        <v>2.2415630550621599</v>
      </c>
    </row>
    <row r="1885" spans="1:23" x14ac:dyDescent="0.25">
      <c r="A1885">
        <v>1883</v>
      </c>
      <c r="B1885">
        <v>192.933125036387</v>
      </c>
      <c r="C1885">
        <v>226.16408236138801</v>
      </c>
      <c r="D1885">
        <v>28.9438957881565</v>
      </c>
      <c r="E1885">
        <v>11.827565987680099</v>
      </c>
      <c r="F1885">
        <v>5.1136550903320304</v>
      </c>
      <c r="G1885">
        <v>1.82831287384033</v>
      </c>
      <c r="H1885">
        <v>8.7941217422485298</v>
      </c>
      <c r="I1885">
        <v>2.2381567955017001</v>
      </c>
      <c r="J1885">
        <v>1101</v>
      </c>
      <c r="K1885">
        <v>233</v>
      </c>
      <c r="L1885">
        <v>1965</v>
      </c>
      <c r="M1885">
        <v>401</v>
      </c>
      <c r="N1885">
        <v>97.836593627929602</v>
      </c>
      <c r="O1885">
        <v>60.008331298828097</v>
      </c>
      <c r="P1885">
        <v>113.141218455263</v>
      </c>
      <c r="Q1885">
        <v>197.268766993734</v>
      </c>
      <c r="R1885">
        <v>23.8943195658211</v>
      </c>
      <c r="S1885">
        <v>10.478624306324001</v>
      </c>
      <c r="T1885">
        <v>0.57628771395410805</v>
      </c>
      <c r="U1885">
        <v>0.95375738647683905</v>
      </c>
      <c r="V1885">
        <v>10.3598553345388</v>
      </c>
      <c r="W1885">
        <v>5.4654045903836401</v>
      </c>
    </row>
    <row r="1886" spans="1:23" x14ac:dyDescent="0.25">
      <c r="A1886">
        <v>1884</v>
      </c>
      <c r="B1886">
        <v>179.049836014671</v>
      </c>
      <c r="C1886">
        <v>165.23798249529301</v>
      </c>
      <c r="D1886">
        <v>24.637141173551399</v>
      </c>
      <c r="E1886">
        <v>2.1990835583439798</v>
      </c>
      <c r="F1886">
        <v>4.8367977142333896</v>
      </c>
      <c r="G1886">
        <v>1.38163113594055</v>
      </c>
      <c r="H1886">
        <v>8.0455894470214808</v>
      </c>
      <c r="I1886">
        <v>1.0589562654495199</v>
      </c>
      <c r="J1886">
        <v>967</v>
      </c>
      <c r="K1886">
        <v>82</v>
      </c>
      <c r="L1886">
        <v>1650</v>
      </c>
      <c r="M1886">
        <v>141</v>
      </c>
      <c r="N1886">
        <v>81.743499755859304</v>
      </c>
      <c r="O1886">
        <v>59.464271545410099</v>
      </c>
      <c r="P1886">
        <v>100.738965670976</v>
      </c>
      <c r="Q1886">
        <v>173.640925238172</v>
      </c>
      <c r="R1886">
        <v>24.571709539116299</v>
      </c>
      <c r="S1886">
        <v>7.8863768007762101</v>
      </c>
      <c r="T1886">
        <v>0.55163648013210198</v>
      </c>
      <c r="U1886">
        <v>0.95635067075667102</v>
      </c>
      <c r="V1886">
        <v>14.396674584323</v>
      </c>
      <c r="W1886">
        <v>4.4438465783664398</v>
      </c>
    </row>
    <row r="1887" spans="1:23" x14ac:dyDescent="0.25">
      <c r="A1887">
        <v>1885</v>
      </c>
      <c r="B1887">
        <v>191.40150206679701</v>
      </c>
      <c r="C1887">
        <v>139.18180053950201</v>
      </c>
      <c r="D1887">
        <v>31.1534693801919</v>
      </c>
      <c r="E1887">
        <v>10.8287788816061</v>
      </c>
      <c r="F1887">
        <v>6.1158676147460902</v>
      </c>
      <c r="G1887">
        <v>6.0749921798706001</v>
      </c>
      <c r="H1887">
        <v>8.6949768066406197</v>
      </c>
      <c r="I1887">
        <v>5.4677500724792401</v>
      </c>
      <c r="J1887">
        <v>986</v>
      </c>
      <c r="K1887">
        <v>565</v>
      </c>
      <c r="L1887">
        <v>2071</v>
      </c>
      <c r="M1887">
        <v>1343</v>
      </c>
      <c r="N1887">
        <v>82.036575317382798</v>
      </c>
      <c r="O1887">
        <v>18.357559204101499</v>
      </c>
      <c r="P1887">
        <v>89.866465863453797</v>
      </c>
      <c r="Q1887">
        <v>167.36575735821901</v>
      </c>
      <c r="R1887">
        <v>28.088808529702899</v>
      </c>
      <c r="S1887">
        <v>9.0161754070424909</v>
      </c>
      <c r="T1887">
        <v>0.511861333227282</v>
      </c>
      <c r="U1887">
        <v>0.91421650710756897</v>
      </c>
      <c r="V1887">
        <v>14.500854700854701</v>
      </c>
      <c r="W1887">
        <v>2.90992133976148</v>
      </c>
    </row>
    <row r="1888" spans="1:23" x14ac:dyDescent="0.25">
      <c r="A1888">
        <v>1886</v>
      </c>
      <c r="B1888">
        <v>180.36515360282499</v>
      </c>
      <c r="C1888">
        <v>137.91212715170099</v>
      </c>
      <c r="D1888">
        <v>30.8761423344388</v>
      </c>
      <c r="E1888">
        <v>8.9523137303604603</v>
      </c>
      <c r="F1888">
        <v>8.0284929275512695</v>
      </c>
      <c r="G1888">
        <v>3.6234099864959699</v>
      </c>
      <c r="H1888">
        <v>11.274888992309499</v>
      </c>
      <c r="I1888">
        <v>2.8568944931030198</v>
      </c>
      <c r="J1888">
        <v>1367</v>
      </c>
      <c r="K1888">
        <v>232</v>
      </c>
      <c r="L1888">
        <v>2434</v>
      </c>
      <c r="M1888">
        <v>542</v>
      </c>
      <c r="N1888">
        <v>129.61866760253901</v>
      </c>
      <c r="O1888">
        <v>19.697715759277301</v>
      </c>
      <c r="P1888">
        <v>87.651154335575299</v>
      </c>
      <c r="Q1888">
        <v>173.91027618112901</v>
      </c>
      <c r="R1888">
        <v>24.682832911410799</v>
      </c>
      <c r="S1888">
        <v>5.8041292833286997</v>
      </c>
      <c r="T1888">
        <v>0.54895422514507697</v>
      </c>
      <c r="U1888">
        <v>0.95934722303299402</v>
      </c>
      <c r="V1888">
        <v>14.7349246231155</v>
      </c>
      <c r="W1888">
        <v>2.8266713213475301</v>
      </c>
    </row>
    <row r="1889" spans="1:23" x14ac:dyDescent="0.25">
      <c r="A1889">
        <v>1887</v>
      </c>
      <c r="B1889">
        <v>179.84928875002399</v>
      </c>
      <c r="C1889">
        <v>186.62896621319999</v>
      </c>
      <c r="D1889">
        <v>27.885902236907999</v>
      </c>
      <c r="E1889">
        <v>4.7592247648052401</v>
      </c>
      <c r="F1889">
        <v>7.6386990547180096</v>
      </c>
      <c r="G1889">
        <v>2.8502347469329798</v>
      </c>
      <c r="H1889">
        <v>11.1344499588012</v>
      </c>
      <c r="I1889">
        <v>2.1857936382293701</v>
      </c>
      <c r="J1889">
        <v>1366</v>
      </c>
      <c r="K1889">
        <v>175</v>
      </c>
      <c r="L1889">
        <v>2224</v>
      </c>
      <c r="M1889">
        <v>424</v>
      </c>
      <c r="N1889">
        <v>134.73678588867099</v>
      </c>
      <c r="O1889">
        <v>48.754486083984297</v>
      </c>
      <c r="P1889">
        <v>74.443990384615304</v>
      </c>
      <c r="Q1889">
        <v>165.58405612736499</v>
      </c>
      <c r="R1889">
        <v>25.299556043533698</v>
      </c>
      <c r="S1889">
        <v>3.39851443640833</v>
      </c>
      <c r="T1889">
        <v>0.47945648035545102</v>
      </c>
      <c r="U1889">
        <v>0.97775778566620097</v>
      </c>
      <c r="V1889">
        <v>13.6799322607959</v>
      </c>
      <c r="W1889">
        <v>2.5672514619882998</v>
      </c>
    </row>
    <row r="1890" spans="1:23" x14ac:dyDescent="0.25">
      <c r="A1890">
        <v>1888</v>
      </c>
      <c r="B1890">
        <v>171.947369442449</v>
      </c>
      <c r="C1890">
        <v>183.13677734867699</v>
      </c>
      <c r="D1890">
        <v>30.624147446704001</v>
      </c>
      <c r="E1890">
        <v>5.22165262166597</v>
      </c>
      <c r="F1890">
        <v>9.0690488815307599</v>
      </c>
      <c r="G1890">
        <v>3.1454589366912802</v>
      </c>
      <c r="H1890">
        <v>12.300966262817299</v>
      </c>
      <c r="I1890">
        <v>2.3028259277343701</v>
      </c>
      <c r="J1890">
        <v>1546</v>
      </c>
      <c r="K1890">
        <v>160</v>
      </c>
      <c r="L1890">
        <v>2679</v>
      </c>
      <c r="M1890">
        <v>379</v>
      </c>
      <c r="N1890">
        <v>134.73678588867099</v>
      </c>
      <c r="O1890">
        <v>44.721363067626903</v>
      </c>
      <c r="P1890">
        <v>94.206174591909104</v>
      </c>
      <c r="Q1890">
        <v>190.999114318517</v>
      </c>
      <c r="R1890">
        <v>25.671549706989701</v>
      </c>
      <c r="S1890">
        <v>5.4512104582030902</v>
      </c>
      <c r="T1890">
        <v>0.51737101647405004</v>
      </c>
      <c r="U1890">
        <v>0.97636178719751698</v>
      </c>
      <c r="V1890">
        <v>10.2539893617021</v>
      </c>
      <c r="W1890">
        <v>3.476717112922</v>
      </c>
    </row>
    <row r="1891" spans="1:23" x14ac:dyDescent="0.25">
      <c r="A1891">
        <v>1889</v>
      </c>
      <c r="B1891">
        <v>186.565700867472</v>
      </c>
      <c r="C1891">
        <v>192.77391371848799</v>
      </c>
      <c r="D1891">
        <v>26.1268199473175</v>
      </c>
      <c r="E1891">
        <v>5.14094480517804</v>
      </c>
      <c r="F1891">
        <v>7.0498771667480398</v>
      </c>
      <c r="G1891">
        <v>2.7975447177886901</v>
      </c>
      <c r="H1891">
        <v>11.427440643310501</v>
      </c>
      <c r="I1891">
        <v>2.1901755332946702</v>
      </c>
      <c r="J1891">
        <v>1435</v>
      </c>
      <c r="K1891">
        <v>174</v>
      </c>
      <c r="L1891">
        <v>2367</v>
      </c>
      <c r="M1891">
        <v>432</v>
      </c>
      <c r="N1891">
        <v>113.701354980468</v>
      </c>
      <c r="O1891">
        <v>68.447059631347599</v>
      </c>
      <c r="P1891">
        <v>72.358376690946898</v>
      </c>
      <c r="Q1891">
        <v>171.71837056261</v>
      </c>
      <c r="R1891">
        <v>21.663142741815498</v>
      </c>
      <c r="S1891">
        <v>6.5274523767666501</v>
      </c>
      <c r="T1891">
        <v>0.39097743998506401</v>
      </c>
      <c r="U1891">
        <v>0.95858470724934297</v>
      </c>
      <c r="V1891">
        <v>13.717041800643001</v>
      </c>
      <c r="W1891">
        <v>3.20139108441353</v>
      </c>
    </row>
    <row r="1892" spans="1:23" x14ac:dyDescent="0.25">
      <c r="A1892">
        <v>1890</v>
      </c>
      <c r="B1892">
        <v>189.37359545110499</v>
      </c>
      <c r="C1892">
        <v>151.189834850278</v>
      </c>
      <c r="D1892">
        <v>26.593700762005898</v>
      </c>
      <c r="E1892">
        <v>10.644850127590599</v>
      </c>
      <c r="F1892">
        <v>5.7505598068237296</v>
      </c>
      <c r="G1892">
        <v>5.7699246406555096</v>
      </c>
      <c r="H1892">
        <v>10.132335662841699</v>
      </c>
      <c r="I1892">
        <v>5.0782275199890101</v>
      </c>
      <c r="J1892">
        <v>1264</v>
      </c>
      <c r="K1892">
        <v>517</v>
      </c>
      <c r="L1892">
        <v>2132</v>
      </c>
      <c r="M1892">
        <v>1210</v>
      </c>
      <c r="N1892">
        <v>113.406349182128</v>
      </c>
      <c r="O1892">
        <v>42.579338073730398</v>
      </c>
      <c r="P1892">
        <v>61.643011917659798</v>
      </c>
      <c r="Q1892">
        <v>156.382027460892</v>
      </c>
      <c r="R1892">
        <v>16.2476946975023</v>
      </c>
      <c r="S1892">
        <v>6.2285632724484197</v>
      </c>
      <c r="T1892">
        <v>0.43302249837911</v>
      </c>
      <c r="U1892">
        <v>0.96293794947973199</v>
      </c>
      <c r="V1892">
        <v>9.6204169662113497</v>
      </c>
      <c r="W1892">
        <v>4.6364750445632801</v>
      </c>
    </row>
    <row r="1893" spans="1:23" x14ac:dyDescent="0.25">
      <c r="A1893">
        <v>1891</v>
      </c>
      <c r="B1893">
        <v>185.06869917910299</v>
      </c>
      <c r="C1893">
        <v>160.04292728366499</v>
      </c>
      <c r="D1893">
        <v>22.113919118769399</v>
      </c>
      <c r="E1893">
        <v>11.125528677815399</v>
      </c>
      <c r="F1893">
        <v>6.9660549163818297</v>
      </c>
      <c r="G1893">
        <v>6.9498419761657697</v>
      </c>
      <c r="H1893">
        <v>9.6650438308715803</v>
      </c>
      <c r="I1893">
        <v>4.7118616104125897</v>
      </c>
      <c r="J1893">
        <v>1212</v>
      </c>
      <c r="K1893">
        <v>391</v>
      </c>
      <c r="L1893">
        <v>1963</v>
      </c>
      <c r="M1893">
        <v>1132</v>
      </c>
      <c r="N1893">
        <v>116.51609039306599</v>
      </c>
      <c r="O1893">
        <v>38.288379669189403</v>
      </c>
      <c r="P1893">
        <v>91.144575653901299</v>
      </c>
      <c r="Q1893">
        <v>172.738699281051</v>
      </c>
      <c r="R1893">
        <v>25.066477349471199</v>
      </c>
      <c r="S1893">
        <v>4.99027868386026</v>
      </c>
      <c r="T1893">
        <v>0.56366813121233905</v>
      </c>
      <c r="U1893">
        <v>0.967292895047142</v>
      </c>
      <c r="V1893">
        <v>6.1208935611038102</v>
      </c>
      <c r="W1893">
        <v>2.9554377417968101</v>
      </c>
    </row>
    <row r="1894" spans="1:23" x14ac:dyDescent="0.25">
      <c r="A1894">
        <v>1892</v>
      </c>
      <c r="B1894">
        <v>179.781055328067</v>
      </c>
      <c r="C1894">
        <v>198.22839566069501</v>
      </c>
      <c r="D1894">
        <v>35.214394759651299</v>
      </c>
      <c r="E1894">
        <v>7.7337195228053996</v>
      </c>
      <c r="F1894">
        <v>6.6170625686645499</v>
      </c>
      <c r="G1894">
        <v>4.47235107421875</v>
      </c>
      <c r="H1894">
        <v>10.965142250061</v>
      </c>
      <c r="I1894">
        <v>3.0323894023895201</v>
      </c>
      <c r="J1894">
        <v>1368</v>
      </c>
      <c r="K1894">
        <v>217</v>
      </c>
      <c r="L1894">
        <v>2114</v>
      </c>
      <c r="M1894">
        <v>492</v>
      </c>
      <c r="N1894">
        <v>102.18121337890599</v>
      </c>
      <c r="O1894">
        <v>16.0312194824218</v>
      </c>
      <c r="P1894">
        <v>104.557654320987</v>
      </c>
      <c r="Q1894">
        <v>163.81641289647001</v>
      </c>
      <c r="R1894">
        <v>27.390148890179201</v>
      </c>
      <c r="S1894">
        <v>7.0963301590535002</v>
      </c>
      <c r="T1894">
        <v>0.63084153900428896</v>
      </c>
      <c r="U1894">
        <v>0.94701500924569104</v>
      </c>
      <c r="V1894">
        <v>5.0993961913608903</v>
      </c>
      <c r="W1894">
        <v>3.8078554595443799</v>
      </c>
    </row>
    <row r="1895" spans="1:23" x14ac:dyDescent="0.25">
      <c r="A1895">
        <v>1893</v>
      </c>
      <c r="B1895">
        <v>172.41095305555999</v>
      </c>
      <c r="C1895">
        <v>193.343515302062</v>
      </c>
      <c r="D1895">
        <v>24.078169893199899</v>
      </c>
      <c r="E1895">
        <v>6.8542750944325403</v>
      </c>
      <c r="F1895">
        <v>6.9848337173461896</v>
      </c>
      <c r="G1895">
        <v>2.7779529094696001</v>
      </c>
      <c r="H1895">
        <v>9.2263603210449201</v>
      </c>
      <c r="I1895">
        <v>2.7036027908325102</v>
      </c>
      <c r="J1895">
        <v>1158</v>
      </c>
      <c r="K1895">
        <v>294</v>
      </c>
      <c r="L1895">
        <v>2152</v>
      </c>
      <c r="M1895">
        <v>598</v>
      </c>
      <c r="N1895">
        <v>99.282424926757798</v>
      </c>
      <c r="O1895">
        <v>24.839485168456999</v>
      </c>
      <c r="P1895">
        <v>74.625864719446497</v>
      </c>
      <c r="Q1895">
        <v>208.72660132053599</v>
      </c>
      <c r="R1895">
        <v>21.4430970287912</v>
      </c>
      <c r="S1895">
        <v>8.2391604654980402</v>
      </c>
      <c r="T1895">
        <v>0.42618137420503599</v>
      </c>
      <c r="U1895">
        <v>0.97296480315050504</v>
      </c>
      <c r="V1895">
        <v>10.4129277566539</v>
      </c>
      <c r="W1895">
        <v>3.0438087341072402</v>
      </c>
    </row>
    <row r="1896" spans="1:23" x14ac:dyDescent="0.25">
      <c r="A1896">
        <v>1894</v>
      </c>
      <c r="B1896">
        <v>160.69727726134701</v>
      </c>
      <c r="C1896">
        <v>168.45316229695899</v>
      </c>
      <c r="D1896">
        <v>20.027335250398199</v>
      </c>
      <c r="E1896">
        <v>6.7816850168718901</v>
      </c>
      <c r="F1896">
        <v>8.7206974029540998</v>
      </c>
      <c r="G1896">
        <v>2.9719860553741402</v>
      </c>
      <c r="H1896">
        <v>9.4167022705078107</v>
      </c>
      <c r="I1896">
        <v>2.06656670570373</v>
      </c>
      <c r="J1896">
        <v>1188</v>
      </c>
      <c r="K1896">
        <v>118</v>
      </c>
      <c r="L1896">
        <v>2167</v>
      </c>
      <c r="M1896">
        <v>319</v>
      </c>
      <c r="N1896">
        <v>110.22250366210901</v>
      </c>
      <c r="O1896">
        <v>15.2970581054687</v>
      </c>
      <c r="P1896">
        <v>68.080983803239306</v>
      </c>
      <c r="Q1896">
        <v>190.42579075425701</v>
      </c>
      <c r="R1896">
        <v>21.886466979039099</v>
      </c>
      <c r="S1896">
        <v>4.72312479301418</v>
      </c>
      <c r="T1896">
        <v>0.441275824907924</v>
      </c>
      <c r="U1896">
        <v>0.97465792903005799</v>
      </c>
      <c r="V1896">
        <v>12.546114742193099</v>
      </c>
      <c r="W1896">
        <v>2.5643347451438498</v>
      </c>
    </row>
    <row r="1897" spans="1:23" x14ac:dyDescent="0.25">
      <c r="A1897">
        <v>1895</v>
      </c>
      <c r="B1897">
        <v>166.37730210172899</v>
      </c>
      <c r="C1897">
        <v>218.797706146053</v>
      </c>
      <c r="D1897">
        <v>23.135295809139901</v>
      </c>
      <c r="E1897">
        <v>4.7222148185089399</v>
      </c>
      <c r="F1897">
        <v>8.7280550003051705</v>
      </c>
      <c r="G1897">
        <v>1.9507700204849201</v>
      </c>
      <c r="H1897">
        <v>9.9983205795287997</v>
      </c>
      <c r="I1897">
        <v>1.3442420959472601</v>
      </c>
      <c r="J1897">
        <v>1236</v>
      </c>
      <c r="K1897">
        <v>72</v>
      </c>
      <c r="L1897">
        <v>2215</v>
      </c>
      <c r="M1897">
        <v>192</v>
      </c>
      <c r="N1897">
        <v>112.80071258544901</v>
      </c>
      <c r="O1897">
        <v>46.872165679931598</v>
      </c>
      <c r="P1897">
        <v>92.265408805031399</v>
      </c>
      <c r="Q1897">
        <v>172.906437355039</v>
      </c>
      <c r="R1897">
        <v>21.485844359758001</v>
      </c>
      <c r="S1897">
        <v>4.9130105723155602</v>
      </c>
      <c r="T1897">
        <v>0.50373629463562497</v>
      </c>
      <c r="U1897">
        <v>0.96779036037765898</v>
      </c>
      <c r="V1897">
        <v>7.4903225806451603</v>
      </c>
      <c r="W1897">
        <v>3.1486391200112802</v>
      </c>
    </row>
    <row r="1898" spans="1:23" x14ac:dyDescent="0.25">
      <c r="A1898">
        <v>1896</v>
      </c>
      <c r="B1898">
        <v>167.00333792621601</v>
      </c>
      <c r="C1898">
        <v>197.54206369228899</v>
      </c>
      <c r="D1898">
        <v>22.6740115605071</v>
      </c>
      <c r="E1898">
        <v>4.6726427582422598</v>
      </c>
      <c r="F1898">
        <v>8.9439983367919904</v>
      </c>
      <c r="G1898">
        <v>2.3791489601135201</v>
      </c>
      <c r="H1898">
        <v>10.543697357177701</v>
      </c>
      <c r="I1898">
        <v>1.9124568700790401</v>
      </c>
      <c r="J1898">
        <v>1297</v>
      </c>
      <c r="K1898">
        <v>182</v>
      </c>
      <c r="L1898">
        <v>2546</v>
      </c>
      <c r="M1898">
        <v>394</v>
      </c>
      <c r="N1898">
        <v>102.176315307617</v>
      </c>
      <c r="O1898">
        <v>49.678970336913999</v>
      </c>
      <c r="P1898">
        <v>77.6065739936287</v>
      </c>
      <c r="Q1898">
        <v>127.52933081025201</v>
      </c>
      <c r="R1898">
        <v>22.6463770375107</v>
      </c>
      <c r="S1898">
        <v>5.8919429820190397</v>
      </c>
      <c r="T1898">
        <v>0.461033634831513</v>
      </c>
      <c r="U1898">
        <v>0.95683574156165996</v>
      </c>
      <c r="V1898">
        <v>10.624141876430199</v>
      </c>
      <c r="W1898">
        <v>3.6320923427084999</v>
      </c>
    </row>
    <row r="1899" spans="1:23" x14ac:dyDescent="0.25">
      <c r="A1899">
        <v>1897</v>
      </c>
      <c r="B1899">
        <v>205.534204040443</v>
      </c>
      <c r="C1899">
        <v>191.06311009334499</v>
      </c>
      <c r="D1899">
        <v>27.3155057486217</v>
      </c>
      <c r="E1899">
        <v>12.2164656886592</v>
      </c>
      <c r="F1899">
        <v>4.1248307228088299</v>
      </c>
      <c r="G1899">
        <v>4.7453427314758301</v>
      </c>
      <c r="H1899">
        <v>6.9919328689575098</v>
      </c>
      <c r="I1899">
        <v>3.7348244190215998</v>
      </c>
      <c r="J1899">
        <v>712</v>
      </c>
      <c r="K1899">
        <v>311</v>
      </c>
      <c r="L1899">
        <v>1297</v>
      </c>
      <c r="M1899">
        <v>798</v>
      </c>
      <c r="N1899">
        <v>58.694122314453097</v>
      </c>
      <c r="O1899">
        <v>14.317821502685501</v>
      </c>
      <c r="P1899">
        <v>71.340605002908603</v>
      </c>
      <c r="Q1899">
        <v>159.108408838022</v>
      </c>
      <c r="R1899">
        <v>21.754782237168399</v>
      </c>
      <c r="S1899">
        <v>7.3572945469636997</v>
      </c>
      <c r="T1899">
        <v>0.46046570969594203</v>
      </c>
      <c r="U1899">
        <v>0.96620539122386595</v>
      </c>
      <c r="V1899">
        <v>11.357685563997601</v>
      </c>
      <c r="W1899">
        <v>3.7513077098021301</v>
      </c>
    </row>
    <row r="1900" spans="1:23" x14ac:dyDescent="0.25">
      <c r="A1900">
        <v>1898</v>
      </c>
      <c r="B1900">
        <v>195.76502551960999</v>
      </c>
      <c r="C1900">
        <v>188.38853849288699</v>
      </c>
      <c r="D1900">
        <v>29.5369252070657</v>
      </c>
      <c r="E1900">
        <v>5.2140022122676202</v>
      </c>
      <c r="F1900">
        <v>4.8558011054992596</v>
      </c>
      <c r="G1900">
        <v>2.4704818725585902</v>
      </c>
      <c r="H1900">
        <v>7.6096739768981898</v>
      </c>
      <c r="I1900">
        <v>2.0109593868255602</v>
      </c>
      <c r="J1900">
        <v>812</v>
      </c>
      <c r="K1900">
        <v>148</v>
      </c>
      <c r="L1900">
        <v>1831</v>
      </c>
      <c r="M1900">
        <v>359</v>
      </c>
      <c r="N1900">
        <v>63.513778686523402</v>
      </c>
      <c r="O1900">
        <v>70.028564453125</v>
      </c>
      <c r="P1900">
        <v>73.020043467761397</v>
      </c>
      <c r="Q1900">
        <v>166.097081744321</v>
      </c>
      <c r="R1900">
        <v>22.2657075569014</v>
      </c>
      <c r="S1900">
        <v>8.2267107317699093</v>
      </c>
      <c r="T1900">
        <v>0.48542027398806598</v>
      </c>
      <c r="U1900">
        <v>0.94872102539034397</v>
      </c>
      <c r="V1900">
        <v>9.8237321516494305</v>
      </c>
      <c r="W1900">
        <v>3.2646083184485799</v>
      </c>
    </row>
    <row r="1901" spans="1:23" x14ac:dyDescent="0.25">
      <c r="A1901">
        <v>1899</v>
      </c>
      <c r="B1901">
        <v>168.158473869083</v>
      </c>
      <c r="C1901">
        <v>178.61346038153201</v>
      </c>
      <c r="D1901">
        <v>19.203911912180601</v>
      </c>
      <c r="E1901">
        <v>5.6060257207745803</v>
      </c>
      <c r="F1901">
        <v>4.7206182479858398</v>
      </c>
      <c r="G1901">
        <v>3.1550879478454501</v>
      </c>
      <c r="H1901">
        <v>6.6613559722900302</v>
      </c>
      <c r="I1901">
        <v>2.2697081565856898</v>
      </c>
      <c r="J1901">
        <v>807</v>
      </c>
      <c r="K1901">
        <v>216</v>
      </c>
      <c r="L1901">
        <v>1534</v>
      </c>
      <c r="M1901">
        <v>462</v>
      </c>
      <c r="N1901">
        <v>68.949256896972599</v>
      </c>
      <c r="O1901">
        <v>15.2315473556518</v>
      </c>
      <c r="P1901">
        <v>65.281927378158201</v>
      </c>
      <c r="Q1901">
        <v>186.675989532221</v>
      </c>
      <c r="R1901">
        <v>21.909174232389201</v>
      </c>
      <c r="S1901">
        <v>9.9151712415694107</v>
      </c>
      <c r="T1901">
        <v>0.42778128157262701</v>
      </c>
      <c r="U1901">
        <v>0.94281810044581804</v>
      </c>
      <c r="V1901">
        <v>10.805540166204899</v>
      </c>
      <c r="W1901">
        <v>6.4059452658068503</v>
      </c>
    </row>
    <row r="1902" spans="1:23" x14ac:dyDescent="0.25">
      <c r="A1902">
        <v>1900</v>
      </c>
      <c r="B1902">
        <v>158.962001979467</v>
      </c>
      <c r="C1902">
        <v>174.71474315434</v>
      </c>
      <c r="D1902">
        <v>22.322636383045602</v>
      </c>
      <c r="E1902">
        <v>6.8715915332478001</v>
      </c>
      <c r="F1902">
        <v>5.5499587059020996</v>
      </c>
      <c r="G1902">
        <v>3.8576288223266602</v>
      </c>
      <c r="H1902">
        <v>7.4250597953796298</v>
      </c>
      <c r="I1902">
        <v>2.6539635658264098</v>
      </c>
      <c r="J1902">
        <v>855</v>
      </c>
      <c r="K1902">
        <v>208</v>
      </c>
      <c r="L1902">
        <v>1846</v>
      </c>
      <c r="M1902">
        <v>510</v>
      </c>
      <c r="N1902">
        <v>77.472572326660099</v>
      </c>
      <c r="O1902">
        <v>12.165524482726999</v>
      </c>
      <c r="P1902">
        <v>64.646700982685999</v>
      </c>
      <c r="Q1902">
        <v>176.89176068059899</v>
      </c>
      <c r="R1902">
        <v>22.551546797120601</v>
      </c>
      <c r="S1902">
        <v>4.6389108412342202</v>
      </c>
      <c r="T1902">
        <v>0.42982877131309499</v>
      </c>
      <c r="U1902">
        <v>0.96599808519580599</v>
      </c>
      <c r="V1902">
        <v>10.9962311557788</v>
      </c>
      <c r="W1902">
        <v>2.7227424749163802</v>
      </c>
    </row>
    <row r="1903" spans="1:23" x14ac:dyDescent="0.25">
      <c r="A1903">
        <v>1901</v>
      </c>
      <c r="B1903">
        <v>170.39517553222399</v>
      </c>
      <c r="C1903">
        <v>193.275320693201</v>
      </c>
      <c r="D1903">
        <v>10.4991828514777</v>
      </c>
      <c r="E1903">
        <v>4.8757525869479101</v>
      </c>
      <c r="F1903">
        <v>4.7080264091491699</v>
      </c>
      <c r="G1903">
        <v>1.9570519924163801</v>
      </c>
      <c r="H1903">
        <v>5.4502706527709899</v>
      </c>
      <c r="I1903">
        <v>1.7513505220413199</v>
      </c>
      <c r="J1903">
        <v>624</v>
      </c>
      <c r="K1903">
        <v>180</v>
      </c>
      <c r="L1903">
        <v>1291</v>
      </c>
      <c r="M1903">
        <v>373</v>
      </c>
      <c r="N1903">
        <v>57.314918518066399</v>
      </c>
      <c r="O1903">
        <v>22.825424194335898</v>
      </c>
      <c r="P1903">
        <v>90.482479987917202</v>
      </c>
      <c r="Q1903">
        <v>175.452303553413</v>
      </c>
      <c r="R1903">
        <v>21.855404244958599</v>
      </c>
      <c r="S1903">
        <v>7.47010598881542</v>
      </c>
      <c r="T1903">
        <v>0.58909758058491701</v>
      </c>
      <c r="U1903">
        <v>0.93492692664102195</v>
      </c>
      <c r="V1903">
        <v>6.6883916990920804</v>
      </c>
      <c r="W1903">
        <v>3.5116560702391699</v>
      </c>
    </row>
    <row r="1904" spans="1:23" x14ac:dyDescent="0.25">
      <c r="A1904">
        <v>1902</v>
      </c>
      <c r="B1904">
        <v>170.44074210638601</v>
      </c>
      <c r="C1904">
        <v>203.021424828737</v>
      </c>
      <c r="D1904">
        <v>9.9116625582527291</v>
      </c>
      <c r="E1904">
        <v>7.9296431059091299</v>
      </c>
      <c r="F1904">
        <v>4.5326333045959402</v>
      </c>
      <c r="G1904">
        <v>5.0829167366027797</v>
      </c>
      <c r="H1904">
        <v>5.3575596809387198</v>
      </c>
      <c r="I1904">
        <v>3.4970138072967498</v>
      </c>
      <c r="J1904">
        <v>616</v>
      </c>
      <c r="K1904">
        <v>248</v>
      </c>
      <c r="L1904">
        <v>1300</v>
      </c>
      <c r="M1904">
        <v>716</v>
      </c>
      <c r="N1904">
        <v>54.451816558837798</v>
      </c>
      <c r="O1904">
        <v>31</v>
      </c>
      <c r="P1904">
        <v>91.436903094358797</v>
      </c>
      <c r="Q1904">
        <v>138.57160199436299</v>
      </c>
      <c r="R1904">
        <v>24.643997746272401</v>
      </c>
      <c r="S1904">
        <v>6.6181732183883897</v>
      </c>
      <c r="T1904">
        <v>0.56255591403687899</v>
      </c>
      <c r="U1904">
        <v>0.95912624601784102</v>
      </c>
      <c r="V1904">
        <v>9.5284360189573398</v>
      </c>
      <c r="W1904">
        <v>3.2404755084503001</v>
      </c>
    </row>
    <row r="1905" spans="1:23" x14ac:dyDescent="0.25">
      <c r="A1905">
        <v>1903</v>
      </c>
      <c r="B1905">
        <v>162.64381222224301</v>
      </c>
      <c r="C1905">
        <v>195.089386559025</v>
      </c>
      <c r="D1905">
        <v>26.633632059543999</v>
      </c>
      <c r="E1905">
        <v>9.1745101803430096</v>
      </c>
      <c r="F1905">
        <v>4.8827934265136701</v>
      </c>
      <c r="G1905">
        <v>5.6297416687011701</v>
      </c>
      <c r="H1905">
        <v>7.0951356887817303</v>
      </c>
      <c r="I1905">
        <v>4.1713809967040998</v>
      </c>
      <c r="J1905">
        <v>818</v>
      </c>
      <c r="K1905">
        <v>392</v>
      </c>
      <c r="L1905">
        <v>1494</v>
      </c>
      <c r="M1905">
        <v>956</v>
      </c>
      <c r="N1905">
        <v>62.609901428222599</v>
      </c>
      <c r="O1905">
        <v>56.000003814697202</v>
      </c>
      <c r="P1905">
        <v>96.830600313703101</v>
      </c>
      <c r="Q1905">
        <v>169.825641486541</v>
      </c>
      <c r="R1905">
        <v>23.757823099869601</v>
      </c>
      <c r="S1905">
        <v>5.3045457476403701</v>
      </c>
      <c r="T1905">
        <v>0.55335048421813804</v>
      </c>
      <c r="U1905">
        <v>0.96458094039235998</v>
      </c>
      <c r="V1905">
        <v>13.0895765472312</v>
      </c>
      <c r="W1905">
        <v>3.2071782900496002</v>
      </c>
    </row>
    <row r="1906" spans="1:23" x14ac:dyDescent="0.25">
      <c r="A1906">
        <v>1904</v>
      </c>
      <c r="B1906">
        <v>166.28711987424501</v>
      </c>
      <c r="C1906">
        <v>119.404548894797</v>
      </c>
      <c r="D1906">
        <v>27.6502432506927</v>
      </c>
      <c r="E1906">
        <v>3.8982895690481301</v>
      </c>
      <c r="F1906">
        <v>5.0623836517333896</v>
      </c>
      <c r="G1906">
        <v>3.21568751335144</v>
      </c>
      <c r="H1906">
        <v>7.0847220420837402</v>
      </c>
      <c r="I1906">
        <v>1.7898255586624101</v>
      </c>
      <c r="J1906">
        <v>815</v>
      </c>
      <c r="K1906">
        <v>81</v>
      </c>
      <c r="L1906">
        <v>1490</v>
      </c>
      <c r="M1906">
        <v>234</v>
      </c>
      <c r="N1906">
        <v>65.299308776855398</v>
      </c>
      <c r="O1906">
        <v>45.705577850341797</v>
      </c>
      <c r="P1906">
        <v>91.612747160286006</v>
      </c>
      <c r="Q1906">
        <v>171.72611674792401</v>
      </c>
      <c r="R1906">
        <v>21.693790454485999</v>
      </c>
      <c r="S1906">
        <v>10.4402511877049</v>
      </c>
      <c r="T1906">
        <v>0.59483527233636002</v>
      </c>
      <c r="U1906">
        <v>0.94283057417198102</v>
      </c>
      <c r="V1906">
        <v>7.6674008810572598</v>
      </c>
      <c r="W1906">
        <v>5.7263646093471197</v>
      </c>
    </row>
    <row r="1907" spans="1:23" x14ac:dyDescent="0.25">
      <c r="A1907">
        <v>1905</v>
      </c>
      <c r="B1907">
        <v>166.195695627704</v>
      </c>
      <c r="C1907">
        <v>172.835451881464</v>
      </c>
      <c r="D1907">
        <v>31.422346588227899</v>
      </c>
      <c r="E1907">
        <v>5.9141092978531997</v>
      </c>
      <c r="F1907">
        <v>5.37023448944091</v>
      </c>
      <c r="G1907">
        <v>3.3039219379425</v>
      </c>
      <c r="H1907">
        <v>7.9496073722839302</v>
      </c>
      <c r="I1907">
        <v>2.1676049232482901</v>
      </c>
      <c r="J1907">
        <v>893</v>
      </c>
      <c r="K1907">
        <v>150</v>
      </c>
      <c r="L1907">
        <v>1649</v>
      </c>
      <c r="M1907">
        <v>394</v>
      </c>
      <c r="N1907">
        <v>77.388626098632798</v>
      </c>
      <c r="O1907">
        <v>18.601076126098601</v>
      </c>
      <c r="P1907">
        <v>114.673730901922</v>
      </c>
      <c r="Q1907">
        <v>162.93989786565399</v>
      </c>
      <c r="R1907">
        <v>24.095342183949001</v>
      </c>
      <c r="S1907">
        <v>8.8578220637578102</v>
      </c>
      <c r="T1907">
        <v>0.64181724491312497</v>
      </c>
      <c r="U1907">
        <v>0.921629550735523</v>
      </c>
      <c r="V1907">
        <v>14.7835051546391</v>
      </c>
      <c r="W1907">
        <v>4.0589713519852504</v>
      </c>
    </row>
    <row r="1908" spans="1:23" x14ac:dyDescent="0.25">
      <c r="A1908">
        <v>1906</v>
      </c>
      <c r="B1908">
        <v>168.593549263521</v>
      </c>
      <c r="C1908">
        <v>169.67664810106899</v>
      </c>
      <c r="D1908">
        <v>29.505199524863698</v>
      </c>
      <c r="E1908">
        <v>7.4251075977921097</v>
      </c>
      <c r="F1908">
        <v>5.2589745521545401</v>
      </c>
      <c r="G1908">
        <v>3.7883048057556099</v>
      </c>
      <c r="H1908">
        <v>7.7433843612670898</v>
      </c>
      <c r="I1908">
        <v>2.7572531700134202</v>
      </c>
      <c r="J1908">
        <v>865</v>
      </c>
      <c r="K1908">
        <v>187</v>
      </c>
      <c r="L1908">
        <v>1689</v>
      </c>
      <c r="M1908">
        <v>526</v>
      </c>
      <c r="N1908">
        <v>80.448738098144503</v>
      </c>
      <c r="O1908">
        <v>58.600337982177699</v>
      </c>
      <c r="P1908">
        <v>65.320331377286806</v>
      </c>
      <c r="Q1908">
        <v>199.369411189836</v>
      </c>
      <c r="R1908">
        <v>20.936700731378799</v>
      </c>
      <c r="S1908">
        <v>10.457830697046701</v>
      </c>
      <c r="T1908">
        <v>0.446767613683557</v>
      </c>
      <c r="U1908">
        <v>0.94745042995527695</v>
      </c>
      <c r="V1908">
        <v>8.1658831430490206</v>
      </c>
      <c r="W1908">
        <v>5.23580863977151</v>
      </c>
    </row>
    <row r="1909" spans="1:23" x14ac:dyDescent="0.25">
      <c r="A1909">
        <v>1907</v>
      </c>
      <c r="B1909">
        <v>179.923460575598</v>
      </c>
      <c r="C1909">
        <v>169.68413902850801</v>
      </c>
      <c r="D1909">
        <v>25.131406911548702</v>
      </c>
      <c r="E1909">
        <v>9.5845699129097692</v>
      </c>
      <c r="F1909">
        <v>6.4042892456054599</v>
      </c>
      <c r="G1909">
        <v>5.5471882820129297</v>
      </c>
      <c r="H1909">
        <v>9.7016057968139595</v>
      </c>
      <c r="I1909">
        <v>4.6825170516967702</v>
      </c>
      <c r="J1909">
        <v>1226</v>
      </c>
      <c r="K1909">
        <v>472</v>
      </c>
      <c r="L1909">
        <v>2090</v>
      </c>
      <c r="M1909">
        <v>1144</v>
      </c>
      <c r="N1909">
        <v>104.2017288208</v>
      </c>
      <c r="O1909">
        <v>20.518285751342699</v>
      </c>
      <c r="P1909">
        <v>65.176287657920298</v>
      </c>
      <c r="Q1909">
        <v>211.238425714546</v>
      </c>
      <c r="R1909">
        <v>21.992529463545299</v>
      </c>
      <c r="S1909">
        <v>6.0827735677287498</v>
      </c>
      <c r="T1909">
        <v>0.43539629294902599</v>
      </c>
      <c r="U1909">
        <v>0.97156471116203003</v>
      </c>
      <c r="V1909">
        <v>8.4951816160118607</v>
      </c>
      <c r="W1909">
        <v>2.6302363050483302</v>
      </c>
    </row>
    <row r="1910" spans="1:23" x14ac:dyDescent="0.25">
      <c r="A1910">
        <v>1908</v>
      </c>
      <c r="B1910">
        <v>175.742999087892</v>
      </c>
      <c r="C1910">
        <v>172.98546449572001</v>
      </c>
      <c r="D1910">
        <v>27.665397294704899</v>
      </c>
      <c r="E1910">
        <v>10.0909813658297</v>
      </c>
      <c r="F1910">
        <v>7.0822863578796298</v>
      </c>
      <c r="G1910">
        <v>4.8910627365112296</v>
      </c>
      <c r="H1910">
        <v>10.587667465209901</v>
      </c>
      <c r="I1910">
        <v>3.4464201927185001</v>
      </c>
      <c r="J1910">
        <v>1319</v>
      </c>
      <c r="K1910">
        <v>318</v>
      </c>
      <c r="L1910">
        <v>2144</v>
      </c>
      <c r="M1910">
        <v>760</v>
      </c>
      <c r="N1910">
        <v>105.948104858398</v>
      </c>
      <c r="O1910">
        <v>64.404968261718693</v>
      </c>
      <c r="P1910">
        <v>59.027782541588003</v>
      </c>
      <c r="Q1910">
        <v>210.46941747572799</v>
      </c>
      <c r="R1910">
        <v>24.083992037856799</v>
      </c>
      <c r="S1910">
        <v>8.1325765404528596</v>
      </c>
      <c r="T1910">
        <v>0.40030762380632101</v>
      </c>
      <c r="U1910">
        <v>0.95358885866714704</v>
      </c>
      <c r="V1910">
        <v>10.079895219384399</v>
      </c>
      <c r="W1910">
        <v>4.3534982605334296</v>
      </c>
    </row>
    <row r="1911" spans="1:23" x14ac:dyDescent="0.25">
      <c r="A1911">
        <v>1909</v>
      </c>
      <c r="B1911">
        <v>169.10349511925301</v>
      </c>
      <c r="C1911">
        <v>181.23287857323001</v>
      </c>
      <c r="D1911">
        <v>30.342688496289899</v>
      </c>
      <c r="E1911">
        <v>6.7835766358354004</v>
      </c>
      <c r="F1911">
        <v>6.7858414649963299</v>
      </c>
      <c r="G1911">
        <v>2.8842964172363201</v>
      </c>
      <c r="H1911">
        <v>10.191261291503899</v>
      </c>
      <c r="I1911">
        <v>1.83821773529052</v>
      </c>
      <c r="J1911">
        <v>1264</v>
      </c>
      <c r="K1911">
        <v>127</v>
      </c>
      <c r="L1911">
        <v>2160</v>
      </c>
      <c r="M1911">
        <v>307</v>
      </c>
      <c r="N1911">
        <v>109.562767028808</v>
      </c>
      <c r="O1911">
        <v>18.681541442871001</v>
      </c>
      <c r="P1911">
        <v>72.845458868283401</v>
      </c>
      <c r="Q1911">
        <v>147.25576868021699</v>
      </c>
      <c r="R1911">
        <v>23.904915207058899</v>
      </c>
      <c r="S1911">
        <v>7.4620309299870904</v>
      </c>
      <c r="T1911">
        <v>0.46913404911711398</v>
      </c>
      <c r="U1911">
        <v>0.91701523350806402</v>
      </c>
      <c r="V1911">
        <v>6.7841365461847296</v>
      </c>
      <c r="W1911">
        <v>3.0526800092017399</v>
      </c>
    </row>
    <row r="1912" spans="1:23" x14ac:dyDescent="0.25">
      <c r="A1912">
        <v>1910</v>
      </c>
      <c r="B1912">
        <v>161.53678511129601</v>
      </c>
      <c r="C1912">
        <v>179.202817830736</v>
      </c>
      <c r="D1912">
        <v>28.5456873426835</v>
      </c>
      <c r="E1912">
        <v>7.58930650505802</v>
      </c>
      <c r="F1912">
        <v>7.24659967422485</v>
      </c>
      <c r="G1912">
        <v>3.1748845577239901</v>
      </c>
      <c r="H1912">
        <v>11.470444679260201</v>
      </c>
      <c r="I1912">
        <v>2.2287013530731201</v>
      </c>
      <c r="J1912">
        <v>1436</v>
      </c>
      <c r="K1912">
        <v>189</v>
      </c>
      <c r="L1912">
        <v>2457</v>
      </c>
      <c r="M1912">
        <v>405</v>
      </c>
      <c r="N1912">
        <v>106.32968139648401</v>
      </c>
      <c r="O1912">
        <v>71.386276245117102</v>
      </c>
      <c r="P1912">
        <v>70.08</v>
      </c>
      <c r="Q1912">
        <v>178.31228351778299</v>
      </c>
      <c r="R1912">
        <v>24.9831099308749</v>
      </c>
      <c r="S1912">
        <v>8.9577172397818501</v>
      </c>
      <c r="T1912">
        <v>0.42008490219681899</v>
      </c>
      <c r="U1912">
        <v>0.96292935999221196</v>
      </c>
      <c r="V1912">
        <v>9.9345070422535198</v>
      </c>
      <c r="W1912">
        <v>5.2273806383539902</v>
      </c>
    </row>
    <row r="1913" spans="1:23" x14ac:dyDescent="0.25">
      <c r="A1913">
        <v>1911</v>
      </c>
      <c r="B1913">
        <v>159.295231811213</v>
      </c>
      <c r="C1913">
        <v>153.23305323215999</v>
      </c>
      <c r="D1913">
        <v>34.688123629100502</v>
      </c>
      <c r="E1913">
        <v>8.5040789782477795</v>
      </c>
      <c r="F1913">
        <v>8.4326400756835902</v>
      </c>
      <c r="G1913">
        <v>3.7921485900878902</v>
      </c>
      <c r="H1913">
        <v>11.4533281326293</v>
      </c>
      <c r="I1913">
        <v>3.1208424568176198</v>
      </c>
      <c r="J1913">
        <v>1408</v>
      </c>
      <c r="K1913">
        <v>306</v>
      </c>
      <c r="L1913">
        <v>2903</v>
      </c>
      <c r="M1913">
        <v>721</v>
      </c>
      <c r="N1913">
        <v>102.552429199218</v>
      </c>
      <c r="O1913">
        <v>49.040798187255803</v>
      </c>
      <c r="P1913">
        <v>67.988436197391394</v>
      </c>
      <c r="Q1913">
        <v>195.55138843515101</v>
      </c>
      <c r="R1913">
        <v>20.3191524983459</v>
      </c>
      <c r="S1913">
        <v>10.9708170192394</v>
      </c>
      <c r="T1913">
        <v>0.40655785618766499</v>
      </c>
      <c r="U1913">
        <v>0.94647793041045103</v>
      </c>
      <c r="V1913">
        <v>8.6256323777403008</v>
      </c>
      <c r="W1913">
        <v>5.3007775459889999</v>
      </c>
    </row>
    <row r="1914" spans="1:23" x14ac:dyDescent="0.25">
      <c r="A1914">
        <v>1912</v>
      </c>
      <c r="B1914">
        <v>158.03467950086301</v>
      </c>
      <c r="C1914">
        <v>129.72469871334499</v>
      </c>
      <c r="D1914">
        <v>37.627380099017699</v>
      </c>
      <c r="E1914">
        <v>7.9383902562188702</v>
      </c>
      <c r="F1914">
        <v>6.4807848930358798</v>
      </c>
      <c r="G1914">
        <v>3.27225542068481</v>
      </c>
      <c r="H1914">
        <v>7.8327975273132298</v>
      </c>
      <c r="I1914">
        <v>2.5444915294647199</v>
      </c>
      <c r="J1914">
        <v>860</v>
      </c>
      <c r="K1914">
        <v>235</v>
      </c>
      <c r="L1914">
        <v>1860</v>
      </c>
      <c r="M1914">
        <v>512</v>
      </c>
      <c r="N1914">
        <v>86.648712158203097</v>
      </c>
      <c r="O1914">
        <v>30.0166625976562</v>
      </c>
      <c r="P1914">
        <v>85.545136459062206</v>
      </c>
      <c r="Q1914">
        <v>176.92313859104101</v>
      </c>
      <c r="R1914">
        <v>21.202379461287499</v>
      </c>
      <c r="S1914">
        <v>4.28943389511109</v>
      </c>
      <c r="T1914">
        <v>0.48809463077167897</v>
      </c>
      <c r="U1914">
        <v>0.97841080590460605</v>
      </c>
      <c r="V1914">
        <v>8.9758897818599301</v>
      </c>
      <c r="W1914">
        <v>2.3858029603692499</v>
      </c>
    </row>
    <row r="1915" spans="1:23" x14ac:dyDescent="0.25">
      <c r="A1915">
        <v>1913</v>
      </c>
      <c r="B1915">
        <v>160.815579576549</v>
      </c>
      <c r="C1915">
        <v>193.40200663703899</v>
      </c>
      <c r="D1915">
        <v>29.6685744461167</v>
      </c>
      <c r="E1915">
        <v>9.9807665300879798</v>
      </c>
      <c r="F1915">
        <v>6.4218354225158603</v>
      </c>
      <c r="G1915">
        <v>3.6115455627441402</v>
      </c>
      <c r="H1915">
        <v>9.3197546005249006</v>
      </c>
      <c r="I1915">
        <v>3.41186499595642</v>
      </c>
      <c r="J1915">
        <v>1178</v>
      </c>
      <c r="K1915">
        <v>352</v>
      </c>
      <c r="L1915">
        <v>2184</v>
      </c>
      <c r="M1915">
        <v>762</v>
      </c>
      <c r="N1915">
        <v>96.005210876464801</v>
      </c>
      <c r="O1915">
        <v>36.235340118408203</v>
      </c>
      <c r="P1915">
        <v>86.592504106316198</v>
      </c>
      <c r="Q1915">
        <v>178.46641868154501</v>
      </c>
      <c r="R1915">
        <v>24.338980778222801</v>
      </c>
      <c r="S1915">
        <v>5.3327642230147703</v>
      </c>
      <c r="T1915">
        <v>0.49926991351717698</v>
      </c>
      <c r="U1915">
        <v>0.96165549376771098</v>
      </c>
      <c r="V1915">
        <v>7.8954407294832798</v>
      </c>
      <c r="W1915">
        <v>2.8520595629472001</v>
      </c>
    </row>
    <row r="1916" spans="1:23" x14ac:dyDescent="0.25">
      <c r="A1916">
        <v>1914</v>
      </c>
      <c r="B1916">
        <v>160.64241495080401</v>
      </c>
      <c r="C1916">
        <v>190.87506064546099</v>
      </c>
      <c r="D1916">
        <v>33.786938356047997</v>
      </c>
      <c r="E1916">
        <v>7.80306622953667</v>
      </c>
      <c r="F1916">
        <v>6.13431644439697</v>
      </c>
      <c r="G1916">
        <v>4.7477159500121999</v>
      </c>
      <c r="H1916">
        <v>8.4905490875244105</v>
      </c>
      <c r="I1916">
        <v>3.74452376365661</v>
      </c>
      <c r="J1916">
        <v>1043</v>
      </c>
      <c r="K1916">
        <v>399</v>
      </c>
      <c r="L1916">
        <v>1937</v>
      </c>
      <c r="M1916">
        <v>820</v>
      </c>
      <c r="N1916">
        <v>97.529487609863196</v>
      </c>
      <c r="O1916">
        <v>17.0293865203857</v>
      </c>
      <c r="P1916">
        <v>86.902652244777002</v>
      </c>
      <c r="Q1916">
        <v>155.20171857197101</v>
      </c>
      <c r="R1916">
        <v>26.366393394356901</v>
      </c>
      <c r="S1916">
        <v>8.7213692453019398</v>
      </c>
      <c r="T1916">
        <v>0.47507612744169597</v>
      </c>
      <c r="U1916">
        <v>0.95242289808702896</v>
      </c>
      <c r="V1916">
        <v>7.3637447823494302</v>
      </c>
      <c r="W1916">
        <v>5.0610664718772798</v>
      </c>
    </row>
    <row r="1917" spans="1:23" x14ac:dyDescent="0.25">
      <c r="A1917">
        <v>1915</v>
      </c>
      <c r="B1917">
        <v>158.970734925964</v>
      </c>
      <c r="C1917">
        <v>181.47045353102101</v>
      </c>
      <c r="D1917">
        <v>32.977941752127002</v>
      </c>
      <c r="E1917">
        <v>8.0089671859925993</v>
      </c>
      <c r="F1917">
        <v>6.3282356262206996</v>
      </c>
      <c r="G1917">
        <v>5.5186982154846103</v>
      </c>
      <c r="H1917">
        <v>8.4054679870605398</v>
      </c>
      <c r="I1917">
        <v>4.9737772941589302</v>
      </c>
      <c r="J1917">
        <v>1055</v>
      </c>
      <c r="K1917">
        <v>534</v>
      </c>
      <c r="L1917">
        <v>1900</v>
      </c>
      <c r="M1917">
        <v>1131</v>
      </c>
      <c r="N1917">
        <v>92.282173156738196</v>
      </c>
      <c r="O1917">
        <v>41.303752899169901</v>
      </c>
      <c r="P1917">
        <v>84.092187838130201</v>
      </c>
      <c r="Q1917">
        <v>151.667404720403</v>
      </c>
      <c r="R1917">
        <v>22.230427142288001</v>
      </c>
      <c r="S1917">
        <v>7.7573917728599602</v>
      </c>
      <c r="T1917">
        <v>0.52928848110034199</v>
      </c>
      <c r="U1917">
        <v>0.94648088965862798</v>
      </c>
      <c r="V1917">
        <v>6.9298531810766697</v>
      </c>
      <c r="W1917">
        <v>4.1539720321332902</v>
      </c>
    </row>
    <row r="1918" spans="1:23" x14ac:dyDescent="0.25">
      <c r="A1918">
        <v>1916</v>
      </c>
      <c r="B1918">
        <v>157.07372547497499</v>
      </c>
      <c r="C1918">
        <v>192.373944768965</v>
      </c>
      <c r="D1918">
        <v>32.368842863703399</v>
      </c>
      <c r="E1918">
        <v>10.499733117991401</v>
      </c>
      <c r="F1918">
        <v>6.5439853668212802</v>
      </c>
      <c r="G1918">
        <v>3.2951641082763601</v>
      </c>
      <c r="H1918">
        <v>8.7113733291625906</v>
      </c>
      <c r="I1918">
        <v>2.22228908538818</v>
      </c>
      <c r="J1918">
        <v>1051</v>
      </c>
      <c r="K1918">
        <v>146</v>
      </c>
      <c r="L1918">
        <v>2070</v>
      </c>
      <c r="M1918">
        <v>358</v>
      </c>
      <c r="N1918">
        <v>84.403793334960895</v>
      </c>
      <c r="O1918">
        <v>31.144823074340799</v>
      </c>
      <c r="P1918">
        <v>96.523023298477298</v>
      </c>
      <c r="Q1918">
        <v>168.14218956095701</v>
      </c>
      <c r="R1918">
        <v>22.240739584423899</v>
      </c>
      <c r="S1918">
        <v>6.4303621901575996</v>
      </c>
      <c r="T1918">
        <v>0.61004554336346795</v>
      </c>
      <c r="U1918">
        <v>0.96717279309458104</v>
      </c>
      <c r="V1918">
        <v>7.4477329974810997</v>
      </c>
      <c r="W1918">
        <v>3.39540983606557</v>
      </c>
    </row>
    <row r="1919" spans="1:23" x14ac:dyDescent="0.25">
      <c r="A1919">
        <v>1917</v>
      </c>
      <c r="B1919">
        <v>164.006947544101</v>
      </c>
      <c r="C1919">
        <v>210.99881620058599</v>
      </c>
      <c r="D1919">
        <v>28.777207745523999</v>
      </c>
      <c r="E1919">
        <v>5.2924724526811504</v>
      </c>
      <c r="F1919">
        <v>6.6024351119995099</v>
      </c>
      <c r="G1919">
        <v>2.96424984931945</v>
      </c>
      <c r="H1919">
        <v>8.8971662521362305</v>
      </c>
      <c r="I1919">
        <v>2.0764148235321001</v>
      </c>
      <c r="J1919">
        <v>1072</v>
      </c>
      <c r="K1919">
        <v>125</v>
      </c>
      <c r="L1919">
        <v>2156</v>
      </c>
      <c r="M1919">
        <v>319</v>
      </c>
      <c r="N1919">
        <v>94.826156616210895</v>
      </c>
      <c r="O1919">
        <v>38.275318145751903</v>
      </c>
      <c r="P1919">
        <v>68.631460674157296</v>
      </c>
      <c r="Q1919">
        <v>194.55649544179499</v>
      </c>
      <c r="R1919">
        <v>24.821760548817501</v>
      </c>
      <c r="S1919">
        <v>4.83652453269689</v>
      </c>
      <c r="T1919">
        <v>0.46056284180929902</v>
      </c>
      <c r="U1919">
        <v>0.97391006506206002</v>
      </c>
      <c r="V1919">
        <v>10.008226691041999</v>
      </c>
      <c r="W1919">
        <v>2.7523083687527401</v>
      </c>
    </row>
    <row r="1920" spans="1:23" x14ac:dyDescent="0.25">
      <c r="A1920">
        <v>1918</v>
      </c>
      <c r="B1920">
        <v>169.842263579731</v>
      </c>
      <c r="C1920">
        <v>195.15432086786001</v>
      </c>
      <c r="D1920">
        <v>27.111628911870302</v>
      </c>
      <c r="E1920">
        <v>4.6277251873306202</v>
      </c>
      <c r="F1920">
        <v>5.8978371620178196</v>
      </c>
      <c r="G1920">
        <v>2.7623622417449898</v>
      </c>
      <c r="H1920">
        <v>7.7825160026550204</v>
      </c>
      <c r="I1920">
        <v>1.9717209339141799</v>
      </c>
      <c r="J1920">
        <v>959</v>
      </c>
      <c r="K1920">
        <v>138</v>
      </c>
      <c r="L1920">
        <v>1664</v>
      </c>
      <c r="M1920">
        <v>339</v>
      </c>
      <c r="N1920">
        <v>103.730415344238</v>
      </c>
      <c r="O1920">
        <v>21.633306503295898</v>
      </c>
      <c r="P1920">
        <v>68.691453566621803</v>
      </c>
      <c r="Q1920">
        <v>178.30266063728999</v>
      </c>
      <c r="R1920">
        <v>24.823536451354901</v>
      </c>
      <c r="S1920">
        <v>5.2647735206335904</v>
      </c>
      <c r="T1920">
        <v>0.47506512222283198</v>
      </c>
      <c r="U1920">
        <v>0.96685404780612805</v>
      </c>
      <c r="V1920">
        <v>10.6410526315789</v>
      </c>
      <c r="W1920">
        <v>2.7927477840451198</v>
      </c>
    </row>
    <row r="1921" spans="1:23" x14ac:dyDescent="0.25">
      <c r="A1921">
        <v>1919</v>
      </c>
      <c r="B1921">
        <v>170.252653845407</v>
      </c>
      <c r="C1921">
        <v>185.78239437986301</v>
      </c>
      <c r="D1921">
        <v>27.380839484046199</v>
      </c>
      <c r="E1921">
        <v>4.5882595565148803</v>
      </c>
      <c r="F1921">
        <v>5.6125278472900302</v>
      </c>
      <c r="G1921">
        <v>2.1425800323486301</v>
      </c>
      <c r="H1921">
        <v>7.78234767913818</v>
      </c>
      <c r="I1921">
        <v>1.6625180244445801</v>
      </c>
      <c r="J1921">
        <v>977</v>
      </c>
      <c r="K1921">
        <v>154</v>
      </c>
      <c r="L1921">
        <v>1583</v>
      </c>
      <c r="M1921">
        <v>294</v>
      </c>
      <c r="N1921">
        <v>94.154129028320298</v>
      </c>
      <c r="O1921">
        <v>17.2046508789062</v>
      </c>
      <c r="P1921">
        <v>70.723427098990697</v>
      </c>
      <c r="Q1921">
        <v>137.327945826811</v>
      </c>
      <c r="R1921">
        <v>27.2623066441741</v>
      </c>
      <c r="S1921">
        <v>7.9703149302919796</v>
      </c>
      <c r="T1921">
        <v>0.50954376819782499</v>
      </c>
      <c r="U1921">
        <v>0.95045569653283002</v>
      </c>
      <c r="V1921">
        <v>11.1825752722613</v>
      </c>
      <c r="W1921">
        <v>3.7382706951608902</v>
      </c>
    </row>
    <row r="1922" spans="1:23" x14ac:dyDescent="0.25">
      <c r="A1922">
        <v>1920</v>
      </c>
      <c r="B1922">
        <v>155.676919792738</v>
      </c>
      <c r="C1922">
        <v>169.797162762716</v>
      </c>
      <c r="D1922">
        <v>20.568779336556201</v>
      </c>
      <c r="E1922">
        <v>8.1137576875656592</v>
      </c>
      <c r="F1922">
        <v>5.9245295524597097</v>
      </c>
      <c r="G1922">
        <v>3.2475101947784402</v>
      </c>
      <c r="H1922">
        <v>8.7507724761962802</v>
      </c>
      <c r="I1922">
        <v>2.3985741138458199</v>
      </c>
      <c r="J1922">
        <v>1086</v>
      </c>
      <c r="K1922">
        <v>188</v>
      </c>
      <c r="L1922">
        <v>1780</v>
      </c>
      <c r="M1922">
        <v>462</v>
      </c>
      <c r="N1922">
        <v>102.107780456542</v>
      </c>
      <c r="O1922">
        <v>16.124515533447202</v>
      </c>
      <c r="P1922">
        <v>53.591271105447497</v>
      </c>
      <c r="Q1922">
        <v>179.228364199704</v>
      </c>
      <c r="R1922">
        <v>23.9149270109071</v>
      </c>
      <c r="S1922">
        <v>4.0606227081221098</v>
      </c>
      <c r="T1922">
        <v>0.38686472250611798</v>
      </c>
      <c r="U1922">
        <v>0.97896774737997905</v>
      </c>
      <c r="V1922">
        <v>10.0792996910401</v>
      </c>
      <c r="W1922">
        <v>2.4247669773635101</v>
      </c>
    </row>
    <row r="1923" spans="1:23" x14ac:dyDescent="0.25">
      <c r="A1923">
        <v>1921</v>
      </c>
      <c r="B1923">
        <v>208.568320751421</v>
      </c>
      <c r="C1923">
        <v>220.16972966678901</v>
      </c>
      <c r="D1923">
        <v>29.554149000801999</v>
      </c>
      <c r="E1923">
        <v>4.8536411458540201</v>
      </c>
      <c r="F1923">
        <v>4.86962413787841</v>
      </c>
      <c r="G1923">
        <v>2.9488232135772701</v>
      </c>
      <c r="H1923">
        <v>8.6589536666870099</v>
      </c>
      <c r="I1923">
        <v>1.8563860654830899</v>
      </c>
      <c r="J1923">
        <v>1049</v>
      </c>
      <c r="K1923">
        <v>100</v>
      </c>
      <c r="L1923">
        <v>1737</v>
      </c>
      <c r="M1923">
        <v>278</v>
      </c>
      <c r="N1923">
        <v>94.894676208496094</v>
      </c>
      <c r="O1923">
        <v>34.132095336913999</v>
      </c>
      <c r="P1923">
        <v>70.004203643157396</v>
      </c>
      <c r="Q1923">
        <v>202.28712360564799</v>
      </c>
      <c r="R1923">
        <v>25.700071534232102</v>
      </c>
      <c r="S1923">
        <v>7.7926181550219598</v>
      </c>
      <c r="T1923">
        <v>0.51544170484631502</v>
      </c>
      <c r="U1923">
        <v>0.95737897875891198</v>
      </c>
      <c r="V1923">
        <v>8.4528152260111007</v>
      </c>
      <c r="W1923">
        <v>4.1677135678391899</v>
      </c>
    </row>
    <row r="1924" spans="1:23" x14ac:dyDescent="0.25">
      <c r="A1924">
        <v>1922</v>
      </c>
      <c r="B1924">
        <v>143.301655378524</v>
      </c>
      <c r="C1924">
        <v>198.24543460963699</v>
      </c>
      <c r="D1924">
        <v>21.290018804879999</v>
      </c>
      <c r="E1924">
        <v>6.1530339087421497</v>
      </c>
      <c r="F1924">
        <v>6.7638974189758301</v>
      </c>
      <c r="G1924">
        <v>2.81258845329284</v>
      </c>
      <c r="H1924">
        <v>8.3263521194458008</v>
      </c>
      <c r="I1924">
        <v>2.3534698486328098</v>
      </c>
      <c r="J1924">
        <v>1032</v>
      </c>
      <c r="K1924">
        <v>230</v>
      </c>
      <c r="L1924">
        <v>1932</v>
      </c>
      <c r="M1924">
        <v>447</v>
      </c>
      <c r="N1924">
        <v>94.366310119628906</v>
      </c>
      <c r="O1924">
        <v>39</v>
      </c>
      <c r="P1924">
        <v>60.706626506024001</v>
      </c>
      <c r="Q1924">
        <v>114.34961463459901</v>
      </c>
      <c r="R1924">
        <v>21.613250720144499</v>
      </c>
      <c r="S1924">
        <v>7.4750378595708904</v>
      </c>
      <c r="T1924">
        <v>0.44737444944061799</v>
      </c>
      <c r="U1924">
        <v>0.92080656076503797</v>
      </c>
      <c r="V1924">
        <v>9.5710059171597592</v>
      </c>
      <c r="W1924">
        <v>3.8443627450980302</v>
      </c>
    </row>
    <row r="1925" spans="1:23" x14ac:dyDescent="0.25">
      <c r="A1925">
        <v>1923</v>
      </c>
      <c r="B1925">
        <v>217.88874226163901</v>
      </c>
      <c r="C1925">
        <v>188.53043917017601</v>
      </c>
      <c r="D1925">
        <v>23.286144081587999</v>
      </c>
      <c r="E1925">
        <v>6.2311938431890397</v>
      </c>
      <c r="F1925">
        <v>3.1679446697235099</v>
      </c>
      <c r="G1925">
        <v>3.8885338306427002</v>
      </c>
      <c r="H1925">
        <v>5.4555649757385201</v>
      </c>
      <c r="I1925">
        <v>2.80979132652282</v>
      </c>
      <c r="J1925">
        <v>664</v>
      </c>
      <c r="K1925">
        <v>191</v>
      </c>
      <c r="L1925">
        <v>1104</v>
      </c>
      <c r="M1925">
        <v>491</v>
      </c>
      <c r="N1925">
        <v>72.498275756835895</v>
      </c>
      <c r="O1925">
        <v>38.013153076171797</v>
      </c>
      <c r="P1925">
        <v>70.191745485812504</v>
      </c>
      <c r="Q1925">
        <v>189.89709552381399</v>
      </c>
      <c r="R1925">
        <v>20.893118955336799</v>
      </c>
      <c r="S1925">
        <v>3.6808551864886199</v>
      </c>
      <c r="T1925">
        <v>0.53580580227290298</v>
      </c>
      <c r="U1925">
        <v>0.97782423931899698</v>
      </c>
      <c r="V1925">
        <v>8.4044734389561899</v>
      </c>
      <c r="W1925">
        <v>2.16722644511225</v>
      </c>
    </row>
    <row r="1926" spans="1:23" x14ac:dyDescent="0.25">
      <c r="A1926">
        <v>1924</v>
      </c>
      <c r="B1926">
        <v>171.400240641192</v>
      </c>
      <c r="C1926">
        <v>186.818917502765</v>
      </c>
      <c r="D1926">
        <v>37.0495511886553</v>
      </c>
      <c r="E1926">
        <v>9.0242216225855998</v>
      </c>
      <c r="F1926">
        <v>7.2027420997619602</v>
      </c>
      <c r="G1926">
        <v>4.0725426673889098</v>
      </c>
      <c r="H1926">
        <v>11.0027294158935</v>
      </c>
      <c r="I1926">
        <v>2.9120318889617902</v>
      </c>
      <c r="J1926">
        <v>1396</v>
      </c>
      <c r="K1926">
        <v>223</v>
      </c>
      <c r="L1926">
        <v>2351</v>
      </c>
      <c r="M1926">
        <v>561</v>
      </c>
      <c r="N1926">
        <v>116.824653625488</v>
      </c>
      <c r="O1926">
        <v>49</v>
      </c>
      <c r="P1926">
        <v>115.933514656996</v>
      </c>
      <c r="Q1926">
        <v>173.050924643835</v>
      </c>
      <c r="R1926">
        <v>30.1405159559792</v>
      </c>
      <c r="S1926">
        <v>11.2203806553507</v>
      </c>
      <c r="T1926">
        <v>0.57533733056894498</v>
      </c>
      <c r="U1926">
        <v>0.93879209215958104</v>
      </c>
      <c r="V1926">
        <v>9.9405737704918007</v>
      </c>
      <c r="W1926">
        <v>5.1350291215975199</v>
      </c>
    </row>
    <row r="1927" spans="1:23" x14ac:dyDescent="0.25">
      <c r="A1927">
        <v>1925</v>
      </c>
      <c r="B1927">
        <v>172.76516136544399</v>
      </c>
      <c r="C1927">
        <v>175.397601350695</v>
      </c>
      <c r="D1927">
        <v>31.159806742098301</v>
      </c>
      <c r="E1927">
        <v>7.2256713922496996</v>
      </c>
      <c r="F1927">
        <v>7.0423250198364196</v>
      </c>
      <c r="G1927">
        <v>3.5291886329650799</v>
      </c>
      <c r="H1927">
        <v>11.1227102279663</v>
      </c>
      <c r="I1927">
        <v>2.5775766372680602</v>
      </c>
      <c r="J1927">
        <v>1368</v>
      </c>
      <c r="K1927">
        <v>189</v>
      </c>
      <c r="L1927">
        <v>2281</v>
      </c>
      <c r="M1927">
        <v>523</v>
      </c>
      <c r="N1927">
        <v>117.686027526855</v>
      </c>
      <c r="O1927">
        <v>30.1496257781982</v>
      </c>
      <c r="P1927">
        <v>123.53490870032201</v>
      </c>
      <c r="Q1927">
        <v>164.52978910103101</v>
      </c>
      <c r="R1927">
        <v>25.374649584437901</v>
      </c>
      <c r="S1927">
        <v>4.2087389672938604</v>
      </c>
      <c r="T1927">
        <v>0.56915799159239699</v>
      </c>
      <c r="U1927">
        <v>0.97965994104365395</v>
      </c>
      <c r="V1927">
        <v>14.138909090908999</v>
      </c>
      <c r="W1927">
        <v>2.8653108657757098</v>
      </c>
    </row>
    <row r="1928" spans="1:23" x14ac:dyDescent="0.25">
      <c r="A1928">
        <v>1926</v>
      </c>
      <c r="B1928">
        <v>174.90453919152301</v>
      </c>
      <c r="C1928">
        <v>175.077781443459</v>
      </c>
      <c r="D1928">
        <v>29.4624699072799</v>
      </c>
      <c r="E1928">
        <v>6.8262186314315203</v>
      </c>
      <c r="F1928">
        <v>8.0193939208984304</v>
      </c>
      <c r="G1928">
        <v>3.11647224426269</v>
      </c>
      <c r="H1928">
        <v>13.273729324340801</v>
      </c>
      <c r="I1928">
        <v>2.5210621356964098</v>
      </c>
      <c r="J1928">
        <v>1668</v>
      </c>
      <c r="K1928">
        <v>247</v>
      </c>
      <c r="L1928">
        <v>2954</v>
      </c>
      <c r="M1928">
        <v>549</v>
      </c>
      <c r="N1928">
        <v>111.80339813232401</v>
      </c>
      <c r="O1928">
        <v>88.566352844238196</v>
      </c>
      <c r="P1928">
        <v>115.44383775351</v>
      </c>
      <c r="Q1928">
        <v>144.968117029257</v>
      </c>
      <c r="R1928">
        <v>27.883949801175898</v>
      </c>
      <c r="S1928">
        <v>17.399192990178701</v>
      </c>
      <c r="T1928">
        <v>0.61835975055247305</v>
      </c>
      <c r="U1928">
        <v>0.83351209646975399</v>
      </c>
      <c r="V1928">
        <v>7.9899359560841701</v>
      </c>
      <c r="W1928">
        <v>8.9121421520236908</v>
      </c>
    </row>
    <row r="1929" spans="1:23" x14ac:dyDescent="0.25">
      <c r="A1929">
        <v>1927</v>
      </c>
      <c r="B1929">
        <v>166.05272759028799</v>
      </c>
      <c r="C1929">
        <v>154.86366900192101</v>
      </c>
      <c r="D1929">
        <v>30.693411348154498</v>
      </c>
      <c r="E1929">
        <v>3.0081405938061101</v>
      </c>
      <c r="F1929">
        <v>8.2341089248657209</v>
      </c>
      <c r="G1929">
        <v>2.14281797409057</v>
      </c>
      <c r="H1929">
        <v>12.2238454818725</v>
      </c>
      <c r="I1929">
        <v>1.60156774520874</v>
      </c>
      <c r="J1929">
        <v>1564</v>
      </c>
      <c r="K1929">
        <v>149</v>
      </c>
      <c r="L1929">
        <v>2589</v>
      </c>
      <c r="M1929">
        <v>300</v>
      </c>
      <c r="N1929">
        <v>109.59014129638599</v>
      </c>
      <c r="O1929">
        <v>25</v>
      </c>
      <c r="P1929">
        <v>90.499828473413302</v>
      </c>
      <c r="Q1929">
        <v>195.45617679106499</v>
      </c>
      <c r="R1929">
        <v>26.972184070282001</v>
      </c>
      <c r="S1929">
        <v>3.3383681193291501</v>
      </c>
      <c r="T1929">
        <v>0.49097641386082203</v>
      </c>
      <c r="U1929">
        <v>0.98329344025610899</v>
      </c>
      <c r="V1929">
        <v>14.445796460176901</v>
      </c>
      <c r="W1929">
        <v>2.2446207638515299</v>
      </c>
    </row>
    <row r="1930" spans="1:23" x14ac:dyDescent="0.25">
      <c r="A1930">
        <v>1928</v>
      </c>
      <c r="B1930">
        <v>152.978012381377</v>
      </c>
      <c r="C1930">
        <v>202.543810281589</v>
      </c>
      <c r="D1930">
        <v>28.964674992939901</v>
      </c>
      <c r="E1930">
        <v>4.7310875118514097</v>
      </c>
      <c r="F1930">
        <v>5.3909993171691797</v>
      </c>
      <c r="G1930">
        <v>2.07968544960021</v>
      </c>
      <c r="H1930">
        <v>8.5730676651000906</v>
      </c>
      <c r="I1930">
        <v>1.6790691614151001</v>
      </c>
      <c r="J1930">
        <v>1062</v>
      </c>
      <c r="K1930">
        <v>148</v>
      </c>
      <c r="L1930">
        <v>1849</v>
      </c>
      <c r="M1930">
        <v>315</v>
      </c>
      <c r="N1930">
        <v>90.443351745605398</v>
      </c>
      <c r="O1930">
        <v>43.011627197265597</v>
      </c>
      <c r="P1930">
        <v>87.472577996715899</v>
      </c>
      <c r="Q1930">
        <v>187.33193381081699</v>
      </c>
      <c r="R1930">
        <v>24.637916233773399</v>
      </c>
      <c r="S1930">
        <v>5.2711966720450301</v>
      </c>
      <c r="T1930">
        <v>0.47660569802529801</v>
      </c>
      <c r="U1930">
        <v>0.97816024691536496</v>
      </c>
      <c r="V1930">
        <v>15.5711340206185</v>
      </c>
      <c r="W1930">
        <v>2.76669167291822</v>
      </c>
    </row>
    <row r="1931" spans="1:23" x14ac:dyDescent="0.25">
      <c r="A1931">
        <v>1929</v>
      </c>
      <c r="B1931">
        <v>180.934367055444</v>
      </c>
      <c r="C1931">
        <v>182.55836519241501</v>
      </c>
      <c r="D1931">
        <v>28.234110831507898</v>
      </c>
      <c r="E1931">
        <v>5.1120206078516501</v>
      </c>
      <c r="F1931">
        <v>6.9001398086547798</v>
      </c>
      <c r="G1931">
        <v>3.1535372734069802</v>
      </c>
      <c r="H1931">
        <v>9.2195854187011701</v>
      </c>
      <c r="I1931">
        <v>2.2311480045318599</v>
      </c>
      <c r="J1931">
        <v>1118</v>
      </c>
      <c r="K1931">
        <v>167</v>
      </c>
      <c r="L1931">
        <v>1877</v>
      </c>
      <c r="M1931">
        <v>385</v>
      </c>
      <c r="N1931">
        <v>110.385681152343</v>
      </c>
      <c r="O1931">
        <v>20.248456954956001</v>
      </c>
      <c r="P1931">
        <v>81.774420529801304</v>
      </c>
      <c r="Q1931">
        <v>145.639993533785</v>
      </c>
      <c r="R1931">
        <v>21.2677084296744</v>
      </c>
      <c r="S1931">
        <v>4.4787778776174401</v>
      </c>
      <c r="T1931">
        <v>0.44395622377080002</v>
      </c>
      <c r="U1931">
        <v>0.970176789935701</v>
      </c>
      <c r="V1931">
        <v>14.2645502645502</v>
      </c>
      <c r="W1931">
        <v>3.2539658558694602</v>
      </c>
    </row>
    <row r="1932" spans="1:23" x14ac:dyDescent="0.25">
      <c r="A1932">
        <v>1930</v>
      </c>
      <c r="B1932">
        <v>178.02452987638</v>
      </c>
      <c r="C1932">
        <v>207.464165809544</v>
      </c>
      <c r="D1932">
        <v>33.3442030751022</v>
      </c>
      <c r="E1932">
        <v>9.1761385771259807</v>
      </c>
      <c r="F1932">
        <v>8.4355535507202095</v>
      </c>
      <c r="G1932">
        <v>3.5082428455352699</v>
      </c>
      <c r="H1932">
        <v>10.988669395446699</v>
      </c>
      <c r="I1932">
        <v>2.5259163379669101</v>
      </c>
      <c r="J1932">
        <v>1340</v>
      </c>
      <c r="K1932">
        <v>163</v>
      </c>
      <c r="L1932">
        <v>2490</v>
      </c>
      <c r="M1932">
        <v>475</v>
      </c>
      <c r="N1932">
        <v>111.986602783203</v>
      </c>
      <c r="O1932">
        <v>41.303752899169901</v>
      </c>
      <c r="P1932">
        <v>166.917629030825</v>
      </c>
      <c r="Q1932">
        <v>191.09489259364901</v>
      </c>
      <c r="R1932">
        <v>19.719221165001699</v>
      </c>
      <c r="S1932">
        <v>7.8232708133263298</v>
      </c>
      <c r="T1932">
        <v>0.95732037357543198</v>
      </c>
      <c r="U1932">
        <v>0.96842688358112206</v>
      </c>
      <c r="V1932">
        <v>4.4867525395329304</v>
      </c>
      <c r="W1932">
        <v>3.5048192771084299</v>
      </c>
    </row>
    <row r="1933" spans="1:23" x14ac:dyDescent="0.25">
      <c r="A1933">
        <v>1931</v>
      </c>
      <c r="B1933">
        <v>177.41306836926699</v>
      </c>
      <c r="C1933">
        <v>206.52795513206101</v>
      </c>
      <c r="D1933">
        <v>32.001099737963003</v>
      </c>
      <c r="E1933">
        <v>4.9446822157268198</v>
      </c>
      <c r="F1933">
        <v>7.4820780754089302</v>
      </c>
      <c r="G1933">
        <v>2.6013555526733398</v>
      </c>
      <c r="H1933">
        <v>10.174973487854</v>
      </c>
      <c r="I1933">
        <v>1.6758605241775499</v>
      </c>
      <c r="J1933">
        <v>1208</v>
      </c>
      <c r="K1933">
        <v>83</v>
      </c>
      <c r="L1933">
        <v>2145</v>
      </c>
      <c r="M1933">
        <v>251</v>
      </c>
      <c r="N1933">
        <v>120.353645324707</v>
      </c>
      <c r="O1933">
        <v>42.2965698242187</v>
      </c>
      <c r="P1933">
        <v>66.250045628764298</v>
      </c>
      <c r="Q1933">
        <v>183.92868689667901</v>
      </c>
      <c r="R1933">
        <v>22.761784211576099</v>
      </c>
      <c r="S1933">
        <v>3.7072935326010201</v>
      </c>
      <c r="T1933">
        <v>0.429670917505314</v>
      </c>
      <c r="U1933">
        <v>0.98026870407724598</v>
      </c>
      <c r="V1933">
        <v>10.1647727272727</v>
      </c>
      <c r="W1933">
        <v>2.6058044519582899</v>
      </c>
    </row>
    <row r="1934" spans="1:23" x14ac:dyDescent="0.25">
      <c r="A1934">
        <v>1932</v>
      </c>
      <c r="B1934">
        <v>176.76459857555901</v>
      </c>
      <c r="C1934">
        <v>201.03485415979301</v>
      </c>
      <c r="D1934">
        <v>32.671661927060903</v>
      </c>
      <c r="E1934">
        <v>5.2976556683985896</v>
      </c>
      <c r="F1934">
        <v>9.5679121017456001</v>
      </c>
      <c r="G1934">
        <v>2.1879341602325399</v>
      </c>
      <c r="H1934">
        <v>13.6427011489868</v>
      </c>
      <c r="I1934">
        <v>1.7108840942382799</v>
      </c>
      <c r="J1934">
        <v>1754</v>
      </c>
      <c r="K1934">
        <v>149</v>
      </c>
      <c r="L1934">
        <v>3099</v>
      </c>
      <c r="M1934">
        <v>357</v>
      </c>
      <c r="N1934">
        <v>128.22245788574199</v>
      </c>
      <c r="O1934">
        <v>20.3960781097412</v>
      </c>
      <c r="P1934">
        <v>93.770759042282194</v>
      </c>
      <c r="Q1934">
        <v>185.19272162432</v>
      </c>
      <c r="R1934">
        <v>26.648490551721402</v>
      </c>
      <c r="S1934">
        <v>8.2803777558315108</v>
      </c>
      <c r="T1934">
        <v>0.50595697976489296</v>
      </c>
      <c r="U1934">
        <v>0.94835972418763603</v>
      </c>
      <c r="V1934">
        <v>11.097538742023699</v>
      </c>
      <c r="W1934">
        <v>4.1046451390087997</v>
      </c>
    </row>
    <row r="1935" spans="1:23" x14ac:dyDescent="0.25">
      <c r="A1935">
        <v>1933</v>
      </c>
      <c r="B1935">
        <v>166.282772807545</v>
      </c>
      <c r="C1935">
        <v>187.667138892662</v>
      </c>
      <c r="D1935">
        <v>24.918623098477401</v>
      </c>
      <c r="E1935">
        <v>7.3143631393971296</v>
      </c>
      <c r="F1935">
        <v>6.7361927032470703</v>
      </c>
      <c r="G1935">
        <v>3.4660570621490399</v>
      </c>
      <c r="H1935">
        <v>8.3172607421875</v>
      </c>
      <c r="I1935">
        <v>2.9440889358520499</v>
      </c>
      <c r="J1935">
        <v>1013</v>
      </c>
      <c r="K1935">
        <v>263</v>
      </c>
      <c r="L1935">
        <v>1860</v>
      </c>
      <c r="M1935">
        <v>626</v>
      </c>
      <c r="N1935">
        <v>107.56393432617099</v>
      </c>
      <c r="O1935">
        <v>57.489128112792898</v>
      </c>
      <c r="P1935">
        <v>153.32966370905899</v>
      </c>
      <c r="Q1935">
        <v>159.961311428774</v>
      </c>
      <c r="R1935">
        <v>24.358718702070799</v>
      </c>
      <c r="S1935">
        <v>10.429012864355199</v>
      </c>
      <c r="T1935">
        <v>0.86406663791127902</v>
      </c>
      <c r="U1935">
        <v>0.93232102091363001</v>
      </c>
      <c r="V1935">
        <v>5.9015061434799803</v>
      </c>
      <c r="W1935">
        <v>4.2967597765363097</v>
      </c>
    </row>
    <row r="1936" spans="1:23" x14ac:dyDescent="0.25">
      <c r="A1936">
        <v>1934</v>
      </c>
      <c r="B1936">
        <v>182.291195249277</v>
      </c>
      <c r="C1936">
        <v>206.46399115061399</v>
      </c>
      <c r="D1936">
        <v>33.1685414190692</v>
      </c>
      <c r="E1936">
        <v>9.3944396136483395</v>
      </c>
      <c r="F1936">
        <v>8.9370927810668892</v>
      </c>
      <c r="G1936">
        <v>3.8535475730895898</v>
      </c>
      <c r="H1936">
        <v>12.730616569519</v>
      </c>
      <c r="I1936">
        <v>2.9920589923858598</v>
      </c>
      <c r="J1936">
        <v>1581</v>
      </c>
      <c r="K1936">
        <v>274</v>
      </c>
      <c r="L1936">
        <v>2828</v>
      </c>
      <c r="M1936">
        <v>605</v>
      </c>
      <c r="N1936">
        <v>116.846054077148</v>
      </c>
      <c r="O1936">
        <v>49.648769378662102</v>
      </c>
      <c r="P1936">
        <v>80.360779537149796</v>
      </c>
      <c r="Q1936">
        <v>164.08395787875901</v>
      </c>
      <c r="R1936">
        <v>24.5250260485283</v>
      </c>
      <c r="S1936">
        <v>5.0596451682375498</v>
      </c>
      <c r="T1936">
        <v>0.479650396553507</v>
      </c>
      <c r="U1936">
        <v>0.96431204965863004</v>
      </c>
      <c r="V1936">
        <v>14.890638670166201</v>
      </c>
      <c r="W1936">
        <v>3.4481832320090402</v>
      </c>
    </row>
    <row r="1937" spans="1:23" x14ac:dyDescent="0.25">
      <c r="A1937">
        <v>1935</v>
      </c>
      <c r="B1937">
        <v>183.92881678278201</v>
      </c>
      <c r="C1937">
        <v>182.14195889693099</v>
      </c>
      <c r="D1937">
        <v>31.624339904880799</v>
      </c>
      <c r="E1937">
        <v>9.1376115808758502</v>
      </c>
      <c r="F1937">
        <v>9.0357818603515607</v>
      </c>
      <c r="G1937">
        <v>6.0533800125121999</v>
      </c>
      <c r="H1937">
        <v>12.499858856201101</v>
      </c>
      <c r="I1937">
        <v>5.0970182418823198</v>
      </c>
      <c r="J1937">
        <v>1540</v>
      </c>
      <c r="K1937">
        <v>545</v>
      </c>
      <c r="L1937">
        <v>2812</v>
      </c>
      <c r="M1937">
        <v>1243</v>
      </c>
      <c r="N1937">
        <v>118.444076538085</v>
      </c>
      <c r="O1937">
        <v>48</v>
      </c>
      <c r="P1937">
        <v>95.004879749041393</v>
      </c>
      <c r="Q1937">
        <v>193.63294182464699</v>
      </c>
      <c r="R1937">
        <v>21.876391011360798</v>
      </c>
      <c r="S1937">
        <v>3.8287482318717698</v>
      </c>
      <c r="T1937">
        <v>0.55583553291487298</v>
      </c>
      <c r="U1937">
        <v>0.986751441851066</v>
      </c>
      <c r="V1937">
        <v>13.102085620197499</v>
      </c>
      <c r="W1937">
        <v>2.5253910677850802</v>
      </c>
    </row>
    <row r="1938" spans="1:23" x14ac:dyDescent="0.25">
      <c r="A1938">
        <v>1936</v>
      </c>
      <c r="B1938">
        <v>175.57202740204499</v>
      </c>
      <c r="C1938">
        <v>210.428418948553</v>
      </c>
      <c r="D1938">
        <v>21.015548093358198</v>
      </c>
      <c r="E1938">
        <v>9.8696370134049598</v>
      </c>
      <c r="F1938">
        <v>7.40606260299682</v>
      </c>
      <c r="G1938">
        <v>5.9224829673767001</v>
      </c>
      <c r="H1938">
        <v>8.53228759765625</v>
      </c>
      <c r="I1938">
        <v>5.0077376365661603</v>
      </c>
      <c r="J1938">
        <v>1062</v>
      </c>
      <c r="K1938">
        <v>515</v>
      </c>
      <c r="L1938">
        <v>1962</v>
      </c>
      <c r="M1938">
        <v>1195</v>
      </c>
      <c r="N1938">
        <v>104.31682586669901</v>
      </c>
      <c r="O1938">
        <v>37.013511657714801</v>
      </c>
      <c r="P1938">
        <v>84.444017190680796</v>
      </c>
      <c r="Q1938">
        <v>186.90008891384699</v>
      </c>
      <c r="R1938">
        <v>25.044775078037699</v>
      </c>
      <c r="S1938">
        <v>4.3235454808922</v>
      </c>
      <c r="T1938">
        <v>0.49350788345378199</v>
      </c>
      <c r="U1938">
        <v>0.97243953251954096</v>
      </c>
      <c r="V1938">
        <v>14.727843137254901</v>
      </c>
      <c r="W1938">
        <v>2.58636688079942</v>
      </c>
    </row>
    <row r="1939" spans="1:23" x14ac:dyDescent="0.25">
      <c r="A1939">
        <v>1937</v>
      </c>
      <c r="B1939">
        <v>183.656775796153</v>
      </c>
      <c r="C1939">
        <v>220.714510275767</v>
      </c>
      <c r="D1939">
        <v>31.336280912714599</v>
      </c>
      <c r="E1939">
        <v>8.2590873722590405</v>
      </c>
      <c r="F1939">
        <v>6.55049228668212</v>
      </c>
      <c r="G1939">
        <v>4.6692419052123997</v>
      </c>
      <c r="H1939">
        <v>8.6669054031371999</v>
      </c>
      <c r="I1939">
        <v>3.6504089832305899</v>
      </c>
      <c r="J1939">
        <v>1082</v>
      </c>
      <c r="K1939">
        <v>301</v>
      </c>
      <c r="L1939">
        <v>1835</v>
      </c>
      <c r="M1939">
        <v>807</v>
      </c>
      <c r="N1939">
        <v>91.482238769531193</v>
      </c>
      <c r="O1939">
        <v>55.9732055664062</v>
      </c>
      <c r="P1939">
        <v>100.428497942386</v>
      </c>
      <c r="Q1939">
        <v>141.088392586862</v>
      </c>
      <c r="R1939">
        <v>25.142904950477799</v>
      </c>
      <c r="S1939">
        <v>8.8796657994330204</v>
      </c>
      <c r="T1939">
        <v>0.56434028208543097</v>
      </c>
      <c r="U1939">
        <v>0.94266233979056202</v>
      </c>
      <c r="V1939">
        <v>18.6740196078431</v>
      </c>
      <c r="W1939">
        <v>4.1891372266282101</v>
      </c>
    </row>
    <row r="1940" spans="1:23" x14ac:dyDescent="0.25">
      <c r="A1940">
        <v>1938</v>
      </c>
      <c r="B1940">
        <v>156.07516155951001</v>
      </c>
      <c r="C1940">
        <v>180.82898950105701</v>
      </c>
      <c r="D1940">
        <v>29.5385023477332</v>
      </c>
      <c r="E1940">
        <v>4.2316187638215297</v>
      </c>
      <c r="F1940">
        <v>8.1310644149780202</v>
      </c>
      <c r="G1940">
        <v>2.1620535850524898</v>
      </c>
      <c r="H1940">
        <v>10.270331382751399</v>
      </c>
      <c r="I1940">
        <v>1.76078128814697</v>
      </c>
      <c r="J1940">
        <v>1282</v>
      </c>
      <c r="K1940">
        <v>187</v>
      </c>
      <c r="L1940">
        <v>2271</v>
      </c>
      <c r="M1940">
        <v>312</v>
      </c>
      <c r="N1940">
        <v>104.69002532958901</v>
      </c>
      <c r="O1940">
        <v>52.801513671875</v>
      </c>
      <c r="P1940">
        <v>96.186371100164195</v>
      </c>
      <c r="Q1940">
        <v>179.52325310558999</v>
      </c>
      <c r="R1940">
        <v>25.077657608580999</v>
      </c>
      <c r="S1940">
        <v>5.2680261051586603</v>
      </c>
      <c r="T1940">
        <v>0.55909572507053396</v>
      </c>
      <c r="U1940">
        <v>0.97002445225048095</v>
      </c>
      <c r="V1940">
        <v>20.355595667869999</v>
      </c>
      <c r="W1940">
        <v>3.2912597354431901</v>
      </c>
    </row>
    <row r="1941" spans="1:23" x14ac:dyDescent="0.25">
      <c r="A1941">
        <v>1939</v>
      </c>
      <c r="B1941">
        <v>151.36288303673601</v>
      </c>
      <c r="C1941">
        <v>188.509596537871</v>
      </c>
      <c r="D1941">
        <v>30.406417147875398</v>
      </c>
      <c r="E1941">
        <v>4.6765253006953804</v>
      </c>
      <c r="F1941">
        <v>7.5468049049377397</v>
      </c>
      <c r="G1941">
        <v>3.2667613029479901</v>
      </c>
      <c r="H1941">
        <v>9.6672506332397408</v>
      </c>
      <c r="I1941">
        <v>2.1147189140319802</v>
      </c>
      <c r="J1941">
        <v>1169</v>
      </c>
      <c r="K1941">
        <v>144</v>
      </c>
      <c r="L1941">
        <v>2145</v>
      </c>
      <c r="M1941">
        <v>366</v>
      </c>
      <c r="N1941">
        <v>108.15728759765599</v>
      </c>
      <c r="O1941">
        <v>39.824615478515597</v>
      </c>
      <c r="P1941">
        <v>89.3965914325195</v>
      </c>
      <c r="Q1941">
        <v>169.20517288819499</v>
      </c>
      <c r="R1941">
        <v>25.2963962307809</v>
      </c>
      <c r="S1941">
        <v>8.2886344415213102</v>
      </c>
      <c r="T1941">
        <v>0.52947350997706399</v>
      </c>
      <c r="U1941">
        <v>0.93567640776383498</v>
      </c>
      <c r="V1941">
        <v>20.7427652733118</v>
      </c>
      <c r="W1941">
        <v>3.9751964636542199</v>
      </c>
    </row>
    <row r="1942" spans="1:23" x14ac:dyDescent="0.25">
      <c r="A1942">
        <v>1940</v>
      </c>
      <c r="B1942">
        <v>163.54646897863299</v>
      </c>
      <c r="C1942">
        <v>151.0652448136</v>
      </c>
      <c r="D1942">
        <v>34.8261986866925</v>
      </c>
      <c r="E1942">
        <v>3.1961032394442399</v>
      </c>
      <c r="F1942">
        <v>5.0493173599243102</v>
      </c>
      <c r="G1942">
        <v>1.9093427658080999</v>
      </c>
      <c r="H1942">
        <v>6.0346875190734801</v>
      </c>
      <c r="I1942">
        <v>1.1467328071594201</v>
      </c>
      <c r="J1942">
        <v>693</v>
      </c>
      <c r="K1942">
        <v>47</v>
      </c>
      <c r="L1942">
        <v>1115</v>
      </c>
      <c r="M1942">
        <v>118</v>
      </c>
      <c r="N1942">
        <v>91.787796020507798</v>
      </c>
      <c r="O1942">
        <v>55.605754852294901</v>
      </c>
      <c r="P1942">
        <v>75.924070450097801</v>
      </c>
      <c r="Q1942">
        <v>179.96133039470999</v>
      </c>
      <c r="R1942">
        <v>25.225722821086901</v>
      </c>
      <c r="S1942">
        <v>6.5980352133687603</v>
      </c>
      <c r="T1942">
        <v>0.45099676766187002</v>
      </c>
      <c r="U1942">
        <v>0.96267885309266699</v>
      </c>
      <c r="V1942">
        <v>19.023255813953401</v>
      </c>
      <c r="W1942">
        <v>4.33299418604651</v>
      </c>
    </row>
    <row r="1943" spans="1:23" x14ac:dyDescent="0.25">
      <c r="A1943">
        <v>1941</v>
      </c>
      <c r="B1943">
        <v>165.746938617089</v>
      </c>
      <c r="C1943">
        <v>153.91707582138201</v>
      </c>
      <c r="D1943">
        <v>31.0719851656639</v>
      </c>
      <c r="E1943">
        <v>14.7134668964721</v>
      </c>
      <c r="F1943">
        <v>5.4129724502563397</v>
      </c>
      <c r="G1943">
        <v>6.59252500534057</v>
      </c>
      <c r="H1943">
        <v>5.9371976852416903</v>
      </c>
      <c r="I1943">
        <v>5.1885318756103498</v>
      </c>
      <c r="J1943">
        <v>613</v>
      </c>
      <c r="K1943">
        <v>489</v>
      </c>
      <c r="L1943">
        <v>1250</v>
      </c>
      <c r="M1943">
        <v>1291</v>
      </c>
      <c r="N1943">
        <v>60.0333251953125</v>
      </c>
      <c r="O1943">
        <v>34.539833068847599</v>
      </c>
      <c r="P1943">
        <v>83.567610062892996</v>
      </c>
      <c r="Q1943">
        <v>166.425222982783</v>
      </c>
      <c r="R1943">
        <v>22.463565635950399</v>
      </c>
      <c r="S1943">
        <v>4.3088668242984998</v>
      </c>
      <c r="T1943">
        <v>0.50913367503697604</v>
      </c>
      <c r="U1943">
        <v>0.97046398684488699</v>
      </c>
      <c r="V1943">
        <v>18.213247172859401</v>
      </c>
      <c r="W1943">
        <v>2.6150384671214901</v>
      </c>
    </row>
    <row r="1944" spans="1:23" x14ac:dyDescent="0.25">
      <c r="A1944">
        <v>1942</v>
      </c>
      <c r="B1944">
        <v>168.710396087639</v>
      </c>
      <c r="C1944">
        <v>184.803896834792</v>
      </c>
      <c r="D1944">
        <v>36.822982273799703</v>
      </c>
      <c r="E1944">
        <v>8.6271337384377507</v>
      </c>
      <c r="F1944">
        <v>6.9160137176513601</v>
      </c>
      <c r="G1944">
        <v>3.8465216159820499</v>
      </c>
      <c r="H1944">
        <v>9.9925775527954102</v>
      </c>
      <c r="I1944">
        <v>3.8713569641113201</v>
      </c>
      <c r="J1944">
        <v>1202</v>
      </c>
      <c r="K1944">
        <v>421</v>
      </c>
      <c r="L1944">
        <v>1977</v>
      </c>
      <c r="M1944">
        <v>947</v>
      </c>
      <c r="N1944">
        <v>108.46196746826099</v>
      </c>
      <c r="O1944">
        <v>71.449279785156193</v>
      </c>
      <c r="P1944">
        <v>76.642740085217895</v>
      </c>
      <c r="Q1944">
        <v>147.645878664945</v>
      </c>
      <c r="R1944">
        <v>22.750730422128701</v>
      </c>
      <c r="S1944">
        <v>6.1034288025146299</v>
      </c>
      <c r="T1944">
        <v>0.46724205494538501</v>
      </c>
      <c r="U1944">
        <v>0.959242939049467</v>
      </c>
      <c r="V1944">
        <v>16.908011869436201</v>
      </c>
      <c r="W1944">
        <v>3.02970297029702</v>
      </c>
    </row>
    <row r="1945" spans="1:23" x14ac:dyDescent="0.25">
      <c r="A1945">
        <v>1943</v>
      </c>
      <c r="B1945">
        <v>163.55421219119299</v>
      </c>
      <c r="C1945">
        <v>184.41883211395501</v>
      </c>
      <c r="D1945">
        <v>29.4167681417244</v>
      </c>
      <c r="E1945">
        <v>5.9563980183397103</v>
      </c>
      <c r="F1945">
        <v>8.5899896621704102</v>
      </c>
      <c r="G1945">
        <v>3.1106219291686998</v>
      </c>
      <c r="H1945">
        <v>11.939507484436</v>
      </c>
      <c r="I1945">
        <v>2.2650630474090501</v>
      </c>
      <c r="J1945">
        <v>1496</v>
      </c>
      <c r="K1945">
        <v>181</v>
      </c>
      <c r="L1945">
        <v>2360</v>
      </c>
      <c r="M1945">
        <v>415</v>
      </c>
      <c r="N1945">
        <v>114.477073669433</v>
      </c>
      <c r="O1945">
        <v>10.4403066635131</v>
      </c>
      <c r="P1945">
        <v>87.317340859203497</v>
      </c>
      <c r="Q1945">
        <v>169.81491160645601</v>
      </c>
      <c r="R1945">
        <v>26.471630276314301</v>
      </c>
      <c r="S1945">
        <v>8.9448275029924194</v>
      </c>
      <c r="T1945">
        <v>0.50738903379306799</v>
      </c>
      <c r="U1945">
        <v>0.93985332932874599</v>
      </c>
      <c r="V1945">
        <v>15.7905604719764</v>
      </c>
      <c r="W1945">
        <v>5.8813137301399099</v>
      </c>
    </row>
    <row r="1946" spans="1:23" x14ac:dyDescent="0.25">
      <c r="A1946">
        <v>1944</v>
      </c>
      <c r="B1946">
        <v>161.49158726154201</v>
      </c>
      <c r="C1946">
        <v>203.471365638766</v>
      </c>
      <c r="D1946">
        <v>24.065787221638399</v>
      </c>
      <c r="E1946">
        <v>7.1967387457506797</v>
      </c>
      <c r="F1946">
        <v>8.5119762420654297</v>
      </c>
      <c r="G1946">
        <v>3.0848526954650799</v>
      </c>
      <c r="H1946">
        <v>11.387778282165501</v>
      </c>
      <c r="I1946">
        <v>2.9167943000793399</v>
      </c>
      <c r="J1946">
        <v>1395</v>
      </c>
      <c r="K1946">
        <v>295</v>
      </c>
      <c r="L1946">
        <v>2418</v>
      </c>
      <c r="M1946">
        <v>607</v>
      </c>
      <c r="N1946">
        <v>115.97412872314401</v>
      </c>
      <c r="O1946">
        <v>76.400260925292898</v>
      </c>
      <c r="P1946">
        <v>98.243575418994396</v>
      </c>
      <c r="Q1946">
        <v>157.00894618000899</v>
      </c>
      <c r="R1946">
        <v>26.332285779385199</v>
      </c>
      <c r="S1946">
        <v>4.7916793427406503</v>
      </c>
      <c r="T1946">
        <v>0.56494942943260096</v>
      </c>
      <c r="U1946">
        <v>0.97898000729284296</v>
      </c>
      <c r="V1946">
        <v>13.595968448729099</v>
      </c>
      <c r="W1946">
        <v>2.8555452003727799</v>
      </c>
    </row>
    <row r="1947" spans="1:23" x14ac:dyDescent="0.25">
      <c r="A1947">
        <v>1945</v>
      </c>
      <c r="B1947">
        <v>159.91426187195501</v>
      </c>
      <c r="C1947">
        <v>183.08111936967501</v>
      </c>
      <c r="D1947">
        <v>32.784796016311702</v>
      </c>
      <c r="E1947">
        <v>5.7525262763356704</v>
      </c>
      <c r="F1947">
        <v>7.8655877113342196</v>
      </c>
      <c r="G1947">
        <v>2.3068768978118799</v>
      </c>
      <c r="H1947">
        <v>10.290788650512599</v>
      </c>
      <c r="I1947">
        <v>2.1482856273651101</v>
      </c>
      <c r="J1947">
        <v>1238</v>
      </c>
      <c r="K1947">
        <v>201</v>
      </c>
      <c r="L1947">
        <v>2030</v>
      </c>
      <c r="M1947">
        <v>361</v>
      </c>
      <c r="N1947">
        <v>115.97412872314401</v>
      </c>
      <c r="O1947">
        <v>40.718544006347599</v>
      </c>
      <c r="P1947">
        <v>99.56982421875</v>
      </c>
      <c r="Q1947">
        <v>190.05887372013601</v>
      </c>
      <c r="R1947">
        <v>20.851174829394498</v>
      </c>
      <c r="S1947">
        <v>4.6379994614630098</v>
      </c>
      <c r="T1947">
        <v>0.55160493790740495</v>
      </c>
      <c r="U1947">
        <v>0.97135208054731803</v>
      </c>
      <c r="V1947">
        <v>17.420907840440101</v>
      </c>
      <c r="W1947">
        <v>2.7175792507204601</v>
      </c>
    </row>
    <row r="1948" spans="1:23" x14ac:dyDescent="0.25">
      <c r="A1948">
        <v>1946</v>
      </c>
      <c r="B1948">
        <v>161.927477730986</v>
      </c>
      <c r="C1948">
        <v>139.405034058491</v>
      </c>
      <c r="D1948">
        <v>20.1280758082004</v>
      </c>
      <c r="E1948">
        <v>11.328391939553301</v>
      </c>
      <c r="F1948">
        <v>7.8911395072937003</v>
      </c>
      <c r="G1948">
        <v>4.9870953559875399</v>
      </c>
      <c r="H1948">
        <v>10.280616760253899</v>
      </c>
      <c r="I1948">
        <v>5.6830964088439897</v>
      </c>
      <c r="J1948">
        <v>1270</v>
      </c>
      <c r="K1948">
        <v>680</v>
      </c>
      <c r="L1948">
        <v>2104</v>
      </c>
      <c r="M1948">
        <v>1386</v>
      </c>
      <c r="N1948">
        <v>97.493591308593693</v>
      </c>
      <c r="O1948">
        <v>40.447498321533203</v>
      </c>
      <c r="P1948">
        <v>104.12602739726</v>
      </c>
      <c r="Q1948">
        <v>203.87287449392699</v>
      </c>
      <c r="R1948">
        <v>25.801985839456599</v>
      </c>
      <c r="S1948">
        <v>17.397613529292201</v>
      </c>
      <c r="T1948">
        <v>0.52861694203070897</v>
      </c>
      <c r="U1948">
        <v>0.90827394956843299</v>
      </c>
      <c r="V1948">
        <v>13.2629346904156</v>
      </c>
      <c r="W1948">
        <v>6.2443233424159796</v>
      </c>
    </row>
    <row r="1949" spans="1:23" x14ac:dyDescent="0.25">
      <c r="A1949">
        <v>1947</v>
      </c>
      <c r="B1949">
        <v>158.277358380717</v>
      </c>
      <c r="C1949">
        <v>199.642783675212</v>
      </c>
      <c r="D1949">
        <v>29.760785616903402</v>
      </c>
      <c r="E1949">
        <v>4.0756820735100598</v>
      </c>
      <c r="F1949">
        <v>8.13075447082519</v>
      </c>
      <c r="G1949">
        <v>1.7248624563217101</v>
      </c>
      <c r="H1949">
        <v>10.019045829772899</v>
      </c>
      <c r="I1949">
        <v>1.2249504327773999</v>
      </c>
      <c r="J1949">
        <v>1219</v>
      </c>
      <c r="K1949">
        <v>99</v>
      </c>
      <c r="L1949">
        <v>2138</v>
      </c>
      <c r="M1949">
        <v>172</v>
      </c>
      <c r="N1949">
        <v>106.042442321777</v>
      </c>
      <c r="O1949">
        <v>83.450584411621094</v>
      </c>
      <c r="P1949">
        <v>104.696802646086</v>
      </c>
      <c r="Q1949">
        <v>179.47524309824499</v>
      </c>
      <c r="R1949">
        <v>17.765659450427599</v>
      </c>
      <c r="S1949">
        <v>6.6828827378921103</v>
      </c>
      <c r="T1949">
        <v>0.58856897801994701</v>
      </c>
      <c r="U1949">
        <v>0.94738992405758904</v>
      </c>
      <c r="V1949">
        <v>12.144941634241199</v>
      </c>
      <c r="W1949">
        <v>2.8106484358814998</v>
      </c>
    </row>
    <row r="1950" spans="1:23" x14ac:dyDescent="0.25">
      <c r="A1950">
        <v>1948</v>
      </c>
      <c r="B1950">
        <v>154.276950843214</v>
      </c>
      <c r="C1950">
        <v>178.20650507481199</v>
      </c>
      <c r="D1950">
        <v>31.376940322280898</v>
      </c>
      <c r="E1950">
        <v>7.1015970195856797</v>
      </c>
      <c r="F1950">
        <v>9.0757761001586896</v>
      </c>
      <c r="G1950">
        <v>4.4406485557556099</v>
      </c>
      <c r="H1950">
        <v>11.1375675201416</v>
      </c>
      <c r="I1950">
        <v>2.9444100856781001</v>
      </c>
      <c r="J1950">
        <v>1366</v>
      </c>
      <c r="K1950">
        <v>171</v>
      </c>
      <c r="L1950">
        <v>2511</v>
      </c>
      <c r="M1950">
        <v>462</v>
      </c>
      <c r="N1950">
        <v>121.51131439208901</v>
      </c>
      <c r="O1950">
        <v>80.062477111816406</v>
      </c>
      <c r="P1950">
        <v>76.982286634460493</v>
      </c>
      <c r="Q1950">
        <v>189.992840960579</v>
      </c>
      <c r="R1950">
        <v>26.068396199988499</v>
      </c>
      <c r="S1950">
        <v>2.8476086269432401</v>
      </c>
      <c r="T1950">
        <v>0.50281826092381499</v>
      </c>
      <c r="U1950">
        <v>0.980358083081869</v>
      </c>
      <c r="V1950">
        <v>13.8479452054794</v>
      </c>
      <c r="W1950">
        <v>2.2787234042553099</v>
      </c>
    </row>
    <row r="1951" spans="1:23" x14ac:dyDescent="0.25">
      <c r="A1951">
        <v>1949</v>
      </c>
      <c r="B1951">
        <v>183.16229695899301</v>
      </c>
      <c r="C1951">
        <v>162.098352384094</v>
      </c>
      <c r="D1951">
        <v>33.785349747579303</v>
      </c>
      <c r="E1951">
        <v>4.5786282739307298</v>
      </c>
      <c r="F1951">
        <v>5.2705726623535103</v>
      </c>
      <c r="G1951">
        <v>3.0081534385681099</v>
      </c>
      <c r="H1951">
        <v>7.8166022300720197</v>
      </c>
      <c r="I1951">
        <v>1.9314897060394201</v>
      </c>
      <c r="J1951">
        <v>903</v>
      </c>
      <c r="K1951">
        <v>134</v>
      </c>
      <c r="L1951">
        <v>1426</v>
      </c>
      <c r="M1951">
        <v>352</v>
      </c>
      <c r="N1951">
        <v>77.388626098632798</v>
      </c>
      <c r="O1951">
        <v>22.472204208373999</v>
      </c>
      <c r="P1951">
        <v>103.23727844482499</v>
      </c>
      <c r="Q1951">
        <v>182.25349750650901</v>
      </c>
      <c r="R1951">
        <v>19.009965931435701</v>
      </c>
      <c r="S1951">
        <v>4.51633451769594</v>
      </c>
      <c r="T1951">
        <v>0.55939845456634796</v>
      </c>
      <c r="U1951">
        <v>0.97041859608561998</v>
      </c>
      <c r="V1951">
        <v>12.157480314960599</v>
      </c>
      <c r="W1951">
        <v>2.5206511908350899</v>
      </c>
    </row>
    <row r="1952" spans="1:23" x14ac:dyDescent="0.25">
      <c r="A1952">
        <v>1950</v>
      </c>
      <c r="B1952">
        <v>185.768285819635</v>
      </c>
      <c r="C1952">
        <v>182.39189582565101</v>
      </c>
      <c r="D1952">
        <v>34.421793276473899</v>
      </c>
      <c r="E1952">
        <v>7.50659507519011</v>
      </c>
      <c r="F1952">
        <v>6.0516500473022399</v>
      </c>
      <c r="G1952">
        <v>3.2466635704040501</v>
      </c>
      <c r="H1952">
        <v>9.9401798248290998</v>
      </c>
      <c r="I1952">
        <v>2.4080960750579798</v>
      </c>
      <c r="J1952">
        <v>1186</v>
      </c>
      <c r="K1952">
        <v>214</v>
      </c>
      <c r="L1952">
        <v>2132</v>
      </c>
      <c r="M1952">
        <v>465</v>
      </c>
      <c r="N1952">
        <v>90.244110107421804</v>
      </c>
      <c r="O1952">
        <v>45.343135833740199</v>
      </c>
      <c r="P1952">
        <v>106.981504702194</v>
      </c>
      <c r="Q1952">
        <v>189.132394780731</v>
      </c>
      <c r="R1952">
        <v>23.977065248356698</v>
      </c>
      <c r="S1952">
        <v>5.7888704102141997</v>
      </c>
      <c r="T1952">
        <v>0.53398275065164602</v>
      </c>
      <c r="U1952">
        <v>0.96262927462121095</v>
      </c>
      <c r="V1952">
        <v>11.553533190578101</v>
      </c>
      <c r="W1952">
        <v>2.8470206590404601</v>
      </c>
    </row>
    <row r="1953" spans="1:23" x14ac:dyDescent="0.25">
      <c r="A1953">
        <v>1951</v>
      </c>
      <c r="B1953">
        <v>182.973296590269</v>
      </c>
      <c r="C1953">
        <v>198.19051407945</v>
      </c>
      <c r="D1953">
        <v>35.836884797936499</v>
      </c>
      <c r="E1953">
        <v>7.2492607211067899</v>
      </c>
      <c r="F1953">
        <v>6.47090291976928</v>
      </c>
      <c r="G1953">
        <v>3.4464488029479901</v>
      </c>
      <c r="H1953">
        <v>9.9055757522583008</v>
      </c>
      <c r="I1953">
        <v>2.65464067459106</v>
      </c>
      <c r="J1953">
        <v>1192</v>
      </c>
      <c r="K1953">
        <v>232</v>
      </c>
      <c r="L1953">
        <v>2075</v>
      </c>
      <c r="M1953">
        <v>506</v>
      </c>
      <c r="N1953">
        <v>82.764724731445298</v>
      </c>
      <c r="O1953">
        <v>36.013885498046797</v>
      </c>
      <c r="P1953">
        <v>109.46392350043401</v>
      </c>
      <c r="Q1953">
        <v>177.902977567649</v>
      </c>
      <c r="R1953">
        <v>21.9064967127422</v>
      </c>
      <c r="S1953">
        <v>5.9655140261520998</v>
      </c>
      <c r="T1953">
        <v>0.549104802194047</v>
      </c>
      <c r="U1953">
        <v>0.97077327768985999</v>
      </c>
      <c r="V1953">
        <v>10.7270875763747</v>
      </c>
      <c r="W1953">
        <v>2.9016549968173102</v>
      </c>
    </row>
    <row r="1954" spans="1:23" x14ac:dyDescent="0.25">
      <c r="A1954">
        <v>1952</v>
      </c>
      <c r="B1954">
        <v>174.94385685730299</v>
      </c>
      <c r="C1954">
        <v>173.92210211725401</v>
      </c>
      <c r="D1954">
        <v>34.808740887820498</v>
      </c>
      <c r="E1954">
        <v>9.1415151027444708</v>
      </c>
      <c r="F1954">
        <v>7.4932169914245597</v>
      </c>
      <c r="G1954">
        <v>4.1984496116638104</v>
      </c>
      <c r="H1954">
        <v>10.635388374328601</v>
      </c>
      <c r="I1954">
        <v>3.1416099071502601</v>
      </c>
      <c r="J1954">
        <v>1299</v>
      </c>
      <c r="K1954">
        <v>276</v>
      </c>
      <c r="L1954">
        <v>2410</v>
      </c>
      <c r="M1954">
        <v>634</v>
      </c>
      <c r="N1954">
        <v>109.635765075683</v>
      </c>
      <c r="O1954">
        <v>81.859634399414006</v>
      </c>
      <c r="P1954">
        <v>69.7158836689038</v>
      </c>
      <c r="Q1954">
        <v>159.639739333579</v>
      </c>
      <c r="R1954">
        <v>25.7989350501621</v>
      </c>
      <c r="S1954">
        <v>5.8710311943314801</v>
      </c>
      <c r="T1954">
        <v>0.42154481872663901</v>
      </c>
      <c r="U1954">
        <v>0.96479731915495504</v>
      </c>
      <c r="V1954">
        <v>17.921938088828998</v>
      </c>
      <c r="W1954">
        <v>3.2100558659217802</v>
      </c>
    </row>
    <row r="1955" spans="1:23" x14ac:dyDescent="0.25">
      <c r="A1955">
        <v>1953</v>
      </c>
      <c r="B1955">
        <v>150.40004657571399</v>
      </c>
      <c r="C1955">
        <v>121.533777096392</v>
      </c>
      <c r="D1955">
        <v>36.534932931382897</v>
      </c>
      <c r="E1955">
        <v>6.31058377494967</v>
      </c>
      <c r="F1955">
        <v>8.0887241363525302</v>
      </c>
      <c r="G1955">
        <v>4.7579197883605904</v>
      </c>
      <c r="H1955">
        <v>9.6430912017822195</v>
      </c>
      <c r="I1955">
        <v>2.9007394313812198</v>
      </c>
      <c r="J1955">
        <v>1190</v>
      </c>
      <c r="K1955">
        <v>201</v>
      </c>
      <c r="L1955">
        <v>2346</v>
      </c>
      <c r="M1955">
        <v>561</v>
      </c>
      <c r="N1955">
        <v>108.97706604003901</v>
      </c>
      <c r="O1955">
        <v>18.439088821411101</v>
      </c>
      <c r="P1955">
        <v>69.457152061855595</v>
      </c>
      <c r="Q1955">
        <v>173.25471314254699</v>
      </c>
      <c r="R1955">
        <v>28.090911766049999</v>
      </c>
      <c r="S1955">
        <v>10.1616705407259</v>
      </c>
      <c r="T1955">
        <v>0.40548027267632097</v>
      </c>
      <c r="U1955">
        <v>0.92821603030571198</v>
      </c>
      <c r="V1955">
        <v>18.984472049689401</v>
      </c>
      <c r="W1955">
        <v>4.91708054415892</v>
      </c>
    </row>
    <row r="1956" spans="1:23" x14ac:dyDescent="0.25">
      <c r="A1956">
        <v>1954</v>
      </c>
      <c r="B1956">
        <v>159.149197539249</v>
      </c>
      <c r="C1956">
        <v>191.51737856352699</v>
      </c>
      <c r="D1956">
        <v>35.892498904385498</v>
      </c>
      <c r="E1956">
        <v>5.4030773026182999</v>
      </c>
      <c r="F1956">
        <v>8.7701225280761701</v>
      </c>
      <c r="G1956">
        <v>2.5208106040954501</v>
      </c>
      <c r="H1956">
        <v>8.1988296508788991</v>
      </c>
      <c r="I1956">
        <v>2.49370241165161</v>
      </c>
      <c r="J1956">
        <v>925</v>
      </c>
      <c r="K1956">
        <v>259</v>
      </c>
      <c r="L1956">
        <v>2169</v>
      </c>
      <c r="M1956">
        <v>475</v>
      </c>
      <c r="N1956">
        <v>94.366310119628906</v>
      </c>
      <c r="O1956">
        <v>48.041648864746001</v>
      </c>
      <c r="P1956">
        <v>102.55112026783399</v>
      </c>
      <c r="Q1956">
        <v>176.39903902496101</v>
      </c>
      <c r="R1956">
        <v>26.5975558557274</v>
      </c>
      <c r="S1956">
        <v>5.9635624722840701</v>
      </c>
      <c r="T1956">
        <v>0.54523720667554998</v>
      </c>
      <c r="U1956">
        <v>0.96240623546925097</v>
      </c>
      <c r="V1956">
        <v>16.521636506687599</v>
      </c>
      <c r="W1956">
        <v>3.6919901973429599</v>
      </c>
    </row>
    <row r="1957" spans="1:23" x14ac:dyDescent="0.25">
      <c r="A1957">
        <v>1955</v>
      </c>
      <c r="B1957">
        <v>172.079392186923</v>
      </c>
      <c r="C1957">
        <v>193.58819305633699</v>
      </c>
      <c r="D1957">
        <v>40.723634555743402</v>
      </c>
      <c r="E1957">
        <v>6.0518429149752597</v>
      </c>
      <c r="F1957">
        <v>8.4321002960205007</v>
      </c>
      <c r="G1957">
        <v>3.0155227184295601</v>
      </c>
      <c r="H1957">
        <v>9.4738779067993093</v>
      </c>
      <c r="I1957">
        <v>2.3652873039245601</v>
      </c>
      <c r="J1957">
        <v>1142</v>
      </c>
      <c r="K1957">
        <v>152</v>
      </c>
      <c r="L1957">
        <v>2316</v>
      </c>
      <c r="M1957">
        <v>432</v>
      </c>
      <c r="N1957">
        <v>106.301452636718</v>
      </c>
      <c r="O1957">
        <v>53</v>
      </c>
      <c r="P1957">
        <v>95.473762010347301</v>
      </c>
      <c r="Q1957">
        <v>162.34610618625399</v>
      </c>
      <c r="R1957">
        <v>23.790319340485301</v>
      </c>
      <c r="S1957">
        <v>12.921480714252301</v>
      </c>
      <c r="T1957">
        <v>0.51211013970946495</v>
      </c>
      <c r="U1957">
        <v>0.88099244781850305</v>
      </c>
      <c r="V1957">
        <v>12.2586805555555</v>
      </c>
      <c r="W1957">
        <v>6.7277590090089996</v>
      </c>
    </row>
    <row r="1958" spans="1:23" x14ac:dyDescent="0.25">
      <c r="A1958">
        <v>1956</v>
      </c>
      <c r="B1958">
        <v>174.524442546915</v>
      </c>
      <c r="C1958">
        <v>197.32797065729901</v>
      </c>
      <c r="D1958">
        <v>37.626242436702697</v>
      </c>
      <c r="E1958">
        <v>8.1166217911290897</v>
      </c>
      <c r="F1958">
        <v>8.2683820724487305</v>
      </c>
      <c r="G1958">
        <v>4.2037382125854403</v>
      </c>
      <c r="H1958">
        <v>9.0043220520019496</v>
      </c>
      <c r="I1958">
        <v>4.0539593696594203</v>
      </c>
      <c r="J1958">
        <v>1039</v>
      </c>
      <c r="K1958">
        <v>436</v>
      </c>
      <c r="L1958">
        <v>2327</v>
      </c>
      <c r="M1958">
        <v>990</v>
      </c>
      <c r="N1958">
        <v>97.046379089355398</v>
      </c>
      <c r="O1958">
        <v>18.973667144775298</v>
      </c>
      <c r="P1958">
        <v>86.931595250387105</v>
      </c>
      <c r="Q1958">
        <v>176.957851768061</v>
      </c>
      <c r="R1958">
        <v>21.711707981757598</v>
      </c>
      <c r="S1958">
        <v>5.9320024340727704</v>
      </c>
      <c r="T1958">
        <v>0.55398895356547895</v>
      </c>
      <c r="U1958">
        <v>0.95880754933449996</v>
      </c>
      <c r="V1958">
        <v>13.149193548387</v>
      </c>
      <c r="W1958">
        <v>3.3212066090647201</v>
      </c>
    </row>
    <row r="1959" spans="1:23" x14ac:dyDescent="0.25">
      <c r="A1959">
        <v>1957</v>
      </c>
      <c r="B1959">
        <v>147.066777930873</v>
      </c>
      <c r="C1959">
        <v>123.78792524597699</v>
      </c>
      <c r="D1959">
        <v>27.710138873860199</v>
      </c>
      <c r="E1959">
        <v>23.4619125633441</v>
      </c>
      <c r="F1959">
        <v>6.6992950439453098</v>
      </c>
      <c r="G1959">
        <v>6.9436774253845197</v>
      </c>
      <c r="H1959">
        <v>7.3092103004455504</v>
      </c>
      <c r="I1959">
        <v>7.2035355567932102</v>
      </c>
      <c r="J1959">
        <v>818</v>
      </c>
      <c r="K1959">
        <v>746</v>
      </c>
      <c r="L1959">
        <v>1767</v>
      </c>
      <c r="M1959">
        <v>1915</v>
      </c>
      <c r="N1959">
        <v>88.566352844238196</v>
      </c>
      <c r="O1959">
        <v>22.135944366455</v>
      </c>
      <c r="P1959">
        <v>60.922106417992303</v>
      </c>
      <c r="Q1959">
        <v>181.54414404307801</v>
      </c>
      <c r="R1959">
        <v>20.758226585817098</v>
      </c>
      <c r="S1959">
        <v>7.2531250127080904</v>
      </c>
      <c r="T1959">
        <v>0.41051368644047398</v>
      </c>
      <c r="U1959">
        <v>0.96880764351087401</v>
      </c>
      <c r="V1959">
        <v>9.6495557749259593</v>
      </c>
      <c r="W1959">
        <v>2.95257123002084</v>
      </c>
    </row>
    <row r="1960" spans="1:23" x14ac:dyDescent="0.25">
      <c r="A1960">
        <v>1958</v>
      </c>
      <c r="B1960">
        <v>165.18275146034199</v>
      </c>
      <c r="C1960">
        <v>163.90156998971401</v>
      </c>
      <c r="D1960">
        <v>15.4119268732812</v>
      </c>
      <c r="E1960">
        <v>5.4752920339280298</v>
      </c>
      <c r="F1960">
        <v>6.4966068267822203</v>
      </c>
      <c r="G1960">
        <v>4.0224924087524396</v>
      </c>
      <c r="H1960">
        <v>9.3364315032958896</v>
      </c>
      <c r="I1960">
        <v>2.5763537883758501</v>
      </c>
      <c r="J1960">
        <v>1178</v>
      </c>
      <c r="K1960">
        <v>206</v>
      </c>
      <c r="L1960">
        <v>1999</v>
      </c>
      <c r="M1960">
        <v>485</v>
      </c>
      <c r="N1960">
        <v>101.11873626708901</v>
      </c>
      <c r="O1960">
        <v>70.837844848632798</v>
      </c>
      <c r="P1960">
        <v>70.642009987515607</v>
      </c>
      <c r="Q1960">
        <v>216.90865490109999</v>
      </c>
      <c r="R1960">
        <v>19.722120649191599</v>
      </c>
      <c r="S1960">
        <v>6.1687344111279003</v>
      </c>
      <c r="T1960">
        <v>0.49618577558899601</v>
      </c>
      <c r="U1960">
        <v>0.97441723972038197</v>
      </c>
      <c r="V1960">
        <v>7.9097877358490498</v>
      </c>
      <c r="W1960">
        <v>3.2013123359579998</v>
      </c>
    </row>
    <row r="1961" spans="1:23" x14ac:dyDescent="0.25">
      <c r="A1961">
        <v>1959</v>
      </c>
      <c r="B1961">
        <v>150.87267364008599</v>
      </c>
      <c r="C1961">
        <v>160.40014360845299</v>
      </c>
      <c r="D1961">
        <v>34.881461634653597</v>
      </c>
      <c r="E1961">
        <v>6.4709269529464803</v>
      </c>
      <c r="F1961">
        <v>7.6374936103820801</v>
      </c>
      <c r="G1961">
        <v>4.0429425239562899</v>
      </c>
      <c r="H1961">
        <v>9.2649145126342702</v>
      </c>
      <c r="I1961">
        <v>2.9631431102752601</v>
      </c>
      <c r="J1961">
        <v>1110</v>
      </c>
      <c r="K1961">
        <v>233</v>
      </c>
      <c r="L1961">
        <v>2141</v>
      </c>
      <c r="M1961">
        <v>605</v>
      </c>
      <c r="N1961">
        <v>109.11003875732401</v>
      </c>
      <c r="O1961">
        <v>16.5529460906982</v>
      </c>
      <c r="P1961">
        <v>74.328177413343198</v>
      </c>
      <c r="Q1961">
        <v>149.064801983808</v>
      </c>
      <c r="R1961">
        <v>18.2117472398442</v>
      </c>
      <c r="S1961">
        <v>11.8033504260668</v>
      </c>
      <c r="T1961">
        <v>0.47569515097845999</v>
      </c>
      <c r="U1961">
        <v>0.918357462251844</v>
      </c>
      <c r="V1961">
        <v>7.5683665927568304</v>
      </c>
      <c r="W1961">
        <v>3.83383642374586</v>
      </c>
    </row>
    <row r="1962" spans="1:23" x14ac:dyDescent="0.25">
      <c r="A1962">
        <v>1960</v>
      </c>
      <c r="B1962">
        <v>153.738186264045</v>
      </c>
      <c r="C1962">
        <v>162.068873838032</v>
      </c>
      <c r="D1962">
        <v>35.480207079864797</v>
      </c>
      <c r="E1962">
        <v>11.468953445832501</v>
      </c>
      <c r="F1962">
        <v>7.1312160491943297</v>
      </c>
      <c r="G1962">
        <v>4.4972472190856898</v>
      </c>
      <c r="H1962">
        <v>7.9557290077209402</v>
      </c>
      <c r="I1962">
        <v>3.2369410991668701</v>
      </c>
      <c r="J1962">
        <v>923</v>
      </c>
      <c r="K1962">
        <v>258</v>
      </c>
      <c r="L1962">
        <v>1884</v>
      </c>
      <c r="M1962">
        <v>620</v>
      </c>
      <c r="N1962">
        <v>97.416633605957003</v>
      </c>
      <c r="O1962">
        <v>17.262676239013601</v>
      </c>
      <c r="P1962">
        <v>86.182030091121007</v>
      </c>
      <c r="Q1962">
        <v>186.49458712687399</v>
      </c>
      <c r="R1962">
        <v>26.031240446031099</v>
      </c>
      <c r="S1962">
        <v>6.5744078357796596</v>
      </c>
      <c r="T1962">
        <v>0.52488491190941899</v>
      </c>
      <c r="U1962">
        <v>0.95507157611351901</v>
      </c>
      <c r="V1962">
        <v>9.1825757575757496</v>
      </c>
      <c r="W1962">
        <v>3.1732665265879998</v>
      </c>
    </row>
    <row r="1963" spans="1:23" x14ac:dyDescent="0.25">
      <c r="A1963">
        <v>1961</v>
      </c>
      <c r="B1963">
        <v>155.27955132061501</v>
      </c>
      <c r="C1963">
        <v>113.714510275767</v>
      </c>
      <c r="D1963">
        <v>39.3324278640751</v>
      </c>
      <c r="E1963">
        <v>5.0439762236964798</v>
      </c>
      <c r="F1963">
        <v>7.1814093589782697</v>
      </c>
      <c r="G1963">
        <v>3.8617677688598602</v>
      </c>
      <c r="H1963">
        <v>7.2844543457031197</v>
      </c>
      <c r="I1963">
        <v>2.2105369567871</v>
      </c>
      <c r="J1963">
        <v>770</v>
      </c>
      <c r="K1963">
        <v>126</v>
      </c>
      <c r="L1963">
        <v>1800</v>
      </c>
      <c r="M1963">
        <v>336</v>
      </c>
      <c r="N1963">
        <v>80.956779479980398</v>
      </c>
      <c r="O1963">
        <v>14.317821502685501</v>
      </c>
      <c r="P1963">
        <v>106.591361639824</v>
      </c>
      <c r="Q1963">
        <v>177.26203466756701</v>
      </c>
      <c r="R1963">
        <v>20.962256014296099</v>
      </c>
      <c r="S1963">
        <v>6.8976281992228499</v>
      </c>
      <c r="T1963">
        <v>0.60157953399730901</v>
      </c>
      <c r="U1963">
        <v>0.95777439183539403</v>
      </c>
      <c r="V1963">
        <v>7.0388988629563096</v>
      </c>
      <c r="W1963">
        <v>3.64842642472356</v>
      </c>
    </row>
    <row r="1964" spans="1:23" x14ac:dyDescent="0.25">
      <c r="A1964">
        <v>1962</v>
      </c>
      <c r="B1964">
        <v>159.14613130470201</v>
      </c>
      <c r="C1964">
        <v>181.873236429971</v>
      </c>
      <c r="D1964">
        <v>35.441582884272599</v>
      </c>
      <c r="E1964">
        <v>10.4657495520709</v>
      </c>
      <c r="F1964">
        <v>8.0210857391357404</v>
      </c>
      <c r="G1964">
        <v>4.9683628082275302</v>
      </c>
      <c r="H1964">
        <v>10.0988340377807</v>
      </c>
      <c r="I1964">
        <v>3.5996930599212602</v>
      </c>
      <c r="J1964">
        <v>1199</v>
      </c>
      <c r="K1964">
        <v>259</v>
      </c>
      <c r="L1964">
        <v>2421</v>
      </c>
      <c r="M1964">
        <v>791</v>
      </c>
      <c r="N1964">
        <v>113.441612243652</v>
      </c>
      <c r="O1964">
        <v>61.2943725585937</v>
      </c>
      <c r="P1964">
        <v>65.500260010400396</v>
      </c>
      <c r="Q1964">
        <v>112.782857142857</v>
      </c>
      <c r="R1964">
        <v>24.223196743262701</v>
      </c>
      <c r="S1964">
        <v>4.8808307534207103</v>
      </c>
      <c r="T1964">
        <v>0.47037654341573898</v>
      </c>
      <c r="U1964">
        <v>0.96641484315502701</v>
      </c>
      <c r="V1964">
        <v>8.7235401459853996</v>
      </c>
      <c r="W1964">
        <v>3.4605699138502302</v>
      </c>
    </row>
    <row r="1965" spans="1:23" x14ac:dyDescent="0.25">
      <c r="A1965">
        <v>1963</v>
      </c>
      <c r="B1965">
        <v>161.83580119932401</v>
      </c>
      <c r="C1965">
        <v>149.67478507248299</v>
      </c>
      <c r="D1965">
        <v>26.5565436192969</v>
      </c>
      <c r="E1965">
        <v>12.9587127262939</v>
      </c>
      <c r="F1965">
        <v>5.8649153709411603</v>
      </c>
      <c r="G1965">
        <v>6.4161047935485804</v>
      </c>
      <c r="H1965">
        <v>6.9367375373840297</v>
      </c>
      <c r="I1965">
        <v>5.1477789878845197</v>
      </c>
      <c r="J1965">
        <v>746</v>
      </c>
      <c r="K1965">
        <v>479</v>
      </c>
      <c r="L1965">
        <v>1603</v>
      </c>
      <c r="M1965">
        <v>1349</v>
      </c>
      <c r="N1965">
        <v>65.946945190429602</v>
      </c>
      <c r="O1965">
        <v>36.138622283935497</v>
      </c>
      <c r="P1965">
        <v>66.872619047618997</v>
      </c>
      <c r="Q1965">
        <v>207.67501725724799</v>
      </c>
      <c r="R1965">
        <v>24.443427645184101</v>
      </c>
      <c r="S1965">
        <v>7.4951069711296201</v>
      </c>
      <c r="T1965">
        <v>0.45449318894531998</v>
      </c>
      <c r="U1965">
        <v>0.96997560797687599</v>
      </c>
      <c r="V1965">
        <v>9.1760797342192699</v>
      </c>
      <c r="W1965">
        <v>3.1300707547169799</v>
      </c>
    </row>
    <row r="1966" spans="1:23" x14ac:dyDescent="0.25">
      <c r="A1966">
        <v>1964</v>
      </c>
      <c r="B1966">
        <v>181.11110248597799</v>
      </c>
      <c r="C1966">
        <v>168.08564109530499</v>
      </c>
      <c r="D1966">
        <v>21.537853983835799</v>
      </c>
      <c r="E1966">
        <v>10.7410611509559</v>
      </c>
      <c r="F1966">
        <v>6.0142345428466797</v>
      </c>
      <c r="G1966">
        <v>5.0806980133056596</v>
      </c>
      <c r="H1966">
        <v>7.6688137054443297</v>
      </c>
      <c r="I1966">
        <v>3.2586421966552699</v>
      </c>
      <c r="J1966">
        <v>910</v>
      </c>
      <c r="K1966">
        <v>206</v>
      </c>
      <c r="L1966">
        <v>1792</v>
      </c>
      <c r="M1966">
        <v>634</v>
      </c>
      <c r="N1966">
        <v>93.813644409179602</v>
      </c>
      <c r="O1966">
        <v>25.019992828369102</v>
      </c>
      <c r="P1966">
        <v>67.302152317880797</v>
      </c>
      <c r="Q1966">
        <v>154.38174130641099</v>
      </c>
      <c r="R1966">
        <v>24.081740534180799</v>
      </c>
      <c r="S1966">
        <v>10.266746804737</v>
      </c>
      <c r="T1966">
        <v>0.48147656257361798</v>
      </c>
      <c r="U1966">
        <v>0.89644454543752605</v>
      </c>
      <c r="V1966">
        <v>7.8926681783824604</v>
      </c>
      <c r="W1966">
        <v>4.7017291066282398</v>
      </c>
    </row>
    <row r="1967" spans="1:23" x14ac:dyDescent="0.25">
      <c r="A1967">
        <v>1965</v>
      </c>
      <c r="B1967">
        <v>168.98936521182199</v>
      </c>
      <c r="C1967">
        <v>158.70139144947501</v>
      </c>
      <c r="D1967">
        <v>29.531320646188401</v>
      </c>
      <c r="E1967">
        <v>12.5330267260937</v>
      </c>
      <c r="F1967">
        <v>6.1131258010864196</v>
      </c>
      <c r="G1967">
        <v>6.7423853874206499</v>
      </c>
      <c r="H1967">
        <v>8.7466964721679599</v>
      </c>
      <c r="I1967">
        <v>4.7517814636230398</v>
      </c>
      <c r="J1967">
        <v>997</v>
      </c>
      <c r="K1967">
        <v>410</v>
      </c>
      <c r="L1967">
        <v>2074</v>
      </c>
      <c r="M1967">
        <v>1190</v>
      </c>
      <c r="N1967">
        <v>99.085823059082003</v>
      </c>
      <c r="O1967">
        <v>16.970561981201101</v>
      </c>
      <c r="P1967">
        <v>79.615215924426394</v>
      </c>
      <c r="Q1967">
        <v>176.031321040666</v>
      </c>
      <c r="R1967">
        <v>26.701773368060401</v>
      </c>
      <c r="S1967">
        <v>7.3502584041975103</v>
      </c>
      <c r="T1967">
        <v>0.50705659211486498</v>
      </c>
      <c r="U1967">
        <v>0.94667499597194205</v>
      </c>
      <c r="V1967">
        <v>9.2585883822610793</v>
      </c>
      <c r="W1967">
        <v>3.3448275862068901</v>
      </c>
    </row>
    <row r="1968" spans="1:23" x14ac:dyDescent="0.25">
      <c r="A1968">
        <v>1966</v>
      </c>
      <c r="B1968">
        <v>163.29521240466499</v>
      </c>
      <c r="C1968">
        <v>167.99097595528701</v>
      </c>
      <c r="D1968">
        <v>24.8015927995176</v>
      </c>
      <c r="E1968">
        <v>7.53503439058316</v>
      </c>
      <c r="F1968">
        <v>5.2968087196350098</v>
      </c>
      <c r="G1968">
        <v>4.9551868438720703</v>
      </c>
      <c r="H1968">
        <v>7.3422355651855398</v>
      </c>
      <c r="I1968">
        <v>4.3671374320983798</v>
      </c>
      <c r="J1968">
        <v>833</v>
      </c>
      <c r="K1968">
        <v>454</v>
      </c>
      <c r="L1968">
        <v>1622</v>
      </c>
      <c r="M1968">
        <v>1076</v>
      </c>
      <c r="N1968">
        <v>89.202018737792898</v>
      </c>
      <c r="O1968">
        <v>56.568546295166001</v>
      </c>
      <c r="P1968">
        <v>68.349151436031306</v>
      </c>
      <c r="Q1968">
        <v>211.86175214596901</v>
      </c>
      <c r="R1968">
        <v>19.548021790910202</v>
      </c>
      <c r="S1968">
        <v>3.74792306502912</v>
      </c>
      <c r="T1968">
        <v>0.51194602915698895</v>
      </c>
      <c r="U1968">
        <v>0.98165797467689797</v>
      </c>
      <c r="V1968">
        <v>5.3267441860465103</v>
      </c>
      <c r="W1968">
        <v>2.4269924374636398</v>
      </c>
    </row>
    <row r="1969" spans="1:23" x14ac:dyDescent="0.25">
      <c r="A1969">
        <v>1967</v>
      </c>
      <c r="B1969">
        <v>162.31869432746601</v>
      </c>
      <c r="C1969">
        <v>182.41892914669401</v>
      </c>
      <c r="D1969">
        <v>18.076153217379002</v>
      </c>
      <c r="E1969">
        <v>10.417804203560699</v>
      </c>
      <c r="F1969">
        <v>5.2371263504028303</v>
      </c>
      <c r="G1969">
        <v>6.3486366271972603</v>
      </c>
      <c r="H1969">
        <v>8.0314073562621999</v>
      </c>
      <c r="I1969">
        <v>5.4527201652526802</v>
      </c>
      <c r="J1969">
        <v>963</v>
      </c>
      <c r="K1969">
        <v>599</v>
      </c>
      <c r="L1969">
        <v>1810</v>
      </c>
      <c r="M1969">
        <v>1369</v>
      </c>
      <c r="N1969">
        <v>99.201812744140597</v>
      </c>
      <c r="O1969">
        <v>29.154758453369102</v>
      </c>
      <c r="P1969">
        <v>69.863486480545106</v>
      </c>
      <c r="Q1969">
        <v>110.34405201194799</v>
      </c>
      <c r="R1969">
        <v>23.383985484019199</v>
      </c>
      <c r="S1969">
        <v>5.5790724344386096</v>
      </c>
      <c r="T1969">
        <v>0.52286014067511299</v>
      </c>
      <c r="U1969">
        <v>0.954131022912175</v>
      </c>
      <c r="V1969">
        <v>6.1878382680674902</v>
      </c>
      <c r="W1969">
        <v>3.3538373914281601</v>
      </c>
    </row>
    <row r="1970" spans="1:23" x14ac:dyDescent="0.25">
      <c r="A1970">
        <v>1968</v>
      </c>
      <c r="B1970">
        <v>134.902268625434</v>
      </c>
      <c r="C1970">
        <v>224.464864445263</v>
      </c>
      <c r="D1970">
        <v>25.722137570780198</v>
      </c>
      <c r="E1970">
        <v>6.7671688798789802</v>
      </c>
      <c r="F1970">
        <v>6.1606197357177699</v>
      </c>
      <c r="G1970">
        <v>3.08666467666625</v>
      </c>
      <c r="H1970">
        <v>8.1210947036743093</v>
      </c>
      <c r="I1970">
        <v>3.9286723136901802</v>
      </c>
      <c r="J1970">
        <v>900</v>
      </c>
      <c r="K1970">
        <v>468</v>
      </c>
      <c r="L1970">
        <v>1756</v>
      </c>
      <c r="M1970">
        <v>825</v>
      </c>
      <c r="N1970">
        <v>85.211502075195298</v>
      </c>
      <c r="O1970">
        <v>32.0624389648437</v>
      </c>
      <c r="P1970">
        <v>67.444679139006197</v>
      </c>
      <c r="Q1970">
        <v>168.37542006721</v>
      </c>
      <c r="R1970">
        <v>25.527603232738699</v>
      </c>
      <c r="S1970">
        <v>6.7344750967201801</v>
      </c>
      <c r="T1970">
        <v>0.45982189471541601</v>
      </c>
      <c r="U1970">
        <v>0.94885394200819995</v>
      </c>
      <c r="V1970">
        <v>6.26844783715012</v>
      </c>
      <c r="W1970">
        <v>3.3401074907625099</v>
      </c>
    </row>
    <row r="1971" spans="1:23" x14ac:dyDescent="0.25">
      <c r="A1971">
        <v>1969</v>
      </c>
      <c r="B1971">
        <v>135.81709328727499</v>
      </c>
      <c r="C1971">
        <v>186.356983446214</v>
      </c>
      <c r="D1971">
        <v>21.757388197204602</v>
      </c>
      <c r="E1971">
        <v>6.7405203994662504</v>
      </c>
      <c r="F1971">
        <v>6.0334930419921804</v>
      </c>
      <c r="G1971">
        <v>3.55327248573303</v>
      </c>
      <c r="H1971">
        <v>8.0857410430908203</v>
      </c>
      <c r="I1971">
        <v>2.5094287395477202</v>
      </c>
      <c r="J1971">
        <v>898</v>
      </c>
      <c r="K1971">
        <v>205</v>
      </c>
      <c r="L1971">
        <v>1877</v>
      </c>
      <c r="M1971">
        <v>481</v>
      </c>
      <c r="N1971">
        <v>85.211502075195298</v>
      </c>
      <c r="O1971">
        <v>31.0161228179931</v>
      </c>
      <c r="P1971">
        <v>59.288034347582602</v>
      </c>
      <c r="Q1971">
        <v>155.71395966276901</v>
      </c>
      <c r="R1971">
        <v>21.483780855241498</v>
      </c>
      <c r="S1971">
        <v>9.8428199318189904</v>
      </c>
      <c r="T1971">
        <v>0.378278865041559</v>
      </c>
      <c r="U1971">
        <v>0.94118697695658704</v>
      </c>
      <c r="V1971">
        <v>9.18488628026412</v>
      </c>
      <c r="W1971">
        <v>3.9870708872046299</v>
      </c>
    </row>
    <row r="1972" spans="1:23" x14ac:dyDescent="0.25">
      <c r="A1972">
        <v>1970</v>
      </c>
      <c r="B1972">
        <v>135.66826447243301</v>
      </c>
      <c r="C1972">
        <v>196.473985522715</v>
      </c>
      <c r="D1972">
        <v>25.998217265679099</v>
      </c>
      <c r="E1972">
        <v>7.3904470417702601</v>
      </c>
      <c r="F1972">
        <v>5.45257568359375</v>
      </c>
      <c r="G1972">
        <v>3.2626602649688698</v>
      </c>
      <c r="H1972">
        <v>7.2713704109191797</v>
      </c>
      <c r="I1972">
        <v>2.1874287128448402</v>
      </c>
      <c r="J1972">
        <v>765</v>
      </c>
      <c r="K1972">
        <v>138</v>
      </c>
      <c r="L1972">
        <v>1635</v>
      </c>
      <c r="M1972">
        <v>352</v>
      </c>
      <c r="N1972">
        <v>66.708320617675696</v>
      </c>
      <c r="O1972">
        <v>53.4602661132812</v>
      </c>
      <c r="P1972">
        <v>66.960294117646995</v>
      </c>
      <c r="Q1972">
        <v>175.137674062087</v>
      </c>
      <c r="R1972">
        <v>24.647154946815199</v>
      </c>
      <c r="S1972">
        <v>8.2950321668526001</v>
      </c>
      <c r="T1972">
        <v>0.454312183420439</v>
      </c>
      <c r="U1972">
        <v>0.94881581414275196</v>
      </c>
      <c r="V1972">
        <v>10.4455958549222</v>
      </c>
      <c r="W1972">
        <v>4.9910011248593902</v>
      </c>
    </row>
    <row r="1973" spans="1:23" x14ac:dyDescent="0.25">
      <c r="A1973">
        <v>1971</v>
      </c>
      <c r="B1973">
        <v>205.197015272953</v>
      </c>
      <c r="C1973">
        <v>183.26284228298601</v>
      </c>
      <c r="D1973">
        <v>28.3219288202238</v>
      </c>
      <c r="E1973">
        <v>5.9121701126573596</v>
      </c>
      <c r="F1973">
        <v>4.95275783538818</v>
      </c>
      <c r="G1973">
        <v>3.10552501678466</v>
      </c>
      <c r="H1973">
        <v>9.1337966918945295</v>
      </c>
      <c r="I1973">
        <v>2.5608987808227499</v>
      </c>
      <c r="J1973">
        <v>1080</v>
      </c>
      <c r="K1973">
        <v>271</v>
      </c>
      <c r="L1973">
        <v>2049</v>
      </c>
      <c r="M1973">
        <v>555</v>
      </c>
      <c r="N1973">
        <v>106.301452636718</v>
      </c>
      <c r="O1973">
        <v>26.000001907348601</v>
      </c>
      <c r="P1973">
        <v>63.7404203962586</v>
      </c>
      <c r="Q1973">
        <v>170.742496847414</v>
      </c>
      <c r="R1973">
        <v>22.746116186576501</v>
      </c>
      <c r="S1973">
        <v>14.041966368384699</v>
      </c>
      <c r="T1973">
        <v>0.44846182229373399</v>
      </c>
      <c r="U1973">
        <v>0.91685471647890804</v>
      </c>
      <c r="V1973">
        <v>7.3863162286191004</v>
      </c>
      <c r="W1973">
        <v>4.7952871870397598</v>
      </c>
    </row>
    <row r="1974" spans="1:23" x14ac:dyDescent="0.25">
      <c r="A1974">
        <v>1972</v>
      </c>
      <c r="B1974">
        <v>201.509596537871</v>
      </c>
      <c r="C1974">
        <v>165.46936676434601</v>
      </c>
      <c r="D1974">
        <v>25.194092379692101</v>
      </c>
      <c r="E1974">
        <v>7.03719901321751</v>
      </c>
      <c r="F1974">
        <v>4.9110202789306596</v>
      </c>
      <c r="G1974">
        <v>3.89027571678161</v>
      </c>
      <c r="H1974">
        <v>7.8952460289001403</v>
      </c>
      <c r="I1974">
        <v>2.8276567459106401</v>
      </c>
      <c r="J1974">
        <v>877</v>
      </c>
      <c r="K1974">
        <v>247</v>
      </c>
      <c r="L1974">
        <v>1924</v>
      </c>
      <c r="M1974">
        <v>550</v>
      </c>
      <c r="N1974">
        <v>86.452293395996094</v>
      </c>
      <c r="O1974">
        <v>50.219516754150298</v>
      </c>
      <c r="P1974">
        <v>64.424447499206906</v>
      </c>
      <c r="Q1974">
        <v>143.277831028344</v>
      </c>
      <c r="R1974">
        <v>23.3738376645125</v>
      </c>
      <c r="S1974">
        <v>4.8773998484433303</v>
      </c>
      <c r="T1974">
        <v>0.43272856138610599</v>
      </c>
      <c r="U1974">
        <v>0.95457804157827497</v>
      </c>
      <c r="V1974">
        <v>8.2066115702479294</v>
      </c>
      <c r="W1974">
        <v>3.2782756115282101</v>
      </c>
    </row>
    <row r="1975" spans="1:23" x14ac:dyDescent="0.25">
      <c r="A1975">
        <v>1973</v>
      </c>
      <c r="B1975">
        <v>173.125521550971</v>
      </c>
      <c r="C1975">
        <v>204.086281511381</v>
      </c>
      <c r="D1975">
        <v>26.6391005846484</v>
      </c>
      <c r="E1975">
        <v>8.9919981337429693</v>
      </c>
      <c r="F1975">
        <v>6.0615849494934002</v>
      </c>
      <c r="G1975">
        <v>5.5540957450866699</v>
      </c>
      <c r="H1975">
        <v>9.67059230804443</v>
      </c>
      <c r="I1975">
        <v>5.1858506202697701</v>
      </c>
      <c r="J1975">
        <v>1196</v>
      </c>
      <c r="K1975">
        <v>585</v>
      </c>
      <c r="L1975">
        <v>1936</v>
      </c>
      <c r="M1975">
        <v>1241</v>
      </c>
      <c r="N1975">
        <v>95.880126953125</v>
      </c>
      <c r="O1975">
        <v>29.154758453369102</v>
      </c>
      <c r="P1975">
        <v>66.135930888575402</v>
      </c>
      <c r="Q1975">
        <v>158.789379301069</v>
      </c>
      <c r="R1975">
        <v>19.513309611380102</v>
      </c>
      <c r="S1975">
        <v>8.4484082883859397</v>
      </c>
      <c r="T1975">
        <v>0.43841361774606502</v>
      </c>
      <c r="U1975">
        <v>0.98161443563625495</v>
      </c>
      <c r="V1975">
        <v>6.98876404494382</v>
      </c>
      <c r="W1975">
        <v>4.3123162696401396</v>
      </c>
    </row>
    <row r="1976" spans="1:23" x14ac:dyDescent="0.25">
      <c r="A1976">
        <v>1974</v>
      </c>
      <c r="B1976">
        <v>161.714762560888</v>
      </c>
      <c r="C1976">
        <v>186.65673698305801</v>
      </c>
      <c r="D1976">
        <v>25.2209893823096</v>
      </c>
      <c r="E1976">
        <v>11.8786227300566</v>
      </c>
      <c r="F1976">
        <v>7.4770874977111799</v>
      </c>
      <c r="G1976">
        <v>5.6243543624877903</v>
      </c>
      <c r="H1976">
        <v>10.212141036987299</v>
      </c>
      <c r="I1976">
        <v>4.7402677536010698</v>
      </c>
      <c r="J1976">
        <v>1224</v>
      </c>
      <c r="K1976">
        <v>416</v>
      </c>
      <c r="L1976">
        <v>2242</v>
      </c>
      <c r="M1976">
        <v>1157</v>
      </c>
      <c r="N1976">
        <v>89.470664978027301</v>
      </c>
      <c r="O1976">
        <v>38.118236541747997</v>
      </c>
      <c r="P1976">
        <v>65.847581064678295</v>
      </c>
      <c r="Q1976">
        <v>171.14087698956399</v>
      </c>
      <c r="R1976">
        <v>23.519325361675001</v>
      </c>
      <c r="S1976">
        <v>5.4924578921463496</v>
      </c>
      <c r="T1976">
        <v>0.43970338684606503</v>
      </c>
      <c r="U1976">
        <v>0.96460482319956597</v>
      </c>
      <c r="V1976">
        <v>6.4898893552079304</v>
      </c>
      <c r="W1976">
        <v>3.2928325602274402</v>
      </c>
    </row>
    <row r="1977" spans="1:23" x14ac:dyDescent="0.25">
      <c r="A1977">
        <v>1975</v>
      </c>
      <c r="B1977">
        <v>153.917017601738</v>
      </c>
      <c r="C1977">
        <v>177.18277086689</v>
      </c>
      <c r="D1977">
        <v>24.786714305528001</v>
      </c>
      <c r="E1977">
        <v>10.0373428625938</v>
      </c>
      <c r="F1977">
        <v>7.5496940612792898</v>
      </c>
      <c r="G1977">
        <v>5.31874322891235</v>
      </c>
      <c r="H1977">
        <v>8.8990974426269496</v>
      </c>
      <c r="I1977">
        <v>4.49063873291015</v>
      </c>
      <c r="J1977">
        <v>1134</v>
      </c>
      <c r="K1977">
        <v>490</v>
      </c>
      <c r="L1977">
        <v>2103</v>
      </c>
      <c r="M1977">
        <v>1122</v>
      </c>
      <c r="N1977">
        <v>93.380943298339801</v>
      </c>
      <c r="O1977">
        <v>28.1602573394775</v>
      </c>
      <c r="P1977">
        <v>105.088556545118</v>
      </c>
      <c r="Q1977">
        <v>154.54555842241001</v>
      </c>
      <c r="R1977">
        <v>20.717998894407199</v>
      </c>
      <c r="S1977">
        <v>7.7538242821540599</v>
      </c>
      <c r="T1977">
        <v>0.645101476092934</v>
      </c>
      <c r="U1977">
        <v>0.961493092910507</v>
      </c>
      <c r="V1977">
        <v>9.0526315789473593</v>
      </c>
      <c r="W1977">
        <v>3.8550018277080502</v>
      </c>
    </row>
    <row r="1978" spans="1:23" x14ac:dyDescent="0.25">
      <c r="A1978">
        <v>1976</v>
      </c>
      <c r="B1978">
        <v>154.18519668536101</v>
      </c>
      <c r="C1978">
        <v>184.85196685361601</v>
      </c>
      <c r="D1978">
        <v>24.453986012372901</v>
      </c>
      <c r="E1978">
        <v>7.3136733209583698</v>
      </c>
      <c r="F1978">
        <v>7.4260387420654297</v>
      </c>
      <c r="G1978">
        <v>4.0301055908203098</v>
      </c>
      <c r="H1978">
        <v>8.0166215896606392</v>
      </c>
      <c r="I1978">
        <v>3.0095262527465798</v>
      </c>
      <c r="J1978">
        <v>951</v>
      </c>
      <c r="K1978">
        <v>227</v>
      </c>
      <c r="L1978">
        <v>1994</v>
      </c>
      <c r="M1978">
        <v>612</v>
      </c>
      <c r="N1978">
        <v>92.655281066894503</v>
      </c>
      <c r="O1978">
        <v>14.0000009536743</v>
      </c>
      <c r="P1978">
        <v>79.007687379884601</v>
      </c>
      <c r="Q1978">
        <v>133.643553123331</v>
      </c>
      <c r="R1978">
        <v>24.3452361636487</v>
      </c>
      <c r="S1978">
        <v>3.6890736457954598</v>
      </c>
      <c r="T1978">
        <v>0.480330437403654</v>
      </c>
      <c r="U1978">
        <v>0.974294022350221</v>
      </c>
      <c r="V1978">
        <v>15.0697445972495</v>
      </c>
      <c r="W1978">
        <v>2.8767328587485901</v>
      </c>
    </row>
    <row r="1979" spans="1:23" x14ac:dyDescent="0.25">
      <c r="A1979">
        <v>1977</v>
      </c>
      <c r="B1979">
        <v>155.62155291195199</v>
      </c>
      <c r="C1979">
        <v>184.564225969842</v>
      </c>
      <c r="D1979">
        <v>14.884457286233101</v>
      </c>
      <c r="E1979">
        <v>7.6843495805599797</v>
      </c>
      <c r="F1979">
        <v>6.1542906761169398</v>
      </c>
      <c r="G1979">
        <v>4.4284958839416504</v>
      </c>
      <c r="H1979">
        <v>6.1662216186523402</v>
      </c>
      <c r="I1979">
        <v>3.1908912658691402</v>
      </c>
      <c r="J1979">
        <v>723</v>
      </c>
      <c r="K1979">
        <v>282</v>
      </c>
      <c r="L1979">
        <v>1464</v>
      </c>
      <c r="M1979">
        <v>697</v>
      </c>
      <c r="N1979">
        <v>72.917762756347599</v>
      </c>
      <c r="O1979">
        <v>40.311286926269503</v>
      </c>
      <c r="P1979">
        <v>97.207963028794794</v>
      </c>
      <c r="Q1979">
        <v>156.84211340206099</v>
      </c>
      <c r="R1979">
        <v>23.868860088312701</v>
      </c>
      <c r="S1979">
        <v>3.8718478589441001</v>
      </c>
      <c r="T1979">
        <v>0.57874825728471802</v>
      </c>
      <c r="U1979">
        <v>0.97530943782584201</v>
      </c>
      <c r="V1979">
        <v>13.562011173184301</v>
      </c>
      <c r="W1979">
        <v>3.0029902423670101</v>
      </c>
    </row>
    <row r="1980" spans="1:23" x14ac:dyDescent="0.25">
      <c r="A1980">
        <v>1978</v>
      </c>
      <c r="B1980">
        <v>156.853189466125</v>
      </c>
      <c r="C1980">
        <v>178.23871994410899</v>
      </c>
      <c r="D1980">
        <v>14.8323762874391</v>
      </c>
      <c r="E1980">
        <v>6.9409959284521197</v>
      </c>
      <c r="F1980">
        <v>7.0071768760681099</v>
      </c>
      <c r="G1980">
        <v>3.15505599975585</v>
      </c>
      <c r="H1980">
        <v>8.9541759490966797</v>
      </c>
      <c r="I1980">
        <v>2.3289508819579998</v>
      </c>
      <c r="J1980">
        <v>1139</v>
      </c>
      <c r="K1980">
        <v>199</v>
      </c>
      <c r="L1980">
        <v>2094</v>
      </c>
      <c r="M1980">
        <v>467</v>
      </c>
      <c r="N1980">
        <v>91.678779602050696</v>
      </c>
      <c r="O1980">
        <v>32.280025482177699</v>
      </c>
      <c r="P1980">
        <v>57.600274725274701</v>
      </c>
      <c r="Q1980">
        <v>219.759229386551</v>
      </c>
      <c r="R1980">
        <v>23.812358272920601</v>
      </c>
      <c r="S1980">
        <v>3.2370810256522602</v>
      </c>
      <c r="T1980">
        <v>0.34160912608086902</v>
      </c>
      <c r="U1980">
        <v>0.98110241299081702</v>
      </c>
      <c r="V1980">
        <v>17.9264877479579</v>
      </c>
      <c r="W1980">
        <v>2.2838002436053499</v>
      </c>
    </row>
    <row r="1981" spans="1:23" x14ac:dyDescent="0.25">
      <c r="A1981">
        <v>1979</v>
      </c>
      <c r="B1981">
        <v>142.936443556055</v>
      </c>
      <c r="C1981">
        <v>192.57905257233699</v>
      </c>
      <c r="D1981">
        <v>19.215011106935702</v>
      </c>
      <c r="E1981">
        <v>3.90361127823929</v>
      </c>
      <c r="F1981">
        <v>6.6486868858337402</v>
      </c>
      <c r="G1981">
        <v>2.6315054893493599</v>
      </c>
      <c r="H1981">
        <v>8.2263193130493093</v>
      </c>
      <c r="I1981">
        <v>1.82214879989624</v>
      </c>
      <c r="J1981">
        <v>1063</v>
      </c>
      <c r="K1981">
        <v>151</v>
      </c>
      <c r="L1981">
        <v>1727</v>
      </c>
      <c r="M1981">
        <v>287</v>
      </c>
      <c r="N1981">
        <v>83.234611511230398</v>
      </c>
      <c r="O1981">
        <v>51.662364959716797</v>
      </c>
      <c r="P1981">
        <v>95.590885002649699</v>
      </c>
      <c r="Q1981">
        <v>189.859045964171</v>
      </c>
      <c r="R1981">
        <v>24.189261734611101</v>
      </c>
      <c r="S1981">
        <v>3.7458499347802499</v>
      </c>
      <c r="T1981">
        <v>0.51152115835708201</v>
      </c>
      <c r="U1981">
        <v>0.97642172963988605</v>
      </c>
      <c r="V1981">
        <v>9.7879069767441802</v>
      </c>
      <c r="W1981">
        <v>2.6342984409799501</v>
      </c>
    </row>
    <row r="1982" spans="1:23" x14ac:dyDescent="0.25">
      <c r="A1982">
        <v>1980</v>
      </c>
      <c r="B1982">
        <v>209.09629529003001</v>
      </c>
      <c r="C1982">
        <v>199.47381086378499</v>
      </c>
      <c r="D1982">
        <v>26.380014108060202</v>
      </c>
      <c r="E1982">
        <v>8.3343860293453602</v>
      </c>
      <c r="F1982">
        <v>4.7841444015502903</v>
      </c>
      <c r="G1982">
        <v>3.1580781936645499</v>
      </c>
      <c r="H1982">
        <v>9.0617256164550692</v>
      </c>
      <c r="I1982">
        <v>2.1406824588775599</v>
      </c>
      <c r="J1982">
        <v>1115</v>
      </c>
      <c r="K1982">
        <v>121</v>
      </c>
      <c r="L1982">
        <v>1758</v>
      </c>
      <c r="M1982">
        <v>340</v>
      </c>
      <c r="N1982">
        <v>92.655281066894503</v>
      </c>
      <c r="O1982">
        <v>45.6946411132812</v>
      </c>
      <c r="P1982">
        <v>120.222637479978</v>
      </c>
      <c r="Q1982">
        <v>187.76287713161301</v>
      </c>
      <c r="R1982">
        <v>20.7992740870245</v>
      </c>
      <c r="S1982">
        <v>4.2202329954968896</v>
      </c>
      <c r="T1982">
        <v>0.62576925378596504</v>
      </c>
      <c r="U1982">
        <v>0.97346418681075897</v>
      </c>
      <c r="V1982">
        <v>7.4012974976830401</v>
      </c>
      <c r="W1982">
        <v>2.2812452311918201</v>
      </c>
    </row>
    <row r="1983" spans="1:23" x14ac:dyDescent="0.25">
      <c r="A1983">
        <v>1981</v>
      </c>
      <c r="B1983">
        <v>174.35981680218899</v>
      </c>
      <c r="C1983">
        <v>211.952570397252</v>
      </c>
      <c r="D1983">
        <v>26.7899648913554</v>
      </c>
      <c r="E1983">
        <v>6.4346081281391001</v>
      </c>
      <c r="F1983">
        <v>6.9050402641296298</v>
      </c>
      <c r="G1983">
        <v>2.3543312549590998</v>
      </c>
      <c r="H1983">
        <v>9.4505567550659109</v>
      </c>
      <c r="I1983">
        <v>1.6261360645294101</v>
      </c>
      <c r="J1983">
        <v>1084</v>
      </c>
      <c r="K1983">
        <v>99</v>
      </c>
      <c r="L1983">
        <v>2280</v>
      </c>
      <c r="M1983">
        <v>244</v>
      </c>
      <c r="N1983">
        <v>93.493316650390597</v>
      </c>
      <c r="O1983">
        <v>43.829216003417898</v>
      </c>
      <c r="P1983">
        <v>90.672040603075004</v>
      </c>
      <c r="Q1983">
        <v>175.11256786415601</v>
      </c>
      <c r="R1983">
        <v>22.0797265947119</v>
      </c>
      <c r="S1983">
        <v>7.4241285961749304</v>
      </c>
      <c r="T1983">
        <v>0.54184029777373899</v>
      </c>
      <c r="U1983">
        <v>0.95943241450179795</v>
      </c>
      <c r="V1983">
        <v>11.5787114845938</v>
      </c>
      <c r="W1983">
        <v>4.4785355580754898</v>
      </c>
    </row>
    <row r="1984" spans="1:23" x14ac:dyDescent="0.25">
      <c r="A1984">
        <v>1982</v>
      </c>
      <c r="B1984">
        <v>180.70059578101601</v>
      </c>
      <c r="C1984">
        <v>166.07174600710201</v>
      </c>
      <c r="D1984">
        <v>35.134357516620597</v>
      </c>
      <c r="E1984">
        <v>11.678801904411401</v>
      </c>
      <c r="F1984">
        <v>8.2944107055663991</v>
      </c>
      <c r="G1984">
        <v>5.8050971031188903</v>
      </c>
      <c r="H1984">
        <v>10.975435256958001</v>
      </c>
      <c r="I1984">
        <v>3.8983955383300701</v>
      </c>
      <c r="J1984">
        <v>1336</v>
      </c>
      <c r="K1984">
        <v>325</v>
      </c>
      <c r="L1984">
        <v>2729</v>
      </c>
      <c r="M1984">
        <v>860</v>
      </c>
      <c r="N1984">
        <v>106.01885986328099</v>
      </c>
      <c r="O1984">
        <v>51.429561614990199</v>
      </c>
      <c r="P1984">
        <v>52.199751346871103</v>
      </c>
      <c r="Q1984">
        <v>168.10514770400701</v>
      </c>
      <c r="R1984">
        <v>21.057159001975599</v>
      </c>
      <c r="S1984">
        <v>8.98622161001704</v>
      </c>
      <c r="T1984">
        <v>0.334473735297662</v>
      </c>
      <c r="U1984">
        <v>0.93535896475576796</v>
      </c>
      <c r="V1984">
        <v>15.1567732115677</v>
      </c>
      <c r="W1984">
        <v>5.2916541579105303</v>
      </c>
    </row>
    <row r="1985" spans="1:23" x14ac:dyDescent="0.25">
      <c r="A1985">
        <v>1983</v>
      </c>
      <c r="B1985">
        <v>177.78086126259001</v>
      </c>
      <c r="C1985">
        <v>179.98556152845899</v>
      </c>
      <c r="D1985">
        <v>25.770089781023898</v>
      </c>
      <c r="E1985">
        <v>5.0527832757472302</v>
      </c>
      <c r="F1985">
        <v>5.3741359710693297</v>
      </c>
      <c r="G1985">
        <v>2.4690923690795898</v>
      </c>
      <c r="H1985">
        <v>7.5589785575866699</v>
      </c>
      <c r="I1985">
        <v>2.42952537536621</v>
      </c>
      <c r="J1985">
        <v>829</v>
      </c>
      <c r="K1985">
        <v>260</v>
      </c>
      <c r="L1985">
        <v>1710</v>
      </c>
      <c r="M1985">
        <v>441</v>
      </c>
      <c r="N1985">
        <v>80.156097412109304</v>
      </c>
      <c r="O1985">
        <v>15.2643375396728</v>
      </c>
      <c r="P1985">
        <v>72.218842729970305</v>
      </c>
      <c r="Q1985">
        <v>166.07334087481101</v>
      </c>
      <c r="R1985">
        <v>18.677168632758299</v>
      </c>
      <c r="S1985">
        <v>5.0293252098376096</v>
      </c>
      <c r="T1985">
        <v>0.53988641981907604</v>
      </c>
      <c r="U1985">
        <v>0.965381147046243</v>
      </c>
      <c r="V1985">
        <v>12.144200626959201</v>
      </c>
      <c r="W1985">
        <v>3.3914148545608498</v>
      </c>
    </row>
    <row r="1986" spans="1:23" x14ac:dyDescent="0.25">
      <c r="A1986">
        <v>1984</v>
      </c>
      <c r="B1986">
        <v>177.455956839837</v>
      </c>
      <c r="C1986">
        <v>214.10634788177501</v>
      </c>
      <c r="D1986">
        <v>25.644529187994898</v>
      </c>
      <c r="E1986">
        <v>11.836957035335899</v>
      </c>
      <c r="F1986">
        <v>6.91143321990966</v>
      </c>
      <c r="G1986">
        <v>4.4730968475341797</v>
      </c>
      <c r="H1986">
        <v>9.3494081497192294</v>
      </c>
      <c r="I1986">
        <v>4.2405138015746999</v>
      </c>
      <c r="J1986">
        <v>1050</v>
      </c>
      <c r="K1986">
        <v>330</v>
      </c>
      <c r="L1986">
        <v>2318</v>
      </c>
      <c r="M1986">
        <v>921</v>
      </c>
      <c r="N1986">
        <v>104.177734375</v>
      </c>
      <c r="O1986">
        <v>33</v>
      </c>
      <c r="P1986">
        <v>98.466876971608798</v>
      </c>
      <c r="Q1986">
        <v>176.081560283687</v>
      </c>
      <c r="R1986">
        <v>22.720459907318201</v>
      </c>
      <c r="S1986">
        <v>8.4786656304549606</v>
      </c>
      <c r="T1986">
        <v>0.52876916523581696</v>
      </c>
      <c r="U1986">
        <v>0.94728467670925198</v>
      </c>
      <c r="V1986">
        <v>10.104261106074301</v>
      </c>
      <c r="W1986">
        <v>3.9413183279742698</v>
      </c>
    </row>
    <row r="1987" spans="1:23" x14ac:dyDescent="0.25">
      <c r="A1987">
        <v>1985</v>
      </c>
      <c r="B1987">
        <v>173.16726503522199</v>
      </c>
      <c r="C1987">
        <v>195.747870131382</v>
      </c>
      <c r="D1987">
        <v>26.842954115668199</v>
      </c>
      <c r="E1987">
        <v>11.4829484760036</v>
      </c>
      <c r="F1987">
        <v>6.8830003738403303</v>
      </c>
      <c r="G1987">
        <v>3.7888948917388898</v>
      </c>
      <c r="H1987">
        <v>9.8669242858886701</v>
      </c>
      <c r="I1987">
        <v>4.7422246932983398</v>
      </c>
      <c r="J1987">
        <v>1168</v>
      </c>
      <c r="K1987">
        <v>549</v>
      </c>
      <c r="L1987">
        <v>2363</v>
      </c>
      <c r="M1987">
        <v>1080</v>
      </c>
      <c r="N1987">
        <v>94.339813232421804</v>
      </c>
      <c r="O1987">
        <v>51.009803771972599</v>
      </c>
      <c r="P1987">
        <v>98.379001524390205</v>
      </c>
      <c r="Q1987">
        <v>182.246136194911</v>
      </c>
      <c r="R1987">
        <v>23.361012044839601</v>
      </c>
      <c r="S1987">
        <v>5.4661205130075903</v>
      </c>
      <c r="T1987">
        <v>0.52350190906195004</v>
      </c>
      <c r="U1987">
        <v>0.96251270171366898</v>
      </c>
      <c r="V1987">
        <v>10.088192419825001</v>
      </c>
      <c r="W1987">
        <v>2.5881826320501302</v>
      </c>
    </row>
    <row r="1988" spans="1:23" x14ac:dyDescent="0.25">
      <c r="A1988">
        <v>1986</v>
      </c>
      <c r="B1988">
        <v>148.06287721477199</v>
      </c>
      <c r="C1988">
        <v>177.45135748801599</v>
      </c>
      <c r="D1988">
        <v>23.605336377325699</v>
      </c>
      <c r="E1988">
        <v>9.0742443715766594</v>
      </c>
      <c r="F1988">
        <v>7.6764578819274902</v>
      </c>
      <c r="G1988">
        <v>4.1338486671447701</v>
      </c>
      <c r="H1988">
        <v>9.1076173782348597</v>
      </c>
      <c r="I1988">
        <v>2.9420952796936</v>
      </c>
      <c r="J1988">
        <v>1110</v>
      </c>
      <c r="K1988">
        <v>241</v>
      </c>
      <c r="L1988">
        <v>1990</v>
      </c>
      <c r="M1988">
        <v>618</v>
      </c>
      <c r="N1988">
        <v>132.23085021972599</v>
      </c>
      <c r="O1988">
        <v>53.758720397949197</v>
      </c>
      <c r="P1988">
        <v>60.113019262009701</v>
      </c>
      <c r="Q1988">
        <v>161.10716391509399</v>
      </c>
      <c r="R1988">
        <v>17.988934220210599</v>
      </c>
      <c r="S1988">
        <v>4.8186718954036696</v>
      </c>
      <c r="T1988">
        <v>0.41279076923586699</v>
      </c>
      <c r="U1988">
        <v>0.963071084806297</v>
      </c>
      <c r="V1988">
        <v>6.7673267326732596</v>
      </c>
      <c r="W1988">
        <v>3.1961128160163601</v>
      </c>
    </row>
    <row r="1989" spans="1:23" x14ac:dyDescent="0.25">
      <c r="A1989">
        <v>1987</v>
      </c>
      <c r="B1989">
        <v>186.46012924760799</v>
      </c>
      <c r="C1989">
        <v>184.58949329503699</v>
      </c>
      <c r="D1989">
        <v>21.099847435259001</v>
      </c>
      <c r="E1989">
        <v>10.571697412982299</v>
      </c>
      <c r="F1989">
        <v>5.8831319808959899</v>
      </c>
      <c r="G1989">
        <v>7.5769810676574698</v>
      </c>
      <c r="H1989">
        <v>7.2096424102783203</v>
      </c>
      <c r="I1989">
        <v>4.9577922821044904</v>
      </c>
      <c r="J1989">
        <v>729</v>
      </c>
      <c r="K1989">
        <v>408</v>
      </c>
      <c r="L1989">
        <v>1765</v>
      </c>
      <c r="M1989">
        <v>1102</v>
      </c>
      <c r="N1989">
        <v>77.103820800781193</v>
      </c>
      <c r="O1989">
        <v>18.384777069091701</v>
      </c>
      <c r="P1989">
        <v>64.814039539063302</v>
      </c>
      <c r="Q1989">
        <v>188.346818312697</v>
      </c>
      <c r="R1989">
        <v>20.014388247518902</v>
      </c>
      <c r="S1989">
        <v>4.9170416308748797</v>
      </c>
      <c r="T1989">
        <v>0.42706398453890898</v>
      </c>
      <c r="U1989">
        <v>0.97685285108588205</v>
      </c>
      <c r="V1989">
        <v>7.25329695316052</v>
      </c>
      <c r="W1989">
        <v>2.8775985107043098</v>
      </c>
    </row>
    <row r="1990" spans="1:23" x14ac:dyDescent="0.25">
      <c r="A1990">
        <v>1988</v>
      </c>
      <c r="B1990">
        <v>166.73843854916601</v>
      </c>
      <c r="C1990">
        <v>189.46804711909701</v>
      </c>
      <c r="D1990">
        <v>25.746571826432199</v>
      </c>
      <c r="E1990">
        <v>6.3278678201037399</v>
      </c>
      <c r="F1990">
        <v>6.3292565345764098</v>
      </c>
      <c r="G1990">
        <v>2.5248637199401802</v>
      </c>
      <c r="H1990">
        <v>8.7994003295898402</v>
      </c>
      <c r="I1990">
        <v>1.6663680076599099</v>
      </c>
      <c r="J1990">
        <v>1062</v>
      </c>
      <c r="K1990">
        <v>116</v>
      </c>
      <c r="L1990">
        <v>1895</v>
      </c>
      <c r="M1990">
        <v>251</v>
      </c>
      <c r="N1990">
        <v>108.37435150146401</v>
      </c>
      <c r="O1990">
        <v>44.721363067626903</v>
      </c>
      <c r="P1990">
        <v>74.167024320457799</v>
      </c>
      <c r="Q1990">
        <v>151.524648387555</v>
      </c>
      <c r="R1990">
        <v>26.3449658280033</v>
      </c>
      <c r="S1990">
        <v>6.0363471865719101</v>
      </c>
      <c r="T1990">
        <v>0.50978350088789304</v>
      </c>
      <c r="U1990">
        <v>0.95957164959938201</v>
      </c>
      <c r="V1990">
        <v>7.75569278270937</v>
      </c>
      <c r="W1990">
        <v>3.3276714685013902</v>
      </c>
    </row>
    <row r="1991" spans="1:23" x14ac:dyDescent="0.25">
      <c r="A1991">
        <v>1989</v>
      </c>
      <c r="B1991">
        <v>176.72964738302699</v>
      </c>
      <c r="C1991">
        <v>183.17330047157901</v>
      </c>
      <c r="D1991">
        <v>18.055350089689199</v>
      </c>
      <c r="E1991">
        <v>9.4886047669419504</v>
      </c>
      <c r="F1991">
        <v>7.0862331390380797</v>
      </c>
      <c r="G1991">
        <v>2.9828560352325399</v>
      </c>
      <c r="H1991">
        <v>8.43896389007568</v>
      </c>
      <c r="I1991">
        <v>2.3393995761871298</v>
      </c>
      <c r="J1991">
        <v>944</v>
      </c>
      <c r="K1991">
        <v>198</v>
      </c>
      <c r="L1991">
        <v>2068</v>
      </c>
      <c r="M1991">
        <v>438</v>
      </c>
      <c r="N1991">
        <v>95.900993347167898</v>
      </c>
      <c r="O1991">
        <v>74.060783386230398</v>
      </c>
      <c r="P1991">
        <v>80.610020661156994</v>
      </c>
      <c r="Q1991">
        <v>172.20625492772601</v>
      </c>
      <c r="R1991">
        <v>25.039177624580098</v>
      </c>
      <c r="S1991">
        <v>6.9994655537053996</v>
      </c>
      <c r="T1991">
        <v>0.50561938512219395</v>
      </c>
      <c r="U1991">
        <v>0.96004114162753895</v>
      </c>
      <c r="V1991">
        <v>8.9892517569243395</v>
      </c>
      <c r="W1991">
        <v>3.5278707611701301</v>
      </c>
    </row>
    <row r="1992" spans="1:23" x14ac:dyDescent="0.25">
      <c r="A1992">
        <v>1990</v>
      </c>
      <c r="B1992">
        <v>186.761648780298</v>
      </c>
      <c r="C1992">
        <v>192.246793067981</v>
      </c>
      <c r="D1992">
        <v>23.897901922187099</v>
      </c>
      <c r="E1992">
        <v>7.0896244605648304</v>
      </c>
      <c r="F1992">
        <v>5.7705984115600497</v>
      </c>
      <c r="G1992">
        <v>3.2476241588592498</v>
      </c>
      <c r="H1992">
        <v>7.2733731269836399</v>
      </c>
      <c r="I1992">
        <v>3.1479785442352202</v>
      </c>
      <c r="J1992">
        <v>762</v>
      </c>
      <c r="K1992">
        <v>345</v>
      </c>
      <c r="L1992">
        <v>1825</v>
      </c>
      <c r="M1992">
        <v>731</v>
      </c>
      <c r="N1992">
        <v>71.5052490234375</v>
      </c>
      <c r="O1992">
        <v>55.901699066162102</v>
      </c>
      <c r="P1992">
        <v>84.818875709128406</v>
      </c>
      <c r="Q1992">
        <v>179.78184671723699</v>
      </c>
      <c r="R1992">
        <v>23.420500635116799</v>
      </c>
      <c r="S1992">
        <v>6.8269159802905799</v>
      </c>
      <c r="T1992">
        <v>0.52341655208842597</v>
      </c>
      <c r="U1992">
        <v>0.96288335785682899</v>
      </c>
      <c r="V1992">
        <v>5.8399288572698902</v>
      </c>
      <c r="W1992">
        <v>3.7777617744490799</v>
      </c>
    </row>
    <row r="1993" spans="1:23" x14ac:dyDescent="0.25">
      <c r="A1993">
        <v>1991</v>
      </c>
      <c r="B1993">
        <v>188.63034407809101</v>
      </c>
      <c r="C1993">
        <v>193.969434687263</v>
      </c>
      <c r="D1993">
        <v>31.668154812465001</v>
      </c>
      <c r="E1993">
        <v>7.4360513959194501</v>
      </c>
      <c r="F1993">
        <v>10.349455833435</v>
      </c>
      <c r="G1993">
        <v>4.6638865470886204</v>
      </c>
      <c r="H1993">
        <v>8.8916139602661097</v>
      </c>
      <c r="I1993">
        <v>3.79346752166748</v>
      </c>
      <c r="J1993">
        <v>933</v>
      </c>
      <c r="K1993">
        <v>355</v>
      </c>
      <c r="L1993">
        <v>1843</v>
      </c>
      <c r="M1993">
        <v>848</v>
      </c>
      <c r="N1993">
        <v>93.477272033691406</v>
      </c>
      <c r="O1993">
        <v>28.2311897277832</v>
      </c>
      <c r="P1993">
        <v>76.520158271842504</v>
      </c>
      <c r="Q1993">
        <v>170.740040562074</v>
      </c>
      <c r="R1993">
        <v>22.165885586103901</v>
      </c>
      <c r="S1993">
        <v>11.9422552899888</v>
      </c>
      <c r="T1993">
        <v>0.48552511489977801</v>
      </c>
      <c r="U1993">
        <v>0.95380792434585604</v>
      </c>
      <c r="V1993">
        <v>6.8763837638376302</v>
      </c>
      <c r="W1993">
        <v>3.58783204798628</v>
      </c>
    </row>
    <row r="1994" spans="1:23" x14ac:dyDescent="0.25">
      <c r="A1994">
        <v>1992</v>
      </c>
      <c r="B1994">
        <v>168.838479302916</v>
      </c>
      <c r="C1994">
        <v>137.17384385491599</v>
      </c>
      <c r="D1994">
        <v>17.9377313235202</v>
      </c>
      <c r="E1994">
        <v>3.13373723901497</v>
      </c>
      <c r="F1994">
        <v>6.6980309486389098</v>
      </c>
      <c r="G1994">
        <v>2.44248175621032</v>
      </c>
      <c r="H1994">
        <v>11.400089263916</v>
      </c>
      <c r="I1994">
        <v>1.65395832061767</v>
      </c>
      <c r="J1994">
        <v>1411</v>
      </c>
      <c r="K1994">
        <v>118</v>
      </c>
      <c r="L1994">
        <v>2712</v>
      </c>
      <c r="M1994">
        <v>278</v>
      </c>
      <c r="N1994">
        <v>99.463554382324205</v>
      </c>
      <c r="O1994">
        <v>74.249580383300696</v>
      </c>
      <c r="P1994">
        <v>71.252470568015795</v>
      </c>
      <c r="Q1994">
        <v>164.03654223968499</v>
      </c>
      <c r="R1994">
        <v>22.615238659655201</v>
      </c>
      <c r="S1994">
        <v>13.4674402024937</v>
      </c>
      <c r="T1994">
        <v>0.46710505181560502</v>
      </c>
      <c r="U1994">
        <v>0.92574694969273796</v>
      </c>
      <c r="V1994">
        <v>6.07466063348416</v>
      </c>
      <c r="W1994">
        <v>8.2123761704437506</v>
      </c>
    </row>
    <row r="1995" spans="1:23" x14ac:dyDescent="0.25">
      <c r="A1995">
        <v>1993</v>
      </c>
      <c r="B1995">
        <v>166.059112344505</v>
      </c>
      <c r="C1995">
        <v>159.11215043955801</v>
      </c>
      <c r="D1995">
        <v>24.297275237329</v>
      </c>
      <c r="E1995">
        <v>15.3303780460987</v>
      </c>
      <c r="F1995">
        <v>6.0157709121704102</v>
      </c>
      <c r="G1995">
        <v>6.1042313575744602</v>
      </c>
      <c r="H1995">
        <v>10.311053276061999</v>
      </c>
      <c r="I1995">
        <v>4.6027669906616202</v>
      </c>
      <c r="J1995">
        <v>1298</v>
      </c>
      <c r="K1995">
        <v>382</v>
      </c>
      <c r="L1995">
        <v>2195</v>
      </c>
      <c r="M1995">
        <v>1118</v>
      </c>
      <c r="N1995">
        <v>102.396286010742</v>
      </c>
      <c r="O1995">
        <v>56.603885650634702</v>
      </c>
      <c r="P1995">
        <v>58.3978373702422</v>
      </c>
      <c r="Q1995">
        <v>202.894615593097</v>
      </c>
      <c r="R1995">
        <v>22.3980453336758</v>
      </c>
      <c r="S1995">
        <v>3.4645784360024199</v>
      </c>
      <c r="T1995">
        <v>0.40800561354773301</v>
      </c>
      <c r="U1995">
        <v>0.98124418777203604</v>
      </c>
      <c r="V1995">
        <v>6.3642508449117496</v>
      </c>
      <c r="W1995">
        <v>2.4910962261068401</v>
      </c>
    </row>
    <row r="1996" spans="1:23" x14ac:dyDescent="0.25">
      <c r="A1996">
        <v>1994</v>
      </c>
      <c r="B1996">
        <v>167.209008519474</v>
      </c>
      <c r="C1996">
        <v>163.543480370276</v>
      </c>
      <c r="D1996">
        <v>24.023144481690998</v>
      </c>
      <c r="E1996">
        <v>6.8881393555988497</v>
      </c>
      <c r="F1996">
        <v>6.2087755203246999</v>
      </c>
      <c r="G1996">
        <v>4.1734671592712402</v>
      </c>
      <c r="H1996">
        <v>10.5275363922119</v>
      </c>
      <c r="I1996">
        <v>3.2310509681701598</v>
      </c>
      <c r="J1996">
        <v>1318</v>
      </c>
      <c r="K1996">
        <v>288</v>
      </c>
      <c r="L1996">
        <v>2227</v>
      </c>
      <c r="M1996">
        <v>721</v>
      </c>
      <c r="N1996">
        <v>103.74006652832</v>
      </c>
      <c r="O1996">
        <v>34.058773040771399</v>
      </c>
      <c r="P1996">
        <v>60.648580175234798</v>
      </c>
      <c r="Q1996">
        <v>197.63330538671099</v>
      </c>
      <c r="R1996">
        <v>23.921091830677899</v>
      </c>
      <c r="S1996">
        <v>4.42385844400604</v>
      </c>
      <c r="T1996">
        <v>0.41017145175636599</v>
      </c>
      <c r="U1996">
        <v>0.97057519295493699</v>
      </c>
      <c r="V1996">
        <v>8.15640449438202</v>
      </c>
      <c r="W1996">
        <v>2.4270180611868701</v>
      </c>
    </row>
    <row r="1997" spans="1:23" x14ac:dyDescent="0.25">
      <c r="A1997">
        <v>1995</v>
      </c>
      <c r="B1997">
        <v>171.90516020105099</v>
      </c>
      <c r="C1997">
        <v>194.44679694928999</v>
      </c>
      <c r="D1997">
        <v>25.6698728591285</v>
      </c>
      <c r="E1997">
        <v>5.33185692636519</v>
      </c>
      <c r="F1997">
        <v>7.1895503997802699</v>
      </c>
      <c r="G1997">
        <v>2.9397485256195002</v>
      </c>
      <c r="H1997">
        <v>10.204895973205501</v>
      </c>
      <c r="I1997">
        <v>1.7495709657669001</v>
      </c>
      <c r="J1997">
        <v>1276</v>
      </c>
      <c r="K1997">
        <v>84</v>
      </c>
      <c r="L1997">
        <v>2316</v>
      </c>
      <c r="M1997">
        <v>236</v>
      </c>
      <c r="N1997">
        <v>108.60018920898401</v>
      </c>
      <c r="O1997">
        <v>72.124893188476506</v>
      </c>
      <c r="P1997">
        <v>67.905772113943002</v>
      </c>
      <c r="Q1997">
        <v>157.28490368821801</v>
      </c>
      <c r="R1997">
        <v>24.812705545502201</v>
      </c>
      <c r="S1997">
        <v>7.00332589947838</v>
      </c>
      <c r="T1997">
        <v>0.45201110875050499</v>
      </c>
      <c r="U1997">
        <v>0.95254330978245505</v>
      </c>
      <c r="V1997">
        <v>6.9993364299933596</v>
      </c>
      <c r="W1997">
        <v>4.1787177792465302</v>
      </c>
    </row>
    <row r="1998" spans="1:23" x14ac:dyDescent="0.25">
      <c r="A1998">
        <v>1996</v>
      </c>
      <c r="B1998">
        <v>184.553067204874</v>
      </c>
      <c r="C1998">
        <v>110.509887636088</v>
      </c>
      <c r="D1998">
        <v>19.1550417123829</v>
      </c>
      <c r="E1998">
        <v>7.4518894759134602</v>
      </c>
      <c r="F1998">
        <v>4.8963890075683496</v>
      </c>
      <c r="G1998">
        <v>4.3042259216308496</v>
      </c>
      <c r="H1998">
        <v>8.6120758056640607</v>
      </c>
      <c r="I1998">
        <v>3.80261802673339</v>
      </c>
      <c r="J1998">
        <v>1032</v>
      </c>
      <c r="K1998">
        <v>400</v>
      </c>
      <c r="L1998">
        <v>1852</v>
      </c>
      <c r="M1998">
        <v>838</v>
      </c>
      <c r="N1998">
        <v>88.413803100585895</v>
      </c>
      <c r="O1998">
        <v>36.124786376953097</v>
      </c>
      <c r="P1998">
        <v>90.590055809233803</v>
      </c>
      <c r="Q1998">
        <v>174.72978928522201</v>
      </c>
      <c r="R1998">
        <v>20.854372107601201</v>
      </c>
      <c r="S1998">
        <v>15.105914673254</v>
      </c>
      <c r="T1998">
        <v>0.52153876522116405</v>
      </c>
      <c r="U1998">
        <v>0.89900493673853699</v>
      </c>
      <c r="V1998">
        <v>5.24163568773234</v>
      </c>
      <c r="W1998">
        <v>7.1251584283903604</v>
      </c>
    </row>
    <row r="1999" spans="1:23" x14ac:dyDescent="0.25">
      <c r="A1999">
        <v>1997</v>
      </c>
      <c r="B1999">
        <v>182.42504220924101</v>
      </c>
      <c r="C1999">
        <v>172.03105047643001</v>
      </c>
      <c r="D1999">
        <v>21.608876889663499</v>
      </c>
      <c r="E1999">
        <v>6.0720992961867202</v>
      </c>
      <c r="F1999">
        <v>6.4604296684265101</v>
      </c>
      <c r="G1999">
        <v>4.1316661834716797</v>
      </c>
      <c r="H1999">
        <v>9.4689025878906197</v>
      </c>
      <c r="I1999">
        <v>2.7677538394927899</v>
      </c>
      <c r="J1999">
        <v>1163</v>
      </c>
      <c r="K1999">
        <v>184</v>
      </c>
      <c r="L1999">
        <v>2152</v>
      </c>
      <c r="M1999">
        <v>524</v>
      </c>
      <c r="N1999">
        <v>88.323272705078097</v>
      </c>
      <c r="O1999">
        <v>32.695568084716797</v>
      </c>
      <c r="P1999">
        <v>77.487319579222003</v>
      </c>
      <c r="Q1999">
        <v>163.28445400280799</v>
      </c>
      <c r="R1999">
        <v>25.295155291145701</v>
      </c>
      <c r="S1999">
        <v>9.3795060650451294</v>
      </c>
      <c r="T1999">
        <v>0.48743700068384599</v>
      </c>
      <c r="U1999">
        <v>0.94300455978329001</v>
      </c>
      <c r="V1999">
        <v>6.9648187633262202</v>
      </c>
      <c r="W1999">
        <v>4.1950327594088002</v>
      </c>
    </row>
    <row r="2000" spans="1:23" x14ac:dyDescent="0.25">
      <c r="A2000">
        <v>1998</v>
      </c>
      <c r="B2000">
        <v>177.56579790021101</v>
      </c>
      <c r="C2000">
        <v>188.85897261736099</v>
      </c>
      <c r="D2000">
        <v>21.6812696740819</v>
      </c>
      <c r="E2000">
        <v>6.5054254545618599</v>
      </c>
      <c r="F2000">
        <v>6.5773968696594203</v>
      </c>
      <c r="G2000">
        <v>2.2600450515746999</v>
      </c>
      <c r="H2000">
        <v>8.9105730056762695</v>
      </c>
      <c r="I2000">
        <v>1.5311079025268499</v>
      </c>
      <c r="J2000">
        <v>1114</v>
      </c>
      <c r="K2000">
        <v>105</v>
      </c>
      <c r="L2000">
        <v>1893</v>
      </c>
      <c r="M2000">
        <v>248</v>
      </c>
      <c r="N2000">
        <v>109.20164489746</v>
      </c>
      <c r="O2000">
        <v>31.400634765625</v>
      </c>
      <c r="P2000">
        <v>72.113180125351903</v>
      </c>
      <c r="Q2000">
        <v>190.111538043281</v>
      </c>
      <c r="R2000">
        <v>24.3942900269166</v>
      </c>
      <c r="S2000">
        <v>7.3773186486252902</v>
      </c>
      <c r="T2000">
        <v>0.45206786062667698</v>
      </c>
      <c r="U2000">
        <v>0.96665363920652803</v>
      </c>
      <c r="V2000">
        <v>5.52507836990595</v>
      </c>
      <c r="W2000">
        <v>4.0556812468577101</v>
      </c>
    </row>
    <row r="2001" spans="1:23" x14ac:dyDescent="0.25">
      <c r="A2001">
        <v>1999</v>
      </c>
      <c r="B2001">
        <v>154.495119253236</v>
      </c>
      <c r="C2001">
        <v>173.81292087950399</v>
      </c>
      <c r="D2001">
        <v>24.240446279276899</v>
      </c>
      <c r="E2001">
        <v>12.761986466657101</v>
      </c>
      <c r="F2001">
        <v>8.0032129287719709</v>
      </c>
      <c r="G2001">
        <v>4.4698295593261701</v>
      </c>
      <c r="H2001">
        <v>9.8903617858886701</v>
      </c>
      <c r="I2001">
        <v>3.5260751247406001</v>
      </c>
      <c r="J2001">
        <v>1202</v>
      </c>
      <c r="K2001">
        <v>365</v>
      </c>
      <c r="L2001">
        <v>2223</v>
      </c>
      <c r="M2001">
        <v>764</v>
      </c>
      <c r="N2001">
        <v>123.810340881347</v>
      </c>
      <c r="O2001">
        <v>42.047592163085902</v>
      </c>
      <c r="P2001">
        <v>95.151976186538704</v>
      </c>
      <c r="Q2001">
        <v>121.322627737226</v>
      </c>
      <c r="R2001">
        <v>25.702600456580601</v>
      </c>
      <c r="S2001">
        <v>22.121068089846599</v>
      </c>
      <c r="T2001">
        <v>0.57021203082232597</v>
      </c>
      <c r="U2001">
        <v>0.65831173420670397</v>
      </c>
      <c r="V2001">
        <v>8.1075514874141792</v>
      </c>
      <c r="W2001">
        <v>9.0933734939758999</v>
      </c>
    </row>
    <row r="2002" spans="1:23" x14ac:dyDescent="0.25">
      <c r="A2002">
        <v>2000</v>
      </c>
      <c r="B2002">
        <v>177.14112441537699</v>
      </c>
      <c r="C2002">
        <v>203.67757961536199</v>
      </c>
      <c r="D2002">
        <v>21.164119693821299</v>
      </c>
      <c r="E2002">
        <v>10.537425879685999</v>
      </c>
      <c r="F2002">
        <v>6.1249580383300701</v>
      </c>
      <c r="G2002">
        <v>5.0291814804077104</v>
      </c>
      <c r="H2002">
        <v>11.541333198547299</v>
      </c>
      <c r="I2002">
        <v>3.5793490409850999</v>
      </c>
      <c r="J2002">
        <v>1420</v>
      </c>
      <c r="K2002">
        <v>307</v>
      </c>
      <c r="L2002">
        <v>2398</v>
      </c>
      <c r="M2002">
        <v>770</v>
      </c>
      <c r="N2002">
        <v>107.46627807617099</v>
      </c>
      <c r="O2002">
        <v>47.423625946044901</v>
      </c>
      <c r="P2002">
        <v>74.379583033788606</v>
      </c>
      <c r="Q2002">
        <v>188.14816163086999</v>
      </c>
      <c r="R2002">
        <v>25.831674338053102</v>
      </c>
      <c r="S2002">
        <v>5.5793260651213501</v>
      </c>
      <c r="T2002">
        <v>0.44749838572351702</v>
      </c>
      <c r="U2002">
        <v>0.96522499354635105</v>
      </c>
      <c r="V2002">
        <v>9.5798319327731001</v>
      </c>
      <c r="W2002">
        <v>2.9030660826509198</v>
      </c>
    </row>
    <row r="2003" spans="1:23" x14ac:dyDescent="0.25">
      <c r="A2003">
        <v>2001</v>
      </c>
      <c r="B2003">
        <v>185.474606532243</v>
      </c>
      <c r="C2003">
        <v>157.90997302489799</v>
      </c>
      <c r="D2003">
        <v>12.9411350669769</v>
      </c>
      <c r="E2003">
        <v>5.4457275359056601</v>
      </c>
      <c r="F2003">
        <v>3.8381364345550502</v>
      </c>
      <c r="G2003">
        <v>3.40985059738159</v>
      </c>
      <c r="H2003">
        <v>6.7825565338134703</v>
      </c>
      <c r="I2003">
        <v>2.1426732540130602</v>
      </c>
      <c r="J2003">
        <v>822</v>
      </c>
      <c r="K2003">
        <v>171</v>
      </c>
      <c r="L2003">
        <v>1400</v>
      </c>
      <c r="M2003">
        <v>389</v>
      </c>
      <c r="N2003">
        <v>90.138778686523395</v>
      </c>
      <c r="O2003">
        <v>68.593002319335895</v>
      </c>
      <c r="P2003">
        <v>64.679346438600902</v>
      </c>
      <c r="Q2003">
        <v>158.885202607906</v>
      </c>
      <c r="R2003">
        <v>22.091110680127901</v>
      </c>
      <c r="S2003">
        <v>5.3693129818568002</v>
      </c>
      <c r="T2003">
        <v>0.412004378903299</v>
      </c>
      <c r="U2003">
        <v>0.95855949116690997</v>
      </c>
      <c r="V2003">
        <v>9.9769299023957405</v>
      </c>
      <c r="W2003">
        <v>3.0194102830048801</v>
      </c>
    </row>
    <row r="2004" spans="1:23" x14ac:dyDescent="0.25">
      <c r="A2004">
        <v>2002</v>
      </c>
      <c r="B2004">
        <v>168.64561703118599</v>
      </c>
      <c r="C2004">
        <v>169.55906382813501</v>
      </c>
      <c r="D2004">
        <v>30.4106439599054</v>
      </c>
      <c r="E2004">
        <v>9.9477476754166094</v>
      </c>
      <c r="F2004">
        <v>7.2177677154540998</v>
      </c>
      <c r="G2004">
        <v>4.3990955352783203</v>
      </c>
      <c r="H2004">
        <v>9.9409122467040998</v>
      </c>
      <c r="I2004">
        <v>3.84405469894409</v>
      </c>
      <c r="J2004">
        <v>1191</v>
      </c>
      <c r="K2004">
        <v>423</v>
      </c>
      <c r="L2004">
        <v>2249</v>
      </c>
      <c r="M2004">
        <v>904</v>
      </c>
      <c r="N2004">
        <v>102.078399658203</v>
      </c>
      <c r="O2004">
        <v>20.223749160766602</v>
      </c>
      <c r="P2004">
        <v>70.693344746415505</v>
      </c>
      <c r="Q2004">
        <v>161.136546599236</v>
      </c>
      <c r="R2004">
        <v>25.1295362795966</v>
      </c>
      <c r="S2004">
        <v>5.5711681010944396</v>
      </c>
      <c r="T2004">
        <v>0.43157201144767299</v>
      </c>
      <c r="U2004">
        <v>0.96222467497901498</v>
      </c>
      <c r="V2004">
        <v>11.349960411718101</v>
      </c>
      <c r="W2004">
        <v>2.7806530045154498</v>
      </c>
    </row>
    <row r="2005" spans="1:23" x14ac:dyDescent="0.25">
      <c r="A2005">
        <v>2003</v>
      </c>
      <c r="B2005">
        <v>165.56119854839</v>
      </c>
      <c r="C2005">
        <v>177.545110520289</v>
      </c>
      <c r="D2005">
        <v>24.678513675837401</v>
      </c>
      <c r="E2005">
        <v>6.65907576196589</v>
      </c>
      <c r="F2005">
        <v>7.1575217247009197</v>
      </c>
      <c r="G2005">
        <v>2.8435883522033598</v>
      </c>
      <c r="H2005">
        <v>10.4549503326416</v>
      </c>
      <c r="I2005">
        <v>2.25638723373413</v>
      </c>
      <c r="J2005">
        <v>1325</v>
      </c>
      <c r="K2005">
        <v>225</v>
      </c>
      <c r="L2005">
        <v>2183</v>
      </c>
      <c r="M2005">
        <v>434</v>
      </c>
      <c r="N2005">
        <v>111.359771728515</v>
      </c>
      <c r="O2005">
        <v>43.174064636230398</v>
      </c>
      <c r="P2005">
        <v>81.935788949726202</v>
      </c>
      <c r="Q2005">
        <v>162.43226887626801</v>
      </c>
      <c r="R2005">
        <v>27.292360290039898</v>
      </c>
      <c r="S2005">
        <v>4.9687504576566504</v>
      </c>
      <c r="T2005">
        <v>0.50193193890683097</v>
      </c>
      <c r="U2005">
        <v>0.96697938015669005</v>
      </c>
      <c r="V2005">
        <v>14.7747126436781</v>
      </c>
      <c r="W2005">
        <v>2.5565804645033698</v>
      </c>
    </row>
    <row r="2006" spans="1:23" x14ac:dyDescent="0.25">
      <c r="A2006">
        <v>2004</v>
      </c>
      <c r="B2006">
        <v>168.92184983213301</v>
      </c>
      <c r="C2006">
        <v>184.02340429660899</v>
      </c>
      <c r="D2006">
        <v>25.852697664708</v>
      </c>
      <c r="E2006">
        <v>6.0383409107453296</v>
      </c>
      <c r="F2006">
        <v>7.3191752433776802</v>
      </c>
      <c r="G2006">
        <v>2.9632759094238201</v>
      </c>
      <c r="H2006">
        <v>10.2058506011962</v>
      </c>
      <c r="I2006">
        <v>1.83234846591949</v>
      </c>
      <c r="J2006">
        <v>1220</v>
      </c>
      <c r="K2006">
        <v>87</v>
      </c>
      <c r="L2006">
        <v>2101</v>
      </c>
      <c r="M2006">
        <v>255</v>
      </c>
      <c r="N2006">
        <v>109.480598449707</v>
      </c>
      <c r="O2006">
        <v>70</v>
      </c>
      <c r="P2006">
        <v>82.373826903023897</v>
      </c>
      <c r="Q2006">
        <v>177.82270708126401</v>
      </c>
      <c r="R2006">
        <v>25.0167198115704</v>
      </c>
      <c r="S2006">
        <v>4.5720587215410502</v>
      </c>
      <c r="T2006">
        <v>0.53257033113820296</v>
      </c>
      <c r="U2006">
        <v>0.96765470795355202</v>
      </c>
      <c r="V2006">
        <v>9.4028906955736193</v>
      </c>
      <c r="W2006">
        <v>2.7199163929531198</v>
      </c>
    </row>
    <row r="2007" spans="1:23" x14ac:dyDescent="0.25">
      <c r="A2007">
        <v>2005</v>
      </c>
      <c r="B2007">
        <v>167.45888722855</v>
      </c>
      <c r="C2007">
        <v>166.57881969376399</v>
      </c>
      <c r="D2007">
        <v>24.827188300389899</v>
      </c>
      <c r="E2007">
        <v>7.1674971682917299</v>
      </c>
      <c r="F2007">
        <v>6.8344202041625897</v>
      </c>
      <c r="G2007">
        <v>3.1189503669738698</v>
      </c>
      <c r="H2007">
        <v>10.1961812973022</v>
      </c>
      <c r="I2007">
        <v>2.1288635730743399</v>
      </c>
      <c r="J2007">
        <v>1262</v>
      </c>
      <c r="K2007">
        <v>165</v>
      </c>
      <c r="L2007">
        <v>2033</v>
      </c>
      <c r="M2007">
        <v>348</v>
      </c>
      <c r="N2007">
        <v>120.104118347167</v>
      </c>
      <c r="O2007">
        <v>24.186773300170898</v>
      </c>
      <c r="P2007">
        <v>112.595482866043</v>
      </c>
      <c r="Q2007">
        <v>196.23548512793801</v>
      </c>
      <c r="R2007">
        <v>23.517053098742601</v>
      </c>
      <c r="S2007">
        <v>7.2825632456803504</v>
      </c>
      <c r="T2007">
        <v>0.62123163938897996</v>
      </c>
      <c r="U2007">
        <v>0.96709977930539004</v>
      </c>
      <c r="V2007">
        <v>6.5542922114837898</v>
      </c>
      <c r="W2007">
        <v>3.3277072442120899</v>
      </c>
    </row>
    <row r="2008" spans="1:23" x14ac:dyDescent="0.25">
      <c r="A2008">
        <v>2006</v>
      </c>
      <c r="B2008">
        <v>169.672106968891</v>
      </c>
      <c r="C2008">
        <v>187.91459178326701</v>
      </c>
      <c r="D2008">
        <v>26.938394760880001</v>
      </c>
      <c r="E2008">
        <v>7.17467811836595</v>
      </c>
      <c r="F2008">
        <v>6.88625144958496</v>
      </c>
      <c r="G2008">
        <v>4.1820621490478498</v>
      </c>
      <c r="H2008">
        <v>10.802420616149901</v>
      </c>
      <c r="I2008">
        <v>3.2607786655425999</v>
      </c>
      <c r="J2008">
        <v>1314</v>
      </c>
      <c r="K2008">
        <v>271</v>
      </c>
      <c r="L2008">
        <v>2180</v>
      </c>
      <c r="M2008">
        <v>703</v>
      </c>
      <c r="N2008">
        <v>120.104118347167</v>
      </c>
      <c r="O2008">
        <v>67.186309814453097</v>
      </c>
      <c r="P2008">
        <v>73.783360345758993</v>
      </c>
      <c r="Q2008">
        <v>186.64648073652</v>
      </c>
      <c r="R2008">
        <v>29.714689830679099</v>
      </c>
      <c r="S2008">
        <v>5.73659091773452</v>
      </c>
      <c r="T2008">
        <v>0.43025213265548301</v>
      </c>
      <c r="U2008">
        <v>0.97636407145402004</v>
      </c>
      <c r="V2008">
        <v>17.765379113018501</v>
      </c>
      <c r="W2008">
        <v>2.8252927400468302</v>
      </c>
    </row>
    <row r="2009" spans="1:23" x14ac:dyDescent="0.25">
      <c r="A2009">
        <v>2007</v>
      </c>
      <c r="B2009">
        <v>172.25100428884701</v>
      </c>
      <c r="C2009">
        <v>177.19472530031601</v>
      </c>
      <c r="D2009">
        <v>23.9811996227801</v>
      </c>
      <c r="E2009">
        <v>13.706150718988001</v>
      </c>
      <c r="F2009">
        <v>6.0390467643737704</v>
      </c>
      <c r="G2009">
        <v>10.1907300949096</v>
      </c>
      <c r="H2009">
        <v>8.5681028366088796</v>
      </c>
      <c r="I2009">
        <v>7.38401079177856</v>
      </c>
      <c r="J2009">
        <v>1041</v>
      </c>
      <c r="K2009">
        <v>785</v>
      </c>
      <c r="L2009">
        <v>1811</v>
      </c>
      <c r="M2009">
        <v>2114</v>
      </c>
      <c r="N2009">
        <v>109.123779296875</v>
      </c>
      <c r="O2009">
        <v>50.803543090820298</v>
      </c>
      <c r="P2009">
        <v>84.632422668773899</v>
      </c>
      <c r="Q2009">
        <v>169.68065650644701</v>
      </c>
      <c r="R2009">
        <v>25.3649522909067</v>
      </c>
      <c r="S2009">
        <v>7.1213517564452999</v>
      </c>
      <c r="T2009">
        <v>0.50812353587002002</v>
      </c>
      <c r="U2009">
        <v>0.96710126704303101</v>
      </c>
      <c r="V2009">
        <v>9.7606084867894296</v>
      </c>
      <c r="W2009">
        <v>2.9642043169325598</v>
      </c>
    </row>
    <row r="2010" spans="1:23" x14ac:dyDescent="0.25">
      <c r="A2010">
        <v>2008</v>
      </c>
      <c r="B2010">
        <v>186.43563818432301</v>
      </c>
      <c r="C2010">
        <v>171.70542801141099</v>
      </c>
      <c r="D2010">
        <v>28.0229536644127</v>
      </c>
      <c r="E2010">
        <v>12.3405663777813</v>
      </c>
      <c r="F2010">
        <v>5.3698549270629803</v>
      </c>
      <c r="G2010">
        <v>3.9842772483825599</v>
      </c>
      <c r="H2010">
        <v>9.7098426818847603</v>
      </c>
      <c r="I2010">
        <v>2.6674890518188401</v>
      </c>
      <c r="J2010">
        <v>1176</v>
      </c>
      <c r="K2010">
        <v>224</v>
      </c>
      <c r="L2010">
        <v>1950</v>
      </c>
      <c r="M2010">
        <v>488</v>
      </c>
      <c r="N2010">
        <v>100.26465606689401</v>
      </c>
      <c r="O2010">
        <v>51.546092987060497</v>
      </c>
      <c r="P2010">
        <v>130.21552878179301</v>
      </c>
      <c r="Q2010">
        <v>172.073998178506</v>
      </c>
      <c r="R2010">
        <v>21.7732159770135</v>
      </c>
      <c r="S2010">
        <v>6.9710801670764901</v>
      </c>
      <c r="T2010">
        <v>0.78371578817009402</v>
      </c>
      <c r="U2010">
        <v>0.95751671287409401</v>
      </c>
      <c r="V2010">
        <v>7.8323117338003501</v>
      </c>
      <c r="W2010">
        <v>3.4971844981781999</v>
      </c>
    </row>
    <row r="2011" spans="1:23" x14ac:dyDescent="0.25">
      <c r="A2011">
        <v>2009</v>
      </c>
      <c r="B2011">
        <v>189.61008364221999</v>
      </c>
      <c r="C2011">
        <v>223.467717207785</v>
      </c>
      <c r="D2011">
        <v>14.666462470494499</v>
      </c>
      <c r="E2011">
        <v>8.8447909831419</v>
      </c>
      <c r="F2011">
        <v>3.8610606193542401</v>
      </c>
      <c r="G2011">
        <v>5.6602725982665998</v>
      </c>
      <c r="H2011">
        <v>9.0141668319702095</v>
      </c>
      <c r="I2011">
        <v>4.0770936012268004</v>
      </c>
      <c r="J2011">
        <v>1115</v>
      </c>
      <c r="K2011">
        <v>331</v>
      </c>
      <c r="L2011">
        <v>1589</v>
      </c>
      <c r="M2011">
        <v>924</v>
      </c>
      <c r="N2011">
        <v>107.154090881347</v>
      </c>
      <c r="O2011">
        <v>45.0111083984375</v>
      </c>
      <c r="P2011">
        <v>54.409923879334599</v>
      </c>
      <c r="Q2011">
        <v>211.27754108338399</v>
      </c>
      <c r="R2011">
        <v>22.832605511668898</v>
      </c>
      <c r="S2011">
        <v>4.2621313991755398</v>
      </c>
      <c r="T2011">
        <v>0.35853487823656899</v>
      </c>
      <c r="U2011">
        <v>0.97601168734672705</v>
      </c>
      <c r="V2011">
        <v>12.7627599243856</v>
      </c>
      <c r="W2011">
        <v>2.4361966711306602</v>
      </c>
    </row>
    <row r="2012" spans="1:23" x14ac:dyDescent="0.25">
      <c r="A2012">
        <v>2010</v>
      </c>
      <c r="B2012">
        <v>156.91948223330499</v>
      </c>
      <c r="C2012">
        <v>179.457664616041</v>
      </c>
      <c r="D2012">
        <v>23.692680440185701</v>
      </c>
      <c r="E2012">
        <v>8.2103947712914493</v>
      </c>
      <c r="F2012">
        <v>8.0729818344116193</v>
      </c>
      <c r="G2012">
        <v>3.3570997714996298</v>
      </c>
      <c r="H2012">
        <v>9.2762861251831001</v>
      </c>
      <c r="I2012">
        <v>2.2658727169036799</v>
      </c>
      <c r="J2012">
        <v>1127</v>
      </c>
      <c r="K2012">
        <v>139</v>
      </c>
      <c r="L2012">
        <v>2202</v>
      </c>
      <c r="M2012">
        <v>323</v>
      </c>
      <c r="N2012">
        <v>93.941467285156193</v>
      </c>
      <c r="O2012">
        <v>54.230983734130803</v>
      </c>
      <c r="P2012">
        <v>71.416225749559004</v>
      </c>
      <c r="Q2012">
        <v>166.87468833687299</v>
      </c>
      <c r="R2012">
        <v>25.250916155803399</v>
      </c>
      <c r="S2012">
        <v>6.4688599784170098</v>
      </c>
      <c r="T2012">
        <v>0.46172578690528299</v>
      </c>
      <c r="U2012">
        <v>0.95108624420696697</v>
      </c>
      <c r="V2012">
        <v>14.289289289289201</v>
      </c>
      <c r="W2012">
        <v>3.2580065848548299</v>
      </c>
    </row>
    <row r="2013" spans="1:23" x14ac:dyDescent="0.25">
      <c r="A2013">
        <v>2011</v>
      </c>
      <c r="B2013">
        <v>144.581885928312</v>
      </c>
      <c r="C2013">
        <v>188.50359991461099</v>
      </c>
      <c r="D2013">
        <v>34.103245531570103</v>
      </c>
      <c r="E2013">
        <v>6.7722442491219503</v>
      </c>
      <c r="F2013">
        <v>8.1778497695922798</v>
      </c>
      <c r="G2013">
        <v>4.7030186653137198</v>
      </c>
      <c r="H2013">
        <v>9.2846384048461896</v>
      </c>
      <c r="I2013">
        <v>4.2607426643371502</v>
      </c>
      <c r="J2013">
        <v>902</v>
      </c>
      <c r="K2013">
        <v>433</v>
      </c>
      <c r="L2013">
        <v>2474</v>
      </c>
      <c r="M2013">
        <v>957</v>
      </c>
      <c r="N2013">
        <v>78.854293823242102</v>
      </c>
      <c r="O2013">
        <v>22.825424194335898</v>
      </c>
      <c r="P2013">
        <v>70.942809083263199</v>
      </c>
      <c r="Q2013">
        <v>168.25900104058201</v>
      </c>
      <c r="R2013">
        <v>24.8309243890414</v>
      </c>
      <c r="S2013">
        <v>4.87459467343845</v>
      </c>
      <c r="T2013">
        <v>0.45910585538281701</v>
      </c>
      <c r="U2013">
        <v>0.97509390127508999</v>
      </c>
      <c r="V2013">
        <v>12.9991220368744</v>
      </c>
      <c r="W2013">
        <v>3.1421594508975699</v>
      </c>
    </row>
    <row r="2014" spans="1:23" x14ac:dyDescent="0.25">
      <c r="A2014">
        <v>2012</v>
      </c>
      <c r="B2014">
        <v>147.38760697859399</v>
      </c>
      <c r="C2014">
        <v>153.40957519066899</v>
      </c>
      <c r="D2014">
        <v>32.493625988739801</v>
      </c>
      <c r="E2014">
        <v>5.9869947021753003</v>
      </c>
      <c r="F2014">
        <v>6.9082994461059499</v>
      </c>
      <c r="G2014">
        <v>3.06970143318176</v>
      </c>
      <c r="H2014">
        <v>7.57344627380371</v>
      </c>
      <c r="I2014">
        <v>2.28920555114746</v>
      </c>
      <c r="J2014">
        <v>818</v>
      </c>
      <c r="K2014">
        <v>178</v>
      </c>
      <c r="L2014">
        <v>2015</v>
      </c>
      <c r="M2014">
        <v>391</v>
      </c>
      <c r="N2014">
        <v>65.192024230957003</v>
      </c>
      <c r="O2014">
        <v>25.495098114013601</v>
      </c>
      <c r="P2014">
        <v>81.191677175283701</v>
      </c>
      <c r="Q2014">
        <v>161.601715906235</v>
      </c>
      <c r="R2014">
        <v>22.4696759385522</v>
      </c>
      <c r="S2014">
        <v>5.2225760129524703</v>
      </c>
      <c r="T2014">
        <v>0.559938029799808</v>
      </c>
      <c r="U2014">
        <v>0.96929322336977797</v>
      </c>
      <c r="V2014">
        <v>7.9155990957045903</v>
      </c>
      <c r="W2014">
        <v>3.12215064420218</v>
      </c>
    </row>
    <row r="2015" spans="1:23" x14ac:dyDescent="0.25">
      <c r="A2015">
        <v>2013</v>
      </c>
      <c r="B2015">
        <v>145.94797104542999</v>
      </c>
      <c r="C2015">
        <v>193.49663296396201</v>
      </c>
      <c r="D2015">
        <v>33.214613231750398</v>
      </c>
      <c r="E2015">
        <v>7.4604895302596201</v>
      </c>
      <c r="F2015">
        <v>7.0248270034790004</v>
      </c>
      <c r="G2015">
        <v>3.71897220611572</v>
      </c>
      <c r="H2015">
        <v>7.0690531730651802</v>
      </c>
      <c r="I2015">
        <v>2.70873928070068</v>
      </c>
      <c r="J2015">
        <v>700</v>
      </c>
      <c r="K2015">
        <v>251</v>
      </c>
      <c r="L2015">
        <v>1863</v>
      </c>
      <c r="M2015">
        <v>523</v>
      </c>
      <c r="N2015">
        <v>66.121101379394503</v>
      </c>
      <c r="O2015">
        <v>45.221675872802699</v>
      </c>
      <c r="P2015">
        <v>97.9776741903827</v>
      </c>
      <c r="Q2015">
        <v>135.10464339073599</v>
      </c>
      <c r="R2015">
        <v>25.284325129223099</v>
      </c>
      <c r="S2015">
        <v>5.5085948400263902</v>
      </c>
      <c r="T2015">
        <v>0.49968260183337299</v>
      </c>
      <c r="U2015">
        <v>0.99634684210431601</v>
      </c>
      <c r="V2015">
        <v>9.4582967515364302</v>
      </c>
      <c r="W2015">
        <v>3.0475864764510399</v>
      </c>
    </row>
    <row r="2016" spans="1:23" x14ac:dyDescent="0.25">
      <c r="A2016">
        <v>2014</v>
      </c>
      <c r="B2016">
        <v>159.84796910477499</v>
      </c>
      <c r="C2016">
        <v>171.63191600846099</v>
      </c>
      <c r="D2016">
        <v>34.4175853828431</v>
      </c>
      <c r="E2016">
        <v>8.8679755050387392</v>
      </c>
      <c r="F2016">
        <v>6.3968834877014098</v>
      </c>
      <c r="G2016">
        <v>3.0490961074829102</v>
      </c>
      <c r="H2016">
        <v>6.6119031906127903</v>
      </c>
      <c r="I2016">
        <v>2.3168480396270699</v>
      </c>
      <c r="J2016">
        <v>695</v>
      </c>
      <c r="K2016">
        <v>235</v>
      </c>
      <c r="L2016">
        <v>1537</v>
      </c>
      <c r="M2016">
        <v>418</v>
      </c>
      <c r="N2016">
        <v>71.0633544921875</v>
      </c>
      <c r="O2016">
        <v>23.706539154052699</v>
      </c>
      <c r="P2016">
        <v>88.357495069033504</v>
      </c>
      <c r="Q2016">
        <v>190.58976717854301</v>
      </c>
      <c r="R2016">
        <v>25.756587178320601</v>
      </c>
      <c r="S2016">
        <v>13.274585719457001</v>
      </c>
      <c r="T2016">
        <v>0.45014132754723102</v>
      </c>
      <c r="U2016">
        <v>0.93786767469700405</v>
      </c>
      <c r="V2016">
        <v>10.126230975828101</v>
      </c>
      <c r="W2016">
        <v>6.2265971820111901</v>
      </c>
    </row>
    <row r="2017" spans="1:23" x14ac:dyDescent="0.25">
      <c r="A2017">
        <v>2015</v>
      </c>
      <c r="B2017">
        <v>139.24737526441399</v>
      </c>
      <c r="C2017">
        <v>202.675658367133</v>
      </c>
      <c r="D2017">
        <v>33.081288797846803</v>
      </c>
      <c r="E2017">
        <v>6.0119752771207802</v>
      </c>
      <c r="F2017">
        <v>6.6667542457580504</v>
      </c>
      <c r="G2017">
        <v>2.7577872276306099</v>
      </c>
      <c r="H2017">
        <v>7.7459311485290501</v>
      </c>
      <c r="I2017">
        <v>1.89863681793212</v>
      </c>
      <c r="J2017">
        <v>871</v>
      </c>
      <c r="K2017">
        <v>155</v>
      </c>
      <c r="L2017">
        <v>1983</v>
      </c>
      <c r="M2017">
        <v>340</v>
      </c>
      <c r="N2017">
        <v>92.395889282226506</v>
      </c>
      <c r="O2017">
        <v>61.032779693603501</v>
      </c>
      <c r="P2017">
        <v>68.013513513513502</v>
      </c>
      <c r="Q2017">
        <v>163.54126107801801</v>
      </c>
      <c r="R2017">
        <v>22.6978898596177</v>
      </c>
      <c r="S2017">
        <v>12.0844588921931</v>
      </c>
      <c r="T2017">
        <v>0.43763425596170302</v>
      </c>
      <c r="U2017">
        <v>0.93622011898497304</v>
      </c>
      <c r="V2017">
        <v>14.4592178770949</v>
      </c>
      <c r="W2017">
        <v>6.9350108616944199</v>
      </c>
    </row>
    <row r="2018" spans="1:23" x14ac:dyDescent="0.25">
      <c r="A2018">
        <v>2016</v>
      </c>
      <c r="B2018">
        <v>142.58359370451501</v>
      </c>
      <c r="C2018">
        <v>203.587533233713</v>
      </c>
      <c r="D2018">
        <v>29.005222290227799</v>
      </c>
      <c r="E2018">
        <v>7.4954823234467201</v>
      </c>
      <c r="F2018">
        <v>7.0488634109496999</v>
      </c>
      <c r="G2018">
        <v>3.2782702445983798</v>
      </c>
      <c r="H2018">
        <v>6.8093585968017498</v>
      </c>
      <c r="I2018">
        <v>2.8432874679565399</v>
      </c>
      <c r="J2018">
        <v>684</v>
      </c>
      <c r="K2018">
        <v>265</v>
      </c>
      <c r="L2018">
        <v>1789</v>
      </c>
      <c r="M2018">
        <v>633</v>
      </c>
      <c r="N2018">
        <v>71.512237548828097</v>
      </c>
      <c r="O2018">
        <v>35.735137939453097</v>
      </c>
      <c r="P2018">
        <v>79.925925925925895</v>
      </c>
      <c r="Q2018">
        <v>209.29027755408799</v>
      </c>
      <c r="R2018">
        <v>23.378086992504901</v>
      </c>
      <c r="S2018">
        <v>3.1368585106067202</v>
      </c>
      <c r="T2018">
        <v>0.46232863903357901</v>
      </c>
      <c r="U2018">
        <v>0.98246378405681201</v>
      </c>
      <c r="V2018">
        <v>8.8219749652294794</v>
      </c>
      <c r="W2018">
        <v>2.06579205012727</v>
      </c>
    </row>
    <row r="2019" spans="1:23" x14ac:dyDescent="0.25">
      <c r="A2019">
        <v>2017</v>
      </c>
      <c r="B2019">
        <v>164.188437578839</v>
      </c>
      <c r="C2019">
        <v>160.50992644918301</v>
      </c>
      <c r="D2019">
        <v>27.8966789111422</v>
      </c>
      <c r="E2019">
        <v>7.3933451939488899</v>
      </c>
      <c r="F2019">
        <v>6.0766491889953604</v>
      </c>
      <c r="G2019">
        <v>4.01975297927856</v>
      </c>
      <c r="H2019">
        <v>7.4108328819274902</v>
      </c>
      <c r="I2019">
        <v>2.70067882537841</v>
      </c>
      <c r="J2019">
        <v>883</v>
      </c>
      <c r="K2019">
        <v>194</v>
      </c>
      <c r="L2019">
        <v>1776</v>
      </c>
      <c r="M2019">
        <v>519</v>
      </c>
      <c r="N2019">
        <v>91.831367492675696</v>
      </c>
      <c r="O2019">
        <v>32.249031066894503</v>
      </c>
      <c r="P2019">
        <v>77.696725711218406</v>
      </c>
      <c r="Q2019">
        <v>168.768256381024</v>
      </c>
      <c r="R2019">
        <v>24.381502738882599</v>
      </c>
      <c r="S2019">
        <v>8.1418524836636497</v>
      </c>
      <c r="T2019">
        <v>0.45048064609291899</v>
      </c>
      <c r="U2019">
        <v>0.95167250484322996</v>
      </c>
      <c r="V2019">
        <v>9.9690222652468492</v>
      </c>
      <c r="W2019">
        <v>2.9198336169408199</v>
      </c>
    </row>
    <row r="2020" spans="1:23" x14ac:dyDescent="0.25">
      <c r="A2020">
        <v>2018</v>
      </c>
      <c r="B2020">
        <v>165.71672262221199</v>
      </c>
      <c r="C2020">
        <v>177.096275883483</v>
      </c>
      <c r="D2020">
        <v>23.119380066020899</v>
      </c>
      <c r="E2020">
        <v>9.5624605807156708</v>
      </c>
      <c r="F2020">
        <v>6.0405392646789497</v>
      </c>
      <c r="G2020">
        <v>3.8658554553985498</v>
      </c>
      <c r="H2020">
        <v>6.9246578216552699</v>
      </c>
      <c r="I2020">
        <v>3.1648890972137398</v>
      </c>
      <c r="J2020">
        <v>802</v>
      </c>
      <c r="K2020">
        <v>324</v>
      </c>
      <c r="L2020">
        <v>1666</v>
      </c>
      <c r="M2020">
        <v>652</v>
      </c>
      <c r="N2020">
        <v>69.180923461914006</v>
      </c>
      <c r="O2020">
        <v>43.8634223937988</v>
      </c>
      <c r="P2020">
        <v>91.950203712086903</v>
      </c>
      <c r="Q2020">
        <v>170.147339758827</v>
      </c>
      <c r="R2020">
        <v>25.996226024182299</v>
      </c>
      <c r="S2020">
        <v>4.2450885805546701</v>
      </c>
      <c r="T2020">
        <v>0.53302274163534802</v>
      </c>
      <c r="U2020">
        <v>0.97537285964274301</v>
      </c>
      <c r="V2020">
        <v>12.502659574468</v>
      </c>
      <c r="W2020">
        <v>2.77625375053579</v>
      </c>
    </row>
    <row r="2021" spans="1:23" x14ac:dyDescent="0.25">
      <c r="A2021">
        <v>2019</v>
      </c>
      <c r="B2021">
        <v>160.69085369403601</v>
      </c>
      <c r="C2021">
        <v>207.959207436589</v>
      </c>
      <c r="D2021">
        <v>29.9174990691894</v>
      </c>
      <c r="E2021">
        <v>8.4849980616398302</v>
      </c>
      <c r="F2021">
        <v>5.9175233840942303</v>
      </c>
      <c r="G2021">
        <v>4.9083075523376403</v>
      </c>
      <c r="H2021">
        <v>6.5597629547119096</v>
      </c>
      <c r="I2021">
        <v>3.6439278125762899</v>
      </c>
      <c r="J2021">
        <v>741</v>
      </c>
      <c r="K2021">
        <v>327</v>
      </c>
      <c r="L2021">
        <v>1481</v>
      </c>
      <c r="M2021">
        <v>759</v>
      </c>
      <c r="N2021">
        <v>71.028167724609304</v>
      </c>
      <c r="O2021">
        <v>13.0384054183959</v>
      </c>
      <c r="P2021">
        <v>106.98798076923001</v>
      </c>
      <c r="Q2021">
        <v>188.122563176895</v>
      </c>
      <c r="R2021">
        <v>26.890632300823398</v>
      </c>
      <c r="S2021">
        <v>12.5060306482805</v>
      </c>
      <c r="T2021">
        <v>0.58869259040218802</v>
      </c>
      <c r="U2021">
        <v>0.93571289373035405</v>
      </c>
      <c r="V2021">
        <v>13.0490196078431</v>
      </c>
      <c r="W2021">
        <v>8.3449357633701808</v>
      </c>
    </row>
    <row r="2022" spans="1:23" x14ac:dyDescent="0.25">
      <c r="A2022">
        <v>2020</v>
      </c>
      <c r="B2022">
        <v>165.480253837644</v>
      </c>
      <c r="C2022">
        <v>183.76733489879399</v>
      </c>
      <c r="D2022">
        <v>26.208849742298298</v>
      </c>
      <c r="E2022">
        <v>6.7171553921838303</v>
      </c>
      <c r="F2022">
        <v>5.9412422180175701</v>
      </c>
      <c r="G2022">
        <v>3.4260089397430402</v>
      </c>
      <c r="H2022">
        <v>7.0674123764037997</v>
      </c>
      <c r="I2022">
        <v>2.4110422134399401</v>
      </c>
      <c r="J2022">
        <v>814</v>
      </c>
      <c r="K2022">
        <v>156</v>
      </c>
      <c r="L2022">
        <v>1656</v>
      </c>
      <c r="M2022">
        <v>382</v>
      </c>
      <c r="N2022">
        <v>67.801177978515597</v>
      </c>
      <c r="O2022">
        <v>11.4017534255981</v>
      </c>
      <c r="P2022">
        <v>128.49377593360899</v>
      </c>
      <c r="Q2022">
        <v>177.12368749710899</v>
      </c>
      <c r="R2022">
        <v>29.1007626577683</v>
      </c>
      <c r="S2022">
        <v>6.0924513794634301</v>
      </c>
      <c r="T2022">
        <v>0.67604038749373896</v>
      </c>
      <c r="U2022">
        <v>0.96319102659907296</v>
      </c>
      <c r="V2022">
        <v>11.7590361445783</v>
      </c>
      <c r="W2022">
        <v>3.6250185267526298</v>
      </c>
    </row>
    <row r="2023" spans="1:23" x14ac:dyDescent="0.25">
      <c r="A2023">
        <v>2021</v>
      </c>
      <c r="B2023">
        <v>153.32531196025499</v>
      </c>
      <c r="C2023">
        <v>181.89068291641601</v>
      </c>
      <c r="D2023">
        <v>25.8609556562146</v>
      </c>
      <c r="E2023">
        <v>11.7025212583069</v>
      </c>
      <c r="F2023">
        <v>6.1349172592162997</v>
      </c>
      <c r="G2023">
        <v>8.4130764007568306</v>
      </c>
      <c r="H2023">
        <v>7.9157905578613201</v>
      </c>
      <c r="I2023">
        <v>5.8589744567870996</v>
      </c>
      <c r="J2023">
        <v>868</v>
      </c>
      <c r="K2023">
        <v>511</v>
      </c>
      <c r="L2023">
        <v>1942</v>
      </c>
      <c r="M2023">
        <v>1565</v>
      </c>
      <c r="N2023">
        <v>70.213958740234304</v>
      </c>
      <c r="O2023">
        <v>48.270072937011697</v>
      </c>
      <c r="P2023">
        <v>172.346471779712</v>
      </c>
      <c r="Q2023">
        <v>146.42685229917799</v>
      </c>
      <c r="R2023">
        <v>15.4658048452362</v>
      </c>
      <c r="S2023">
        <v>10.942682474050301</v>
      </c>
      <c r="T2023">
        <v>0.920523282869677</v>
      </c>
      <c r="U2023">
        <v>0.90454377338832503</v>
      </c>
      <c r="V2023">
        <v>4.4914263445050597</v>
      </c>
      <c r="W2023">
        <v>3.4416523235800298</v>
      </c>
    </row>
    <row r="2024" spans="1:23" x14ac:dyDescent="0.25">
      <c r="A2024">
        <v>2022</v>
      </c>
      <c r="B2024">
        <v>146.559646024568</v>
      </c>
      <c r="C2024">
        <v>181.27066312173699</v>
      </c>
      <c r="D2024">
        <v>26.822931902958299</v>
      </c>
      <c r="E2024">
        <v>10.885914538972999</v>
      </c>
      <c r="F2024">
        <v>6.5828843116760201</v>
      </c>
      <c r="G2024">
        <v>7.7731156349182102</v>
      </c>
      <c r="H2024">
        <v>8.5576534271240199</v>
      </c>
      <c r="I2024">
        <v>5.07568264007568</v>
      </c>
      <c r="J2024">
        <v>863</v>
      </c>
      <c r="K2024">
        <v>392</v>
      </c>
      <c r="L2024">
        <v>1927</v>
      </c>
      <c r="M2024">
        <v>1112</v>
      </c>
      <c r="N2024">
        <v>72.201110839843693</v>
      </c>
      <c r="O2024">
        <v>53.338542938232401</v>
      </c>
      <c r="P2024">
        <v>62.834546150900003</v>
      </c>
      <c r="Q2024">
        <v>177.564623921584</v>
      </c>
      <c r="R2024">
        <v>24.273358052010401</v>
      </c>
      <c r="S2024">
        <v>4.3167507284716304</v>
      </c>
      <c r="T2024">
        <v>0.39660934896827799</v>
      </c>
      <c r="U2024">
        <v>0.97266087822893998</v>
      </c>
      <c r="V2024">
        <v>12.3114355231143</v>
      </c>
      <c r="W2024">
        <v>2.5399116347569901</v>
      </c>
    </row>
    <row r="2025" spans="1:23" x14ac:dyDescent="0.25">
      <c r="A2025">
        <v>2023</v>
      </c>
      <c r="B2025">
        <v>139.25292553707601</v>
      </c>
      <c r="C2025">
        <v>203.45754817675399</v>
      </c>
      <c r="D2025">
        <v>24.644482419396599</v>
      </c>
      <c r="E2025">
        <v>7.2512343175087501</v>
      </c>
      <c r="F2025">
        <v>5.8723468780517498</v>
      </c>
      <c r="G2025">
        <v>3.4131090641021702</v>
      </c>
      <c r="H2025">
        <v>6.6177234649658203</v>
      </c>
      <c r="I2025">
        <v>3.2701098918914702</v>
      </c>
      <c r="J2025">
        <v>718</v>
      </c>
      <c r="K2025">
        <v>364</v>
      </c>
      <c r="L2025">
        <v>1568</v>
      </c>
      <c r="M2025">
        <v>753</v>
      </c>
      <c r="N2025">
        <v>70.830787658691406</v>
      </c>
      <c r="O2025">
        <v>56.612720489501903</v>
      </c>
      <c r="P2025">
        <v>54.450017914725898</v>
      </c>
      <c r="Q2025">
        <v>167.89962168978499</v>
      </c>
      <c r="R2025">
        <v>21.128709130374698</v>
      </c>
      <c r="S2025">
        <v>3.34241907973079</v>
      </c>
      <c r="T2025">
        <v>0.38157931234217801</v>
      </c>
      <c r="U2025">
        <v>0.97627547971161599</v>
      </c>
      <c r="V2025">
        <v>9.1248499399759897</v>
      </c>
      <c r="W2025">
        <v>2.61561313748143</v>
      </c>
    </row>
    <row r="2026" spans="1:23" x14ac:dyDescent="0.25">
      <c r="A2026">
        <v>2024</v>
      </c>
      <c r="B2026">
        <v>130.45884841545501</v>
      </c>
      <c r="C2026">
        <v>211.04500378427599</v>
      </c>
      <c r="D2026">
        <v>20.992271994155001</v>
      </c>
      <c r="E2026">
        <v>11.544170863504</v>
      </c>
      <c r="F2026">
        <v>5.3610711097717196</v>
      </c>
      <c r="G2026">
        <v>6.4793391227722097</v>
      </c>
      <c r="H2026">
        <v>4.96374082565307</v>
      </c>
      <c r="I2026">
        <v>5.0739169120788503</v>
      </c>
      <c r="J2026">
        <v>515</v>
      </c>
      <c r="K2026">
        <v>524</v>
      </c>
      <c r="L2026">
        <v>1221</v>
      </c>
      <c r="M2026">
        <v>1306</v>
      </c>
      <c r="N2026">
        <v>57.008773803710902</v>
      </c>
      <c r="O2026">
        <v>37.0540161132812</v>
      </c>
      <c r="P2026">
        <v>78.185581234908497</v>
      </c>
      <c r="Q2026">
        <v>207.50605022335901</v>
      </c>
      <c r="R2026">
        <v>22.6408599647473</v>
      </c>
      <c r="S2026">
        <v>5.9170488838048003</v>
      </c>
      <c r="T2026">
        <v>0.52547672756239405</v>
      </c>
      <c r="U2026">
        <v>0.97125146601426104</v>
      </c>
      <c r="V2026">
        <v>9.62419006479481</v>
      </c>
      <c r="W2026">
        <v>2.75440208237635</v>
      </c>
    </row>
    <row r="2027" spans="1:23" x14ac:dyDescent="0.25">
      <c r="A2027">
        <v>2025</v>
      </c>
      <c r="B2027">
        <v>160.273088940208</v>
      </c>
      <c r="C2027">
        <v>177.11496438898399</v>
      </c>
      <c r="D2027">
        <v>32.361573227686399</v>
      </c>
      <c r="E2027">
        <v>9.0459301734824002</v>
      </c>
      <c r="F2027">
        <v>6.1224637031555096</v>
      </c>
      <c r="G2027">
        <v>4.5741639137268004</v>
      </c>
      <c r="H2027">
        <v>6.9224700927734304</v>
      </c>
      <c r="I2027">
        <v>4.0450510978698704</v>
      </c>
      <c r="J2027">
        <v>767</v>
      </c>
      <c r="K2027">
        <v>410</v>
      </c>
      <c r="L2027">
        <v>1691</v>
      </c>
      <c r="M2027">
        <v>1019</v>
      </c>
      <c r="N2027">
        <v>77.833152770996094</v>
      </c>
      <c r="O2027">
        <v>21.470911026000898</v>
      </c>
      <c r="P2027">
        <v>73.675708017550804</v>
      </c>
      <c r="Q2027">
        <v>196.11699225949101</v>
      </c>
      <c r="R2027">
        <v>22.293678869093199</v>
      </c>
      <c r="S2027">
        <v>5.3090227969164099</v>
      </c>
      <c r="T2027">
        <v>0.49067153263707702</v>
      </c>
      <c r="U2027">
        <v>0.971844228742762</v>
      </c>
      <c r="V2027">
        <v>10.574908647990201</v>
      </c>
      <c r="W2027">
        <v>3.3476496006285101</v>
      </c>
    </row>
    <row r="2028" spans="1:23" x14ac:dyDescent="0.25">
      <c r="A2028">
        <v>2026</v>
      </c>
      <c r="B2028">
        <v>140.26555919967299</v>
      </c>
      <c r="C2028">
        <v>203.22005084515499</v>
      </c>
      <c r="D2028">
        <v>42.025131373761603</v>
      </c>
      <c r="E2028">
        <v>10.357108175382701</v>
      </c>
      <c r="F2028">
        <v>6.2940688133239702</v>
      </c>
      <c r="G2028">
        <v>6.0555720329284597</v>
      </c>
      <c r="H2028">
        <v>7.3624210357665998</v>
      </c>
      <c r="I2028">
        <v>5.87554931640625</v>
      </c>
      <c r="J2028">
        <v>871</v>
      </c>
      <c r="K2028">
        <v>663</v>
      </c>
      <c r="L2028">
        <v>1702</v>
      </c>
      <c r="M2028">
        <v>1455</v>
      </c>
      <c r="N2028">
        <v>89.677192687988196</v>
      </c>
      <c r="O2028">
        <v>37</v>
      </c>
      <c r="P2028">
        <v>96.482771970576806</v>
      </c>
      <c r="Q2028">
        <v>169.34097421203401</v>
      </c>
      <c r="R2028">
        <v>21.6443553788252</v>
      </c>
      <c r="S2028">
        <v>9.78755719341925</v>
      </c>
      <c r="T2028">
        <v>0.54279150087634798</v>
      </c>
      <c r="U2028">
        <v>0.93708998125190002</v>
      </c>
      <c r="V2028">
        <v>8.2951885565669699</v>
      </c>
      <c r="W2028">
        <v>5.5312167435260697</v>
      </c>
    </row>
    <row r="2029" spans="1:23" x14ac:dyDescent="0.25">
      <c r="A2029">
        <v>2027</v>
      </c>
      <c r="B2029">
        <v>137.53919152321899</v>
      </c>
      <c r="C2029">
        <v>155.816103553338</v>
      </c>
      <c r="D2029">
        <v>39.715105268640897</v>
      </c>
      <c r="E2029">
        <v>11.0248391503586</v>
      </c>
      <c r="F2029">
        <v>7.0457129478454501</v>
      </c>
      <c r="G2029">
        <v>6.8123722076415998</v>
      </c>
      <c r="H2029">
        <v>8.6759681701660103</v>
      </c>
      <c r="I2029">
        <v>4.5343832969665501</v>
      </c>
      <c r="J2029">
        <v>993</v>
      </c>
      <c r="K2029">
        <v>369</v>
      </c>
      <c r="L2029">
        <v>1723</v>
      </c>
      <c r="M2029">
        <v>1076</v>
      </c>
      <c r="N2029">
        <v>107.61505126953099</v>
      </c>
      <c r="O2029">
        <v>35.227828979492102</v>
      </c>
      <c r="P2029">
        <v>69.180643387407201</v>
      </c>
      <c r="Q2029">
        <v>171.93263439660899</v>
      </c>
      <c r="R2029">
        <v>22.680409323615301</v>
      </c>
      <c r="S2029">
        <v>4.7612753009187498</v>
      </c>
      <c r="T2029">
        <v>0.41624050309175198</v>
      </c>
      <c r="U2029">
        <v>0.96760114635567795</v>
      </c>
      <c r="V2029">
        <v>8.9055666003976093</v>
      </c>
      <c r="W2029">
        <v>2.9406127486568798</v>
      </c>
    </row>
    <row r="2030" spans="1:23" x14ac:dyDescent="0.25">
      <c r="A2030">
        <v>2028</v>
      </c>
      <c r="B2030">
        <v>163.440024064119</v>
      </c>
      <c r="C2030">
        <v>213.02800364843</v>
      </c>
      <c r="D2030">
        <v>37.222466085595897</v>
      </c>
      <c r="E2030">
        <v>3.6010153333666799</v>
      </c>
      <c r="F2030">
        <v>5.4602427482604901</v>
      </c>
      <c r="G2030">
        <v>1.41100549697875</v>
      </c>
      <c r="H2030">
        <v>7.1676063537597603</v>
      </c>
      <c r="I2030">
        <v>1.0983309745788501</v>
      </c>
      <c r="J2030">
        <v>893</v>
      </c>
      <c r="K2030">
        <v>92</v>
      </c>
      <c r="L2030">
        <v>1369</v>
      </c>
      <c r="M2030">
        <v>170</v>
      </c>
      <c r="N2030">
        <v>81.394104003906193</v>
      </c>
      <c r="O2030">
        <v>45.6179809570312</v>
      </c>
      <c r="P2030">
        <v>63.9925949774629</v>
      </c>
      <c r="Q2030">
        <v>172.396641518617</v>
      </c>
      <c r="R2030">
        <v>21.569895891831301</v>
      </c>
      <c r="S2030">
        <v>6.7764597920989997</v>
      </c>
      <c r="T2030">
        <v>0.404372484037885</v>
      </c>
      <c r="U2030">
        <v>0.96146827770399501</v>
      </c>
      <c r="V2030">
        <v>9.9517396184062807</v>
      </c>
      <c r="W2030">
        <v>3.1927671412207399</v>
      </c>
    </row>
    <row r="2031" spans="1:23" x14ac:dyDescent="0.25">
      <c r="A2031">
        <v>2029</v>
      </c>
      <c r="B2031">
        <v>145.595024161151</v>
      </c>
      <c r="C2031">
        <v>155.31058239049801</v>
      </c>
      <c r="D2031">
        <v>39.006966817081199</v>
      </c>
      <c r="E2031">
        <v>5.4906790573081503</v>
      </c>
      <c r="F2031">
        <v>8.2810029983520508</v>
      </c>
      <c r="G2031">
        <v>2.8322234153747501</v>
      </c>
      <c r="H2031">
        <v>10.7729330062866</v>
      </c>
      <c r="I2031">
        <v>2.8092041015625</v>
      </c>
      <c r="J2031">
        <v>1261</v>
      </c>
      <c r="K2031">
        <v>279</v>
      </c>
      <c r="L2031">
        <v>2539</v>
      </c>
      <c r="M2031">
        <v>587</v>
      </c>
      <c r="N2031">
        <v>93.861602783203097</v>
      </c>
      <c r="O2031">
        <v>54.4058837890625</v>
      </c>
      <c r="P2031">
        <v>61.359067514380797</v>
      </c>
      <c r="Q2031">
        <v>186.41776586974399</v>
      </c>
      <c r="R2031">
        <v>21.641284272462499</v>
      </c>
      <c r="S2031">
        <v>6.0871959700529796</v>
      </c>
      <c r="T2031">
        <v>0.39345402824867298</v>
      </c>
      <c r="U2031">
        <v>0.97413916690256996</v>
      </c>
      <c r="V2031">
        <v>10.5291750503018</v>
      </c>
      <c r="W2031">
        <v>2.86791033548969</v>
      </c>
    </row>
    <row r="2032" spans="1:23" x14ac:dyDescent="0.25">
      <c r="A2032">
        <v>2030</v>
      </c>
      <c r="B2032">
        <v>140.19064992528399</v>
      </c>
      <c r="C2032">
        <v>196.67622115701801</v>
      </c>
      <c r="D2032">
        <v>42.483346102867898</v>
      </c>
      <c r="E2032">
        <v>6.3898250545374102</v>
      </c>
      <c r="F2032">
        <v>7.70918416976928</v>
      </c>
      <c r="G2032">
        <v>2.7014181613922101</v>
      </c>
      <c r="H2032">
        <v>10.003830909729</v>
      </c>
      <c r="I2032">
        <v>2.7806987762451101</v>
      </c>
      <c r="J2032">
        <v>1222</v>
      </c>
      <c r="K2032">
        <v>285</v>
      </c>
      <c r="L2032">
        <v>2464</v>
      </c>
      <c r="M2032">
        <v>598</v>
      </c>
      <c r="N2032">
        <v>93.477272033691406</v>
      </c>
      <c r="O2032">
        <v>42</v>
      </c>
      <c r="P2032">
        <v>58.711414486158503</v>
      </c>
      <c r="Q2032">
        <v>206.20125279641999</v>
      </c>
      <c r="R2032">
        <v>21.875829353574201</v>
      </c>
      <c r="S2032">
        <v>6.9565245151461896</v>
      </c>
      <c r="T2032">
        <v>0.39188693333791802</v>
      </c>
      <c r="U2032">
        <v>0.96708560112609299</v>
      </c>
      <c r="V2032">
        <v>12.802631578947301</v>
      </c>
      <c r="W2032">
        <v>3.4673439767779302</v>
      </c>
    </row>
    <row r="2033" spans="1:23" x14ac:dyDescent="0.25">
      <c r="A2033">
        <v>2031</v>
      </c>
      <c r="B2033">
        <v>146.97997244270201</v>
      </c>
      <c r="C2033">
        <v>190.21741155465801</v>
      </c>
      <c r="D2033">
        <v>38.946669756080396</v>
      </c>
      <c r="E2033">
        <v>6.2940170596538199</v>
      </c>
      <c r="F2033">
        <v>6.6635055541992099</v>
      </c>
      <c r="G2033">
        <v>3.95768046379089</v>
      </c>
      <c r="H2033">
        <v>8.5727310180663991</v>
      </c>
      <c r="I2033">
        <v>3.2114241123199401</v>
      </c>
      <c r="J2033">
        <v>980</v>
      </c>
      <c r="K2033">
        <v>275</v>
      </c>
      <c r="L2033">
        <v>2016</v>
      </c>
      <c r="M2033">
        <v>696</v>
      </c>
      <c r="N2033">
        <v>90.354850769042898</v>
      </c>
      <c r="O2033">
        <v>20.0249843597412</v>
      </c>
      <c r="P2033">
        <v>65.937138348237696</v>
      </c>
      <c r="Q2033">
        <v>189.80686806093399</v>
      </c>
      <c r="R2033">
        <v>26.012773417483501</v>
      </c>
      <c r="S2033">
        <v>5.0653667792547203</v>
      </c>
      <c r="T2033">
        <v>0.404965606445927</v>
      </c>
      <c r="U2033">
        <v>0.96985452658349403</v>
      </c>
      <c r="V2033">
        <v>11.486085343228201</v>
      </c>
      <c r="W2033">
        <v>2.6446293053123102</v>
      </c>
    </row>
    <row r="2034" spans="1:23" x14ac:dyDescent="0.25">
      <c r="A2034">
        <v>2032</v>
      </c>
      <c r="B2034">
        <v>147.39727143938299</v>
      </c>
      <c r="C2034">
        <v>174.44423528498501</v>
      </c>
      <c r="D2034">
        <v>41.354078424875901</v>
      </c>
      <c r="E2034">
        <v>4.8858657474381397</v>
      </c>
      <c r="F2034">
        <v>5.3040394783020002</v>
      </c>
      <c r="G2034">
        <v>2.9707765579223602</v>
      </c>
      <c r="H2034">
        <v>6.8683700561523402</v>
      </c>
      <c r="I2034">
        <v>2.07492804527282</v>
      </c>
      <c r="J2034">
        <v>792</v>
      </c>
      <c r="K2034">
        <v>166</v>
      </c>
      <c r="L2034">
        <v>1465</v>
      </c>
      <c r="M2034">
        <v>360</v>
      </c>
      <c r="N2034">
        <v>75.272842407226506</v>
      </c>
      <c r="O2034">
        <v>52.172786712646399</v>
      </c>
      <c r="P2034">
        <v>65.422708618331001</v>
      </c>
      <c r="Q2034">
        <v>145.02213746461101</v>
      </c>
      <c r="R2034">
        <v>26.021836117132199</v>
      </c>
      <c r="S2034">
        <v>8.5670122187780997</v>
      </c>
      <c r="T2034">
        <v>0.40257467293995802</v>
      </c>
      <c r="U2034">
        <v>0.94098881309734905</v>
      </c>
      <c r="V2034">
        <v>14.5606741573033</v>
      </c>
      <c r="W2034">
        <v>4.65627508696815</v>
      </c>
    </row>
    <row r="2035" spans="1:23" x14ac:dyDescent="0.25">
      <c r="A2035">
        <v>2033</v>
      </c>
      <c r="B2035">
        <v>145.37225639930901</v>
      </c>
      <c r="C2035">
        <v>145.387548758951</v>
      </c>
      <c r="D2035">
        <v>43.028547569619199</v>
      </c>
      <c r="E2035">
        <v>15.3748057033562</v>
      </c>
      <c r="F2035">
        <v>5.9200596809387198</v>
      </c>
      <c r="G2035">
        <v>4.6604762077331499</v>
      </c>
      <c r="H2035">
        <v>7.3265500068664497</v>
      </c>
      <c r="I2035">
        <v>3.3595335483550999</v>
      </c>
      <c r="J2035">
        <v>853</v>
      </c>
      <c r="K2035">
        <v>256</v>
      </c>
      <c r="L2035">
        <v>1724</v>
      </c>
      <c r="M2035">
        <v>725</v>
      </c>
      <c r="N2035">
        <v>83.671981811523395</v>
      </c>
      <c r="O2035">
        <v>68.680419921875</v>
      </c>
      <c r="P2035">
        <v>66.308080808080803</v>
      </c>
      <c r="Q2035">
        <v>188.75048944964101</v>
      </c>
      <c r="R2035">
        <v>20.453438179282699</v>
      </c>
      <c r="S2035">
        <v>4.6904693588065802</v>
      </c>
      <c r="T2035">
        <v>0.45272580360604903</v>
      </c>
      <c r="U2035">
        <v>0.96948020045342997</v>
      </c>
      <c r="V2035">
        <v>11.45496009122</v>
      </c>
      <c r="W2035">
        <v>2.4858716900657498</v>
      </c>
    </row>
    <row r="2036" spans="1:23" x14ac:dyDescent="0.25">
      <c r="A2036">
        <v>2034</v>
      </c>
      <c r="B2036">
        <v>148.92823458634899</v>
      </c>
      <c r="C2036">
        <v>216.458596130334</v>
      </c>
      <c r="D2036">
        <v>45.430550966491502</v>
      </c>
      <c r="E2036">
        <v>8.7840745967164295</v>
      </c>
      <c r="F2036">
        <v>6.0136184692382804</v>
      </c>
      <c r="G2036">
        <v>3.1407938003539999</v>
      </c>
      <c r="H2036">
        <v>8.2653894424438406</v>
      </c>
      <c r="I2036">
        <v>2.81050300598144</v>
      </c>
      <c r="J2036">
        <v>1003</v>
      </c>
      <c r="K2036">
        <v>262</v>
      </c>
      <c r="L2036">
        <v>1582</v>
      </c>
      <c r="M2036">
        <v>636</v>
      </c>
      <c r="N2036">
        <v>101.133575439453</v>
      </c>
      <c r="O2036">
        <v>45</v>
      </c>
      <c r="P2036">
        <v>102.989503498833</v>
      </c>
      <c r="Q2036">
        <v>141.93422435801099</v>
      </c>
      <c r="R2036">
        <v>28.399692643982</v>
      </c>
      <c r="S2036">
        <v>7.7911736140679402</v>
      </c>
      <c r="T2036">
        <v>0.59086427116384999</v>
      </c>
      <c r="U2036">
        <v>0.93084717833562802</v>
      </c>
      <c r="V2036">
        <v>7.44545454545454</v>
      </c>
      <c r="W2036">
        <v>3.44320927984533</v>
      </c>
    </row>
    <row r="2037" spans="1:23" x14ac:dyDescent="0.25">
      <c r="A2037">
        <v>2035</v>
      </c>
      <c r="B2037">
        <v>162.90399580818499</v>
      </c>
      <c r="C2037">
        <v>217.34875506995999</v>
      </c>
      <c r="D2037">
        <v>24.035605654389901</v>
      </c>
      <c r="E2037">
        <v>10.654193467056</v>
      </c>
      <c r="F2037">
        <v>6.8038196563720703</v>
      </c>
      <c r="G2037">
        <v>4.2002449035644496</v>
      </c>
      <c r="H2037">
        <v>7.8800454139709402</v>
      </c>
      <c r="I2037">
        <v>4.2927961349487296</v>
      </c>
      <c r="J2037">
        <v>886</v>
      </c>
      <c r="K2037">
        <v>453</v>
      </c>
      <c r="L2037">
        <v>2053</v>
      </c>
      <c r="M2037">
        <v>939</v>
      </c>
      <c r="N2037">
        <v>85.726310729980398</v>
      </c>
      <c r="O2037">
        <v>44.553337097167898</v>
      </c>
      <c r="P2037">
        <v>81.2939945595312</v>
      </c>
      <c r="Q2037">
        <v>191.84116296862999</v>
      </c>
      <c r="R2037">
        <v>27.488870230214101</v>
      </c>
      <c r="S2037">
        <v>4.5891596956058596</v>
      </c>
      <c r="T2037">
        <v>0.464590487065833</v>
      </c>
      <c r="U2037">
        <v>0.968441046378402</v>
      </c>
      <c r="V2037">
        <v>7.4308053166536299</v>
      </c>
      <c r="W2037">
        <v>2.7194359878224601</v>
      </c>
    </row>
    <row r="2038" spans="1:23" x14ac:dyDescent="0.25">
      <c r="A2038">
        <v>2036</v>
      </c>
      <c r="B2038">
        <v>155.757146461216</v>
      </c>
      <c r="C2038">
        <v>189.438374507558</v>
      </c>
      <c r="D2038">
        <v>35.840193812737702</v>
      </c>
      <c r="E2038">
        <v>8.0050278188606097</v>
      </c>
      <c r="F2038">
        <v>6.50551080703735</v>
      </c>
      <c r="G2038">
        <v>4.4677987098693803</v>
      </c>
      <c r="H2038">
        <v>7.80342292785644</v>
      </c>
      <c r="I2038">
        <v>3.8601293563842698</v>
      </c>
      <c r="J2038">
        <v>904</v>
      </c>
      <c r="K2038">
        <v>406</v>
      </c>
      <c r="L2038">
        <v>1866</v>
      </c>
      <c r="M2038">
        <v>846</v>
      </c>
      <c r="N2038">
        <v>89.805343627929602</v>
      </c>
      <c r="O2038">
        <v>24.186773300170898</v>
      </c>
      <c r="P2038">
        <v>73.272174969623293</v>
      </c>
      <c r="Q2038">
        <v>195.37537759280301</v>
      </c>
      <c r="R2038">
        <v>24.7391151914555</v>
      </c>
      <c r="S2038">
        <v>6.9469691602111396</v>
      </c>
      <c r="T2038">
        <v>0.43360090715819599</v>
      </c>
      <c r="U2038">
        <v>0.95363543638808301</v>
      </c>
      <c r="V2038">
        <v>8.3781743308167407</v>
      </c>
      <c r="W2038">
        <v>2.6275992438563298</v>
      </c>
    </row>
    <row r="2039" spans="1:23" x14ac:dyDescent="0.25">
      <c r="A2039">
        <v>2037</v>
      </c>
      <c r="B2039">
        <v>173.66845853791</v>
      </c>
      <c r="C2039">
        <v>161.58281744260501</v>
      </c>
      <c r="D2039">
        <v>47.561617230640202</v>
      </c>
      <c r="E2039">
        <v>14.441354317418201</v>
      </c>
      <c r="F2039">
        <v>6.8136386871337802</v>
      </c>
      <c r="G2039">
        <v>5.5021443367004297</v>
      </c>
      <c r="H2039">
        <v>8.3637418746948207</v>
      </c>
      <c r="I2039">
        <v>4.0913066864013601</v>
      </c>
      <c r="J2039">
        <v>955</v>
      </c>
      <c r="K2039">
        <v>388</v>
      </c>
      <c r="L2039">
        <v>1813</v>
      </c>
      <c r="M2039">
        <v>946</v>
      </c>
      <c r="N2039">
        <v>111.19801330566401</v>
      </c>
      <c r="O2039">
        <v>23.0867919921875</v>
      </c>
      <c r="P2039">
        <v>78.523449039881797</v>
      </c>
      <c r="Q2039">
        <v>161.13009056558499</v>
      </c>
      <c r="R2039">
        <v>22.0273305376571</v>
      </c>
      <c r="S2039">
        <v>7.6337740143148096</v>
      </c>
      <c r="T2039">
        <v>0.45251509933517498</v>
      </c>
      <c r="U2039">
        <v>0.95287586747741304</v>
      </c>
      <c r="V2039">
        <v>8.6642703091301208</v>
      </c>
      <c r="W2039">
        <v>3.6047678795482998</v>
      </c>
    </row>
    <row r="2040" spans="1:23" x14ac:dyDescent="0.25">
      <c r="A2040">
        <v>2038</v>
      </c>
      <c r="B2040">
        <v>160.290962370703</v>
      </c>
      <c r="C2040">
        <v>156.131537580779</v>
      </c>
      <c r="D2040">
        <v>28.988620712668499</v>
      </c>
      <c r="E2040">
        <v>6.6588499693293999</v>
      </c>
      <c r="F2040">
        <v>7.5261216163635201</v>
      </c>
      <c r="G2040">
        <v>3.2315869331359801</v>
      </c>
      <c r="H2040">
        <v>9.7233066558837802</v>
      </c>
      <c r="I2040">
        <v>2.3479130268096902</v>
      </c>
      <c r="J2040">
        <v>1254</v>
      </c>
      <c r="K2040">
        <v>200</v>
      </c>
      <c r="L2040">
        <v>1951</v>
      </c>
      <c r="M2040">
        <v>494</v>
      </c>
      <c r="N2040">
        <v>95.131484985351506</v>
      </c>
      <c r="O2040">
        <v>23.430747985839801</v>
      </c>
      <c r="P2040">
        <v>68.262331838565004</v>
      </c>
      <c r="Q2040">
        <v>185.056417123849</v>
      </c>
      <c r="R2040">
        <v>20.1651425913244</v>
      </c>
      <c r="S2040">
        <v>5.4113136484405802</v>
      </c>
      <c r="T2040">
        <v>0.39702050305770598</v>
      </c>
      <c r="U2040">
        <v>0.96457022574627105</v>
      </c>
      <c r="V2040">
        <v>9.9341864716636206</v>
      </c>
      <c r="W2040">
        <v>2.59259837601499</v>
      </c>
    </row>
    <row r="2041" spans="1:23" x14ac:dyDescent="0.25">
      <c r="A2041">
        <v>2039</v>
      </c>
      <c r="B2041">
        <v>162.21595606357499</v>
      </c>
      <c r="C2041">
        <v>161.88237691397001</v>
      </c>
      <c r="D2041">
        <v>23.961387444781199</v>
      </c>
      <c r="E2041">
        <v>16.738681883015801</v>
      </c>
      <c r="F2041">
        <v>8.5703182220458896</v>
      </c>
      <c r="G2041">
        <v>4.9618430137634197</v>
      </c>
      <c r="H2041">
        <v>11.1572198867797</v>
      </c>
      <c r="I2041">
        <v>3.2984561920165998</v>
      </c>
      <c r="J2041">
        <v>1415</v>
      </c>
      <c r="K2041">
        <v>228</v>
      </c>
      <c r="L2041">
        <v>2796</v>
      </c>
      <c r="M2041">
        <v>652</v>
      </c>
      <c r="N2041">
        <v>98.716758728027301</v>
      </c>
      <c r="O2041">
        <v>26.2488079071044</v>
      </c>
      <c r="P2041">
        <v>78.027127659574404</v>
      </c>
      <c r="Q2041">
        <v>164.13367217280799</v>
      </c>
      <c r="R2041">
        <v>25.783058547459301</v>
      </c>
      <c r="S2041">
        <v>6.07634797270644</v>
      </c>
      <c r="T2041">
        <v>0.47148675259570799</v>
      </c>
      <c r="U2041">
        <v>0.94796604006805996</v>
      </c>
      <c r="V2041">
        <v>8.0137457044673504</v>
      </c>
      <c r="W2041">
        <v>2.5795888666545301</v>
      </c>
    </row>
    <row r="2042" spans="1:23" x14ac:dyDescent="0.25">
      <c r="A2042">
        <v>2040</v>
      </c>
      <c r="B2042">
        <v>174.70055696792099</v>
      </c>
      <c r="C2042">
        <v>216.56480816627499</v>
      </c>
      <c r="D2042">
        <v>29.246513756418299</v>
      </c>
      <c r="E2042">
        <v>4.3116430887177604</v>
      </c>
      <c r="F2042">
        <v>7.5266141891479403</v>
      </c>
      <c r="G2042">
        <v>2.0904836654663002</v>
      </c>
      <c r="H2042">
        <v>9.6086235046386701</v>
      </c>
      <c r="I2042">
        <v>1.5029255151748599</v>
      </c>
      <c r="J2042">
        <v>1177</v>
      </c>
      <c r="K2042">
        <v>96</v>
      </c>
      <c r="L2042">
        <v>2096</v>
      </c>
      <c r="M2042">
        <v>227</v>
      </c>
      <c r="N2042">
        <v>96.083297729492102</v>
      </c>
      <c r="O2042">
        <v>32.015621185302699</v>
      </c>
      <c r="P2042">
        <v>106.280958181079</v>
      </c>
      <c r="Q2042">
        <v>179.60676145339599</v>
      </c>
      <c r="R2042">
        <v>21.558431461689999</v>
      </c>
      <c r="S2042">
        <v>6.2882416237583403</v>
      </c>
      <c r="T2042">
        <v>0.69102527226100197</v>
      </c>
      <c r="U2042">
        <v>0.95897612691950895</v>
      </c>
      <c r="V2042">
        <v>5.5603382013835496</v>
      </c>
      <c r="W2042">
        <v>3.2116028263294898</v>
      </c>
    </row>
    <row r="2043" spans="1:23" x14ac:dyDescent="0.25">
      <c r="A2043">
        <v>2041</v>
      </c>
      <c r="B2043">
        <v>185.26567563896</v>
      </c>
      <c r="C2043">
        <v>171.980574045683</v>
      </c>
      <c r="D2043">
        <v>28.377492694871201</v>
      </c>
      <c r="E2043">
        <v>4.0814913894068896</v>
      </c>
      <c r="F2043">
        <v>7.6093654632568297</v>
      </c>
      <c r="G2043">
        <v>2.52131915092468</v>
      </c>
      <c r="H2043">
        <v>9.4940204620361293</v>
      </c>
      <c r="I2043">
        <v>1.46143698692321</v>
      </c>
      <c r="J2043">
        <v>1171</v>
      </c>
      <c r="K2043">
        <v>64</v>
      </c>
      <c r="L2043">
        <v>2174</v>
      </c>
      <c r="M2043">
        <v>171</v>
      </c>
      <c r="N2043">
        <v>100.62306213378901</v>
      </c>
      <c r="O2043">
        <v>38.4837646484375</v>
      </c>
      <c r="P2043">
        <v>79.015486725663706</v>
      </c>
      <c r="Q2043">
        <v>198.35708991613001</v>
      </c>
      <c r="R2043">
        <v>19.651794893664601</v>
      </c>
      <c r="S2043">
        <v>3.6505498884834702</v>
      </c>
      <c r="T2043">
        <v>0.51453980945783795</v>
      </c>
      <c r="U2043">
        <v>0.98465492293029799</v>
      </c>
      <c r="V2043">
        <v>7.0022404779686296</v>
      </c>
      <c r="W2043">
        <v>2.3222577505908499</v>
      </c>
    </row>
    <row r="2044" spans="1:23" x14ac:dyDescent="0.25">
      <c r="A2044">
        <v>2042</v>
      </c>
      <c r="B2044">
        <v>182.983504434396</v>
      </c>
      <c r="C2044">
        <v>174.511673038483</v>
      </c>
      <c r="D2044">
        <v>26.439481231013701</v>
      </c>
      <c r="E2044">
        <v>6.8918325171084502</v>
      </c>
      <c r="F2044">
        <v>6.1876444816589302</v>
      </c>
      <c r="G2044">
        <v>4.1008830070495597</v>
      </c>
      <c r="H2044">
        <v>8.5483589172363192</v>
      </c>
      <c r="I2044">
        <v>3.1618242263793901</v>
      </c>
      <c r="J2044">
        <v>1057</v>
      </c>
      <c r="K2044">
        <v>297</v>
      </c>
      <c r="L2044">
        <v>1907</v>
      </c>
      <c r="M2044">
        <v>686</v>
      </c>
      <c r="N2044">
        <v>86.145225524902301</v>
      </c>
      <c r="O2044">
        <v>49.819675445556598</v>
      </c>
      <c r="P2044">
        <v>101.603886756238</v>
      </c>
      <c r="Q2044">
        <v>157.42500943040301</v>
      </c>
      <c r="R2044">
        <v>20.851137084452301</v>
      </c>
      <c r="S2044">
        <v>4.0241182485291898</v>
      </c>
      <c r="T2044">
        <v>0.68885626941272304</v>
      </c>
      <c r="U2044">
        <v>0.97593771659328199</v>
      </c>
      <c r="V2044">
        <v>5.6198271941791704</v>
      </c>
      <c r="W2044">
        <v>2.9858062820344302</v>
      </c>
    </row>
    <row r="2045" spans="1:23" x14ac:dyDescent="0.25">
      <c r="A2045">
        <v>2043</v>
      </c>
      <c r="B2045">
        <v>176.79634768770899</v>
      </c>
      <c r="C2045">
        <v>167.961672068155</v>
      </c>
      <c r="D2045">
        <v>27.904426283351601</v>
      </c>
      <c r="E2045">
        <v>5.8510616240146804</v>
      </c>
      <c r="F2045">
        <v>6.1023435592651296</v>
      </c>
      <c r="G2045">
        <v>2.9069352149963299</v>
      </c>
      <c r="H2045">
        <v>8.2729949951171804</v>
      </c>
      <c r="I2045">
        <v>1.9941155910491899</v>
      </c>
      <c r="J2045">
        <v>1008</v>
      </c>
      <c r="K2045">
        <v>171</v>
      </c>
      <c r="L2045">
        <v>1706</v>
      </c>
      <c r="M2045">
        <v>384</v>
      </c>
      <c r="N2045">
        <v>88.051124572753906</v>
      </c>
      <c r="O2045">
        <v>59.506301879882798</v>
      </c>
      <c r="P2045">
        <v>108.47675285927301</v>
      </c>
      <c r="Q2045">
        <v>210.140813135261</v>
      </c>
      <c r="R2045">
        <v>32.344050070081401</v>
      </c>
      <c r="S2045">
        <v>3.3130914718922799</v>
      </c>
      <c r="T2045">
        <v>0.61286623589227296</v>
      </c>
      <c r="U2045">
        <v>0.985165845210071</v>
      </c>
      <c r="V2045">
        <v>7.0799425562470004</v>
      </c>
      <c r="W2045">
        <v>2.29666575567094</v>
      </c>
    </row>
    <row r="2046" spans="1:23" x14ac:dyDescent="0.25">
      <c r="A2046">
        <v>2044</v>
      </c>
      <c r="B2046">
        <v>180.308156572027</v>
      </c>
      <c r="C2046">
        <v>162.19992625511799</v>
      </c>
      <c r="D2046">
        <v>31.470200714275901</v>
      </c>
      <c r="E2046">
        <v>10.3413741393784</v>
      </c>
      <c r="F2046">
        <v>7.8563284873962402</v>
      </c>
      <c r="G2046">
        <v>5.7229890823364196</v>
      </c>
      <c r="H2046">
        <v>11.6277322769165</v>
      </c>
      <c r="I2046">
        <v>4.2114152908325098</v>
      </c>
      <c r="J2046">
        <v>1369</v>
      </c>
      <c r="K2046">
        <v>381</v>
      </c>
      <c r="L2046">
        <v>2544</v>
      </c>
      <c r="M2046">
        <v>971</v>
      </c>
      <c r="N2046">
        <v>119.8540725708</v>
      </c>
      <c r="O2046">
        <v>53</v>
      </c>
      <c r="P2046">
        <v>85.82993384785</v>
      </c>
      <c r="Q2046">
        <v>188.15986502161701</v>
      </c>
      <c r="R2046">
        <v>29.658930678875901</v>
      </c>
      <c r="S2046">
        <v>4.2446739133319298</v>
      </c>
      <c r="T2046">
        <v>0.48337296416011799</v>
      </c>
      <c r="U2046">
        <v>0.97544818979945203</v>
      </c>
      <c r="V2046">
        <v>10.4918367346938</v>
      </c>
      <c r="W2046">
        <v>2.9062189054726302</v>
      </c>
    </row>
    <row r="2047" spans="1:23" x14ac:dyDescent="0.25">
      <c r="A2047">
        <v>2045</v>
      </c>
      <c r="B2047">
        <v>178.15666906013999</v>
      </c>
      <c r="C2047">
        <v>172.503386442585</v>
      </c>
      <c r="D2047">
        <v>27.4909268103812</v>
      </c>
      <c r="E2047">
        <v>6.3608729611339303</v>
      </c>
      <c r="F2047">
        <v>8.4662313461303693</v>
      </c>
      <c r="G2047">
        <v>3.6543233394622798</v>
      </c>
      <c r="H2047">
        <v>12.707531929016101</v>
      </c>
      <c r="I2047">
        <v>2.8336083889007502</v>
      </c>
      <c r="J2047">
        <v>1497</v>
      </c>
      <c r="K2047">
        <v>218</v>
      </c>
      <c r="L2047">
        <v>2858</v>
      </c>
      <c r="M2047">
        <v>542</v>
      </c>
      <c r="N2047">
        <v>119.67038726806599</v>
      </c>
      <c r="O2047">
        <v>56.603885650634702</v>
      </c>
      <c r="P2047">
        <v>75.507777959718297</v>
      </c>
      <c r="Q2047">
        <v>135.212086808436</v>
      </c>
      <c r="R2047">
        <v>25.327707665579901</v>
      </c>
      <c r="S2047">
        <v>3.8825655546679698</v>
      </c>
      <c r="T2047">
        <v>0.45936130107491202</v>
      </c>
      <c r="U2047">
        <v>0.97631247032313595</v>
      </c>
      <c r="V2047">
        <v>8.2366071428571406</v>
      </c>
      <c r="W2047">
        <v>3.25874896665748</v>
      </c>
    </row>
    <row r="2048" spans="1:23" x14ac:dyDescent="0.25">
      <c r="A2048">
        <v>2046</v>
      </c>
      <c r="B2048">
        <v>183.46971608220599</v>
      </c>
      <c r="C2048">
        <v>140.190533485998</v>
      </c>
      <c r="D2048">
        <v>18.978606021035901</v>
      </c>
      <c r="E2048">
        <v>5.6128972640415196</v>
      </c>
      <c r="F2048">
        <v>6.4847517013549796</v>
      </c>
      <c r="G2048">
        <v>3.0504224300384499</v>
      </c>
      <c r="H2048">
        <v>9.4060354232787997</v>
      </c>
      <c r="I2048">
        <v>2.46689248085021</v>
      </c>
      <c r="J2048">
        <v>1119</v>
      </c>
      <c r="K2048">
        <v>252</v>
      </c>
      <c r="L2048">
        <v>2029</v>
      </c>
      <c r="M2048">
        <v>403</v>
      </c>
      <c r="N2048">
        <v>98.412399291992102</v>
      </c>
      <c r="O2048">
        <v>26.925825119018501</v>
      </c>
      <c r="P2048">
        <v>74.623861403822104</v>
      </c>
      <c r="Q2048">
        <v>188.61037093836799</v>
      </c>
      <c r="R2048">
        <v>27.2135353291517</v>
      </c>
      <c r="S2048">
        <v>7.7833648578211498</v>
      </c>
      <c r="T2048">
        <v>0.447028741383587</v>
      </c>
      <c r="U2048">
        <v>0.95902818213794006</v>
      </c>
      <c r="V2048">
        <v>8.5869715869715808</v>
      </c>
      <c r="W2048">
        <v>3.06946604458268</v>
      </c>
    </row>
    <row r="2049" spans="1:23" x14ac:dyDescent="0.25">
      <c r="A2049">
        <v>2047</v>
      </c>
      <c r="B2049">
        <v>166.29606629276699</v>
      </c>
      <c r="C2049">
        <v>191.37085912786901</v>
      </c>
      <c r="D2049">
        <v>35.425849395927202</v>
      </c>
      <c r="E2049">
        <v>6.2209489116514396</v>
      </c>
      <c r="F2049">
        <v>7.4688405990600497</v>
      </c>
      <c r="G2049">
        <v>2.8542804718017498</v>
      </c>
      <c r="H2049">
        <v>9.2645387649536097</v>
      </c>
      <c r="I2049">
        <v>2.6414036750793399</v>
      </c>
      <c r="J2049">
        <v>1028</v>
      </c>
      <c r="K2049">
        <v>303</v>
      </c>
      <c r="L2049">
        <v>2087</v>
      </c>
      <c r="M2049">
        <v>559</v>
      </c>
      <c r="N2049">
        <v>94.6678466796875</v>
      </c>
      <c r="O2049">
        <v>52.886669158935497</v>
      </c>
      <c r="P2049">
        <v>77.344013490725104</v>
      </c>
      <c r="Q2049">
        <v>209.61461822927899</v>
      </c>
      <c r="R2049">
        <v>24.829311976507199</v>
      </c>
      <c r="S2049">
        <v>2.6891469549730802</v>
      </c>
      <c r="T2049">
        <v>0.45652762311176498</v>
      </c>
      <c r="U2049">
        <v>0.98634818401008395</v>
      </c>
      <c r="V2049">
        <v>8.5381294964028704</v>
      </c>
      <c r="W2049">
        <v>2.1297734115037201</v>
      </c>
    </row>
    <row r="2050" spans="1:23" x14ac:dyDescent="0.25">
      <c r="A2050">
        <v>2048</v>
      </c>
      <c r="B2050">
        <v>157.81142657532601</v>
      </c>
      <c r="C2050">
        <v>173.69997477148701</v>
      </c>
      <c r="D2050">
        <v>38.2479443904219</v>
      </c>
      <c r="E2050">
        <v>13.1971229965341</v>
      </c>
      <c r="F2050">
        <v>8.5317840576171804</v>
      </c>
      <c r="G2050">
        <v>7.6256027221679599</v>
      </c>
      <c r="H2050">
        <v>11.6769485473632</v>
      </c>
      <c r="I2050">
        <v>5.6773262023925701</v>
      </c>
      <c r="J2050">
        <v>1408</v>
      </c>
      <c r="K2050">
        <v>498</v>
      </c>
      <c r="L2050">
        <v>2704</v>
      </c>
      <c r="M2050">
        <v>1492</v>
      </c>
      <c r="N2050">
        <v>133.54399108886699</v>
      </c>
      <c r="O2050">
        <v>97.621726989746094</v>
      </c>
      <c r="P2050">
        <v>85.527405792587899</v>
      </c>
      <c r="Q2050">
        <v>108.183944903982</v>
      </c>
      <c r="R2050">
        <v>26.489641995896601</v>
      </c>
      <c r="S2050">
        <v>5.4700539171233302</v>
      </c>
      <c r="T2050">
        <v>0.49198627272781997</v>
      </c>
      <c r="U2050">
        <v>0.95240129476809499</v>
      </c>
      <c r="V2050">
        <v>8.7718360071301191</v>
      </c>
      <c r="W2050">
        <v>3.57337232960325</v>
      </c>
    </row>
    <row r="2051" spans="1:23" x14ac:dyDescent="0.25">
      <c r="A2051">
        <v>2049</v>
      </c>
      <c r="B2051">
        <v>162.060723087969</v>
      </c>
      <c r="C2051">
        <v>198.093617186438</v>
      </c>
      <c r="D2051">
        <v>31.047233982782899</v>
      </c>
      <c r="E2051">
        <v>7.5038003150206496</v>
      </c>
      <c r="F2051">
        <v>7.9858226776123002</v>
      </c>
      <c r="G2051">
        <v>3.0917150974273602</v>
      </c>
      <c r="H2051">
        <v>11.0762166976928</v>
      </c>
      <c r="I2051">
        <v>1.9321924448013299</v>
      </c>
      <c r="J2051">
        <v>1345</v>
      </c>
      <c r="K2051">
        <v>93</v>
      </c>
      <c r="L2051">
        <v>2564</v>
      </c>
      <c r="M2051">
        <v>281</v>
      </c>
      <c r="N2051">
        <v>116.27552795410099</v>
      </c>
      <c r="O2051">
        <v>34.058773040771399</v>
      </c>
      <c r="P2051">
        <v>100.740281421416</v>
      </c>
      <c r="Q2051">
        <v>176.21395902512299</v>
      </c>
      <c r="R2051">
        <v>25.267310073994199</v>
      </c>
      <c r="S2051">
        <v>6.4417324469480199</v>
      </c>
      <c r="T2051">
        <v>0.55104041914837099</v>
      </c>
      <c r="U2051">
        <v>0.94912194346110801</v>
      </c>
      <c r="V2051">
        <v>8.1412944393801201</v>
      </c>
      <c r="W2051">
        <v>3.6147818343722098</v>
      </c>
    </row>
    <row r="2052" spans="1:23" x14ac:dyDescent="0.25">
      <c r="A2052">
        <v>2050</v>
      </c>
      <c r="B2052">
        <v>156.06184866774001</v>
      </c>
      <c r="C2052">
        <v>157.949775854373</v>
      </c>
      <c r="D2052">
        <v>34.521633385154701</v>
      </c>
      <c r="E2052">
        <v>13.569807983801701</v>
      </c>
      <c r="F2052">
        <v>7.7341156005859304</v>
      </c>
      <c r="G2052">
        <v>5.7737841606140101</v>
      </c>
      <c r="H2052">
        <v>12.319435119628899</v>
      </c>
      <c r="I2052">
        <v>4.8448309898376403</v>
      </c>
      <c r="J2052">
        <v>1532</v>
      </c>
      <c r="K2052">
        <v>524</v>
      </c>
      <c r="L2052">
        <v>2319</v>
      </c>
      <c r="M2052">
        <v>1165</v>
      </c>
      <c r="N2052">
        <v>123.069091796875</v>
      </c>
      <c r="O2052">
        <v>68.476272583007798</v>
      </c>
      <c r="P2052">
        <v>95.7374000371954</v>
      </c>
      <c r="Q2052">
        <v>200.48399793521699</v>
      </c>
      <c r="R2052">
        <v>30.423100399399502</v>
      </c>
      <c r="S2052">
        <v>9.6370463846687109</v>
      </c>
      <c r="T2052">
        <v>0.52513297292830996</v>
      </c>
      <c r="U2052">
        <v>0.95285424242987704</v>
      </c>
      <c r="V2052">
        <v>8.8282122905027904</v>
      </c>
      <c r="W2052">
        <v>4.87386073641997</v>
      </c>
    </row>
    <row r="2053" spans="1:23" x14ac:dyDescent="0.25">
      <c r="A2053">
        <v>2051</v>
      </c>
      <c r="B2053">
        <v>137.241902617943</v>
      </c>
      <c r="C2053">
        <v>173.70866890488799</v>
      </c>
      <c r="D2053">
        <v>23.170509538045501</v>
      </c>
      <c r="E2053">
        <v>8.7742362355924595</v>
      </c>
      <c r="F2053">
        <v>6.5225920677184996</v>
      </c>
      <c r="G2053">
        <v>4.87892246246337</v>
      </c>
      <c r="H2053">
        <v>9.8579216003417898</v>
      </c>
      <c r="I2053">
        <v>4.6892123222351003</v>
      </c>
      <c r="J2053">
        <v>1221</v>
      </c>
      <c r="K2053">
        <v>547</v>
      </c>
      <c r="L2053">
        <v>2143</v>
      </c>
      <c r="M2053">
        <v>1078</v>
      </c>
      <c r="N2053">
        <v>110.46266174316401</v>
      </c>
      <c r="O2053">
        <v>57.008773803710902</v>
      </c>
      <c r="P2053">
        <v>75.288752362948898</v>
      </c>
      <c r="Q2053">
        <v>154.756921925667</v>
      </c>
      <c r="R2053">
        <v>25.814579601331801</v>
      </c>
      <c r="S2053">
        <v>6.8920627473989198</v>
      </c>
      <c r="T2053">
        <v>0.45710044835283498</v>
      </c>
      <c r="U2053">
        <v>0.95613505216980399</v>
      </c>
      <c r="V2053">
        <v>19.201824401368299</v>
      </c>
      <c r="W2053">
        <v>2.7924750146972301</v>
      </c>
    </row>
    <row r="2054" spans="1:23" x14ac:dyDescent="0.25">
      <c r="A2054">
        <v>2052</v>
      </c>
      <c r="B2054">
        <v>133.76632575830999</v>
      </c>
      <c r="C2054">
        <v>173.14677172077799</v>
      </c>
      <c r="D2054">
        <v>21.283330869071499</v>
      </c>
      <c r="E2054">
        <v>8.8721536961862508</v>
      </c>
      <c r="F2054">
        <v>6.6622157096862704</v>
      </c>
      <c r="G2054">
        <v>3.1449322700500399</v>
      </c>
      <c r="H2054">
        <v>9.5548791885375906</v>
      </c>
      <c r="I2054">
        <v>2.1471750736236501</v>
      </c>
      <c r="J2054">
        <v>1054</v>
      </c>
      <c r="K2054">
        <v>129</v>
      </c>
      <c r="L2054">
        <v>2095</v>
      </c>
      <c r="M2054">
        <v>367</v>
      </c>
      <c r="N2054">
        <v>88.955047607421804</v>
      </c>
      <c r="O2054">
        <v>38.327537536621001</v>
      </c>
      <c r="P2054">
        <v>103.42563547863701</v>
      </c>
      <c r="Q2054">
        <v>154.869026453316</v>
      </c>
      <c r="R2054">
        <v>28.5177923538029</v>
      </c>
      <c r="S2054">
        <v>10.6764439608594</v>
      </c>
      <c r="T2054">
        <v>0.56160829788953304</v>
      </c>
      <c r="U2054">
        <v>0.93830704576468205</v>
      </c>
      <c r="V2054">
        <v>13.5949926362297</v>
      </c>
      <c r="W2054">
        <v>3.5699373695198302</v>
      </c>
    </row>
    <row r="2055" spans="1:23" x14ac:dyDescent="0.25">
      <c r="A2055">
        <v>2053</v>
      </c>
      <c r="B2055">
        <v>186.21840128859401</v>
      </c>
      <c r="C2055">
        <v>201.45157096004101</v>
      </c>
      <c r="D2055">
        <v>27.508160781537399</v>
      </c>
      <c r="E2055">
        <v>4.1430854919397602</v>
      </c>
      <c r="F2055">
        <v>5.1360015869140598</v>
      </c>
      <c r="G2055">
        <v>2.07355785369873</v>
      </c>
      <c r="H2055">
        <v>8.1535377502441406</v>
      </c>
      <c r="I2055">
        <v>1.6678808927536</v>
      </c>
      <c r="J2055">
        <v>986</v>
      </c>
      <c r="K2055">
        <v>175</v>
      </c>
      <c r="L2055">
        <v>1739</v>
      </c>
      <c r="M2055">
        <v>312</v>
      </c>
      <c r="N2055">
        <v>93.914848327636705</v>
      </c>
      <c r="O2055">
        <v>65.513359069824205</v>
      </c>
      <c r="P2055">
        <v>110.866242038216</v>
      </c>
      <c r="Q2055">
        <v>171.34463650228699</v>
      </c>
      <c r="R2055">
        <v>27.7350708692694</v>
      </c>
      <c r="S2055">
        <v>5.6530096412995698</v>
      </c>
      <c r="T2055">
        <v>0.60732361018944703</v>
      </c>
      <c r="U2055">
        <v>0.959646472560307</v>
      </c>
      <c r="V2055">
        <v>12.8759894459102</v>
      </c>
      <c r="W2055">
        <v>3.3488110539845701</v>
      </c>
    </row>
    <row r="2056" spans="1:23" x14ac:dyDescent="0.25">
      <c r="A2056">
        <v>2054</v>
      </c>
      <c r="B2056">
        <v>154.06619573443999</v>
      </c>
      <c r="C2056">
        <v>213.30526499640899</v>
      </c>
      <c r="D2056">
        <v>42.187237309838501</v>
      </c>
      <c r="E2056">
        <v>4.0785581336427699</v>
      </c>
      <c r="F2056">
        <v>9.1713790893554599</v>
      </c>
      <c r="G2056">
        <v>2.0079326629638601</v>
      </c>
      <c r="H2056">
        <v>10.6370429992675</v>
      </c>
      <c r="I2056">
        <v>1.68090808391571</v>
      </c>
      <c r="J2056">
        <v>1231</v>
      </c>
      <c r="K2056">
        <v>177</v>
      </c>
      <c r="L2056">
        <v>2609</v>
      </c>
      <c r="M2056">
        <v>299</v>
      </c>
      <c r="N2056">
        <v>114.2847366333</v>
      </c>
      <c r="O2056">
        <v>67.268119812011705</v>
      </c>
      <c r="P2056">
        <v>67.354346383543401</v>
      </c>
      <c r="Q2056">
        <v>219.36556211227099</v>
      </c>
      <c r="R2056">
        <v>32.363057197295099</v>
      </c>
      <c r="S2056">
        <v>6.7151903547473699</v>
      </c>
      <c r="T2056">
        <v>0.39040518726632201</v>
      </c>
      <c r="U2056">
        <v>0.96865238602644499</v>
      </c>
      <c r="V2056">
        <v>15.628461538461501</v>
      </c>
      <c r="W2056">
        <v>2.5986592178770902</v>
      </c>
    </row>
    <row r="2057" spans="1:23" x14ac:dyDescent="0.25">
      <c r="A2057">
        <v>2055</v>
      </c>
      <c r="B2057">
        <v>149.982650546294</v>
      </c>
      <c r="C2057">
        <v>195.80523588658801</v>
      </c>
      <c r="D2057">
        <v>44.332937550012502</v>
      </c>
      <c r="E2057">
        <v>10.715698843248299</v>
      </c>
      <c r="F2057">
        <v>9.4683465957641602</v>
      </c>
      <c r="G2057">
        <v>5.52380275726318</v>
      </c>
      <c r="H2057">
        <v>10.6247243881225</v>
      </c>
      <c r="I2057">
        <v>4.6790690422058097</v>
      </c>
      <c r="J2057">
        <v>1174</v>
      </c>
      <c r="K2057">
        <v>464</v>
      </c>
      <c r="L2057">
        <v>2693</v>
      </c>
      <c r="M2057">
        <v>1115</v>
      </c>
      <c r="N2057">
        <v>93.134315490722599</v>
      </c>
      <c r="O2057">
        <v>57.314918518066399</v>
      </c>
      <c r="P2057">
        <v>62.854012671594496</v>
      </c>
      <c r="Q2057">
        <v>221.24043775649699</v>
      </c>
      <c r="R2057">
        <v>31.139415822956298</v>
      </c>
      <c r="S2057">
        <v>4.97022332675387</v>
      </c>
      <c r="T2057">
        <v>0.365022245155876</v>
      </c>
      <c r="U2057">
        <v>0.96559117170866404</v>
      </c>
      <c r="V2057">
        <v>12.9952426260704</v>
      </c>
      <c r="W2057">
        <v>3.0609407731860498</v>
      </c>
    </row>
    <row r="2058" spans="1:23" x14ac:dyDescent="0.25">
      <c r="A2058">
        <v>2056</v>
      </c>
      <c r="B2058">
        <v>163.84261289759101</v>
      </c>
      <c r="C2058">
        <v>187.13660268974701</v>
      </c>
      <c r="D2058">
        <v>40.232218475907601</v>
      </c>
      <c r="E2058">
        <v>6.8062735455944301</v>
      </c>
      <c r="F2058">
        <v>6.1528744697570801</v>
      </c>
      <c r="G2058">
        <v>3.3046131134033199</v>
      </c>
      <c r="H2058">
        <v>5.8089547157287598</v>
      </c>
      <c r="I2058">
        <v>2.5285897254943799</v>
      </c>
      <c r="J2058">
        <v>555</v>
      </c>
      <c r="K2058">
        <v>239</v>
      </c>
      <c r="L2058">
        <v>1385</v>
      </c>
      <c r="M2058">
        <v>450</v>
      </c>
      <c r="N2058">
        <v>62.0966987609863</v>
      </c>
      <c r="O2058">
        <v>51.623638153076101</v>
      </c>
      <c r="P2058">
        <v>62.134576499662998</v>
      </c>
      <c r="Q2058">
        <v>166.39556521026299</v>
      </c>
      <c r="R2058">
        <v>30.0381035211797</v>
      </c>
      <c r="S2058">
        <v>6.4999870738196499</v>
      </c>
      <c r="T2058">
        <v>0.366052609474664</v>
      </c>
      <c r="U2058">
        <v>0.96391441883666795</v>
      </c>
      <c r="V2058">
        <v>14.4763877381938</v>
      </c>
      <c r="W2058">
        <v>3.31857265692175</v>
      </c>
    </row>
    <row r="2059" spans="1:23" x14ac:dyDescent="0.25">
      <c r="A2059">
        <v>2057</v>
      </c>
      <c r="B2059">
        <v>151.77290457800399</v>
      </c>
      <c r="C2059">
        <v>160.788177531099</v>
      </c>
      <c r="D2059">
        <v>43.502149897781401</v>
      </c>
      <c r="E2059">
        <v>17.280990516484799</v>
      </c>
      <c r="F2059">
        <v>6.9643421173095703</v>
      </c>
      <c r="G2059">
        <v>7.4426536560058496</v>
      </c>
      <c r="H2059">
        <v>8.6883611679077095</v>
      </c>
      <c r="I2059">
        <v>5.0721440315246502</v>
      </c>
      <c r="J2059">
        <v>1003</v>
      </c>
      <c r="K2059">
        <v>369</v>
      </c>
      <c r="L2059">
        <v>1864</v>
      </c>
      <c r="M2059">
        <v>1042</v>
      </c>
      <c r="N2059">
        <v>118.40608215332</v>
      </c>
      <c r="O2059">
        <v>14.560218811035099</v>
      </c>
      <c r="P2059">
        <v>70.3289851291416</v>
      </c>
      <c r="Q2059">
        <v>193.395240199482</v>
      </c>
      <c r="R2059">
        <v>30.166241499517099</v>
      </c>
      <c r="S2059">
        <v>6.0407596515291404</v>
      </c>
      <c r="T2059">
        <v>0.41445042389537201</v>
      </c>
      <c r="U2059">
        <v>0.96789960227529104</v>
      </c>
      <c r="V2059">
        <v>12.044804575786401</v>
      </c>
      <c r="W2059">
        <v>2.8510263929618702</v>
      </c>
    </row>
    <row r="2060" spans="1:23" x14ac:dyDescent="0.25">
      <c r="A2060">
        <v>2058</v>
      </c>
      <c r="B2060">
        <v>148.18059733353999</v>
      </c>
      <c r="C2060">
        <v>182.918822410681</v>
      </c>
      <c r="D2060">
        <v>46.465200242895897</v>
      </c>
      <c r="E2060">
        <v>4.7036194225327099</v>
      </c>
      <c r="F2060">
        <v>7.1764564514160103</v>
      </c>
      <c r="G2060">
        <v>3.2283036708831698</v>
      </c>
      <c r="H2060">
        <v>9.5747928619384695</v>
      </c>
      <c r="I2060">
        <v>2.2841341495513898</v>
      </c>
      <c r="J2060">
        <v>1137</v>
      </c>
      <c r="K2060">
        <v>169</v>
      </c>
      <c r="L2060">
        <v>1758</v>
      </c>
      <c r="M2060">
        <v>385</v>
      </c>
      <c r="N2060">
        <v>125.606521606445</v>
      </c>
      <c r="O2060">
        <v>52.086463928222599</v>
      </c>
      <c r="P2060">
        <v>82.619965227470303</v>
      </c>
      <c r="Q2060">
        <v>182.508082921262</v>
      </c>
      <c r="R2060">
        <v>29.9039420533819</v>
      </c>
      <c r="S2060">
        <v>5.8310441418908603</v>
      </c>
      <c r="T2060">
        <v>0.49010930530152802</v>
      </c>
      <c r="U2060">
        <v>0.96593826707277197</v>
      </c>
      <c r="V2060">
        <v>9.9776504297994197</v>
      </c>
      <c r="W2060">
        <v>3.7438925081433201</v>
      </c>
    </row>
    <row r="2061" spans="1:23" x14ac:dyDescent="0.25">
      <c r="A2061">
        <v>2059</v>
      </c>
      <c r="B2061">
        <v>147.05420248791901</v>
      </c>
      <c r="C2061">
        <v>208.15990995361801</v>
      </c>
      <c r="D2061">
        <v>44.847360612358401</v>
      </c>
      <c r="E2061">
        <v>5.3836138047843196</v>
      </c>
      <c r="F2061">
        <v>7.3671555519104004</v>
      </c>
      <c r="G2061">
        <v>1.5439472198486299</v>
      </c>
      <c r="H2061">
        <v>9.6340990066528303</v>
      </c>
      <c r="I2061">
        <v>1.1318892240524201</v>
      </c>
      <c r="J2061">
        <v>1148</v>
      </c>
      <c r="K2061">
        <v>68</v>
      </c>
      <c r="L2061">
        <v>1845</v>
      </c>
      <c r="M2061">
        <v>157</v>
      </c>
      <c r="N2061">
        <v>131.57507324218699</v>
      </c>
      <c r="O2061">
        <v>37.483329772949197</v>
      </c>
      <c r="P2061">
        <v>81.316417910447697</v>
      </c>
      <c r="Q2061">
        <v>171.50088661729399</v>
      </c>
      <c r="R2061">
        <v>29.258453370543901</v>
      </c>
      <c r="S2061">
        <v>5.3627244226133604</v>
      </c>
      <c r="T2061">
        <v>0.44812120030769098</v>
      </c>
      <c r="U2061">
        <v>0.96059675258213495</v>
      </c>
      <c r="V2061">
        <v>12.2928134556574</v>
      </c>
      <c r="W2061">
        <v>2.8224386589248902</v>
      </c>
    </row>
    <row r="2062" spans="1:23" x14ac:dyDescent="0.25">
      <c r="A2062">
        <v>2060</v>
      </c>
      <c r="B2062">
        <v>159.50247433484</v>
      </c>
      <c r="C2062">
        <v>113.59174445457801</v>
      </c>
      <c r="D2062">
        <v>45.025181130050598</v>
      </c>
      <c r="E2062">
        <v>7.1145258903780597</v>
      </c>
      <c r="F2062">
        <v>6.6276779174804599</v>
      </c>
      <c r="G2062">
        <v>4.3459515571594203</v>
      </c>
      <c r="H2062">
        <v>6.5052208900451598</v>
      </c>
      <c r="I2062">
        <v>2.5202190876007</v>
      </c>
      <c r="J2062">
        <v>646</v>
      </c>
      <c r="K2062">
        <v>156</v>
      </c>
      <c r="L2062">
        <v>1423</v>
      </c>
      <c r="M2062">
        <v>437</v>
      </c>
      <c r="N2062">
        <v>72.470680236816406</v>
      </c>
      <c r="O2062">
        <v>44.0454292297363</v>
      </c>
      <c r="P2062">
        <v>71.052669552669499</v>
      </c>
      <c r="Q2062">
        <v>156.97123702422101</v>
      </c>
      <c r="R2062">
        <v>28.4971917697329</v>
      </c>
      <c r="S2062">
        <v>11.2941959108446</v>
      </c>
      <c r="T2062">
        <v>0.40343432536833101</v>
      </c>
      <c r="U2062">
        <v>0.88952753921910599</v>
      </c>
      <c r="V2062">
        <v>13.454109589041</v>
      </c>
      <c r="W2062">
        <v>3.8039017827110602</v>
      </c>
    </row>
    <row r="2063" spans="1:23" x14ac:dyDescent="0.25">
      <c r="A2063">
        <v>2061</v>
      </c>
      <c r="B2063">
        <v>170.29579460109801</v>
      </c>
      <c r="C2063">
        <v>177.57643268838899</v>
      </c>
      <c r="D2063">
        <v>32.536173751574303</v>
      </c>
      <c r="E2063">
        <v>7.1625502024301504</v>
      </c>
      <c r="F2063">
        <v>6.5772790908813397</v>
      </c>
      <c r="G2063">
        <v>2.54678034782409</v>
      </c>
      <c r="H2063">
        <v>6.9408783912658603</v>
      </c>
      <c r="I2063">
        <v>1.62241554260253</v>
      </c>
      <c r="J2063">
        <v>721</v>
      </c>
      <c r="K2063">
        <v>85</v>
      </c>
      <c r="L2063">
        <v>1619</v>
      </c>
      <c r="M2063">
        <v>201</v>
      </c>
      <c r="N2063">
        <v>69.354164123535099</v>
      </c>
      <c r="O2063">
        <v>59.413803100585902</v>
      </c>
      <c r="P2063">
        <v>88.954251883745897</v>
      </c>
      <c r="Q2063">
        <v>178.06435845213801</v>
      </c>
      <c r="R2063">
        <v>25.0018418203145</v>
      </c>
      <c r="S2063">
        <v>6.1112137005232201</v>
      </c>
      <c r="T2063">
        <v>0.47866988221729601</v>
      </c>
      <c r="U2063">
        <v>0.96873961844314804</v>
      </c>
      <c r="V2063">
        <v>10.1227741330834</v>
      </c>
      <c r="W2063">
        <v>3.3065068493150598</v>
      </c>
    </row>
    <row r="2064" spans="1:23" x14ac:dyDescent="0.25">
      <c r="A2064">
        <v>2062</v>
      </c>
      <c r="B2064">
        <v>150.78045372508601</v>
      </c>
      <c r="C2064">
        <v>181.60255390168601</v>
      </c>
      <c r="D2064">
        <v>38.538410598304303</v>
      </c>
      <c r="E2064">
        <v>5.2566535999561701</v>
      </c>
      <c r="F2064">
        <v>7.9234714508056596</v>
      </c>
      <c r="G2064">
        <v>3.2779381275177002</v>
      </c>
      <c r="H2064">
        <v>8.3006525039672798</v>
      </c>
      <c r="I2064">
        <v>2.1768274307250901</v>
      </c>
      <c r="J2064">
        <v>955</v>
      </c>
      <c r="K2064">
        <v>140</v>
      </c>
      <c r="L2064">
        <v>1999</v>
      </c>
      <c r="M2064">
        <v>367</v>
      </c>
      <c r="N2064">
        <v>97.185386657714801</v>
      </c>
      <c r="O2064">
        <v>33.541019439697202</v>
      </c>
      <c r="P2064">
        <v>109.692937123169</v>
      </c>
      <c r="Q2064">
        <v>164.88632887660901</v>
      </c>
      <c r="R2064">
        <v>23.821544980136402</v>
      </c>
      <c r="S2064">
        <v>9.8308504961529195</v>
      </c>
      <c r="T2064">
        <v>0.614640560532702</v>
      </c>
      <c r="U2064">
        <v>0.93929790359865994</v>
      </c>
      <c r="V2064">
        <v>12.0865497076023</v>
      </c>
      <c r="W2064">
        <v>4.8109558096851597</v>
      </c>
    </row>
    <row r="2065" spans="1:23" x14ac:dyDescent="0.25">
      <c r="A2065">
        <v>2063</v>
      </c>
      <c r="B2065">
        <v>178.58508800869399</v>
      </c>
      <c r="C2065">
        <v>180.515690193871</v>
      </c>
      <c r="D2065">
        <v>45.605547496979803</v>
      </c>
      <c r="E2065">
        <v>6.0574714655349098</v>
      </c>
      <c r="F2065">
        <v>5.0078673362731898</v>
      </c>
      <c r="G2065">
        <v>3.6224052906036301</v>
      </c>
      <c r="H2065">
        <v>6.7144522666931099</v>
      </c>
      <c r="I2065">
        <v>2.4291782379150302</v>
      </c>
      <c r="J2065">
        <v>766</v>
      </c>
      <c r="K2065">
        <v>188</v>
      </c>
      <c r="L2065">
        <v>1404</v>
      </c>
      <c r="M2065">
        <v>433</v>
      </c>
      <c r="N2065">
        <v>72.449981689453097</v>
      </c>
      <c r="O2065">
        <v>33.615470886230398</v>
      </c>
      <c r="P2065">
        <v>84.853993701689006</v>
      </c>
      <c r="Q2065">
        <v>184.764611769411</v>
      </c>
      <c r="R2065">
        <v>26.7793281880701</v>
      </c>
      <c r="S2065">
        <v>10.3815028213875</v>
      </c>
      <c r="T2065">
        <v>0.47039084666369102</v>
      </c>
      <c r="U2065">
        <v>0.95290221174993806</v>
      </c>
      <c r="V2065">
        <v>10.4361702127659</v>
      </c>
      <c r="W2065">
        <v>6.0737615677735404</v>
      </c>
    </row>
    <row r="2066" spans="1:23" x14ac:dyDescent="0.25">
      <c r="A2066">
        <v>2064</v>
      </c>
      <c r="B2066">
        <v>142.05513400221199</v>
      </c>
      <c r="C2066">
        <v>161.856682644724</v>
      </c>
      <c r="D2066">
        <v>48.4709519261026</v>
      </c>
      <c r="E2066">
        <v>6.4590220656822703</v>
      </c>
      <c r="F2066">
        <v>7.3915734291076598</v>
      </c>
      <c r="G2066">
        <v>3.0358860492706299</v>
      </c>
      <c r="H2066">
        <v>9.4689140319824201</v>
      </c>
      <c r="I2066">
        <v>2.24770951271057</v>
      </c>
      <c r="J2066">
        <v>1174</v>
      </c>
      <c r="K2066">
        <v>210</v>
      </c>
      <c r="L2066">
        <v>1892</v>
      </c>
      <c r="M2066">
        <v>464</v>
      </c>
      <c r="N2066">
        <v>114.791114807128</v>
      </c>
      <c r="O2066">
        <v>69.462219238281193</v>
      </c>
      <c r="P2066">
        <v>88.220232766338398</v>
      </c>
      <c r="Q2066">
        <v>151.47521404809899</v>
      </c>
      <c r="R2066">
        <v>27.498186197846199</v>
      </c>
      <c r="S2066">
        <v>7.4931281702722803</v>
      </c>
      <c r="T2066">
        <v>0.49448391154011601</v>
      </c>
      <c r="U2066">
        <v>0.95679900412801899</v>
      </c>
      <c r="V2066">
        <v>11.447216890595</v>
      </c>
      <c r="W2066">
        <v>4.3753104455807099</v>
      </c>
    </row>
    <row r="2067" spans="1:23" x14ac:dyDescent="0.25">
      <c r="A2067">
        <v>2065</v>
      </c>
      <c r="B2067">
        <v>145.11921442294599</v>
      </c>
      <c r="C2067">
        <v>173.774030157775</v>
      </c>
      <c r="D2067">
        <v>50.330704105673497</v>
      </c>
      <c r="E2067">
        <v>5.6681140322842101</v>
      </c>
      <c r="F2067">
        <v>7.8559226989745996</v>
      </c>
      <c r="G2067">
        <v>2.8196201324462802</v>
      </c>
      <c r="H2067">
        <v>8.7486391067504794</v>
      </c>
      <c r="I2067">
        <v>1.98939085006713</v>
      </c>
      <c r="J2067">
        <v>1038</v>
      </c>
      <c r="K2067">
        <v>168</v>
      </c>
      <c r="L2067">
        <v>2101</v>
      </c>
      <c r="M2067">
        <v>314</v>
      </c>
      <c r="N2067">
        <v>99.005050659179602</v>
      </c>
      <c r="O2067">
        <v>17.2046508789062</v>
      </c>
      <c r="P2067">
        <v>104.482847066367</v>
      </c>
      <c r="Q2067">
        <v>193.098919556927</v>
      </c>
      <c r="R2067">
        <v>25.6080954677318</v>
      </c>
      <c r="S2067">
        <v>7.1164707096072499</v>
      </c>
      <c r="T2067">
        <v>0.59863962831179995</v>
      </c>
      <c r="U2067">
        <v>0.96525136021138003</v>
      </c>
      <c r="V2067">
        <v>11.905195989060999</v>
      </c>
      <c r="W2067">
        <v>3.0306941053365799</v>
      </c>
    </row>
    <row r="2068" spans="1:23" x14ac:dyDescent="0.25">
      <c r="A2068">
        <v>2066</v>
      </c>
      <c r="B2068">
        <v>149.97952609210299</v>
      </c>
      <c r="C2068">
        <v>137.388014516097</v>
      </c>
      <c r="D2068">
        <v>45.710947079632199</v>
      </c>
      <c r="E2068">
        <v>8.2553209417872608</v>
      </c>
      <c r="F2068">
        <v>8.2167587280273402</v>
      </c>
      <c r="G2068">
        <v>3.1908655166625901</v>
      </c>
      <c r="H2068">
        <v>8.2820577621459908</v>
      </c>
      <c r="I2068">
        <v>2.95714235305786</v>
      </c>
      <c r="J2068">
        <v>967</v>
      </c>
      <c r="K2068">
        <v>214</v>
      </c>
      <c r="L2068">
        <v>1993</v>
      </c>
      <c r="M2068">
        <v>556</v>
      </c>
      <c r="N2068">
        <v>112.80071258544901</v>
      </c>
      <c r="O2068">
        <v>69.180923461914006</v>
      </c>
      <c r="P2068">
        <v>85.481209630064598</v>
      </c>
      <c r="Q2068">
        <v>181.561875215442</v>
      </c>
      <c r="R2068">
        <v>23.662807294061999</v>
      </c>
      <c r="S2068">
        <v>4.4698747810228499</v>
      </c>
      <c r="T2068">
        <v>0.54235876064953503</v>
      </c>
      <c r="U2068">
        <v>0.96399492680747101</v>
      </c>
      <c r="V2068">
        <v>9.5972850678732993</v>
      </c>
      <c r="W2068">
        <v>2.74413886384129</v>
      </c>
    </row>
    <row r="2069" spans="1:23" x14ac:dyDescent="0.25">
      <c r="A2069">
        <v>2067</v>
      </c>
      <c r="B2069">
        <v>151.06691377670799</v>
      </c>
      <c r="C2069">
        <v>213.75735993324099</v>
      </c>
      <c r="D2069">
        <v>46.655238034203698</v>
      </c>
      <c r="E2069">
        <v>6.5681818823801104</v>
      </c>
      <c r="F2069">
        <v>7.9369378089904696</v>
      </c>
      <c r="G2069">
        <v>3.0603568553924498</v>
      </c>
      <c r="H2069">
        <v>8.3116655349731392</v>
      </c>
      <c r="I2069">
        <v>2.41930651664733</v>
      </c>
      <c r="J2069">
        <v>1007</v>
      </c>
      <c r="K2069">
        <v>180</v>
      </c>
      <c r="L2069">
        <v>2026</v>
      </c>
      <c r="M2069">
        <v>468</v>
      </c>
      <c r="N2069">
        <v>86.400230407714801</v>
      </c>
      <c r="O2069">
        <v>18.248287200927699</v>
      </c>
      <c r="P2069">
        <v>84.932993445010894</v>
      </c>
      <c r="Q2069">
        <v>128.754392935982</v>
      </c>
      <c r="R2069">
        <v>24.093235112710801</v>
      </c>
      <c r="S2069">
        <v>4.5663936427764202</v>
      </c>
      <c r="T2069">
        <v>0.53786108969356605</v>
      </c>
      <c r="U2069">
        <v>0.97387376068806797</v>
      </c>
      <c r="V2069">
        <v>9.2679275019700498</v>
      </c>
      <c r="W2069">
        <v>3.5316540050646399</v>
      </c>
    </row>
    <row r="2070" spans="1:23" x14ac:dyDescent="0.25">
      <c r="A2070">
        <v>2068</v>
      </c>
      <c r="B2070">
        <v>152.125366298589</v>
      </c>
      <c r="C2070">
        <v>199.728211298492</v>
      </c>
      <c r="D2070">
        <v>47.301773168001802</v>
      </c>
      <c r="E2070">
        <v>14.420874643294001</v>
      </c>
      <c r="F2070">
        <v>7.8638358116149902</v>
      </c>
      <c r="G2070">
        <v>11.8365011215209</v>
      </c>
      <c r="H2070">
        <v>10.2321662902832</v>
      </c>
      <c r="I2070">
        <v>7.89110898971557</v>
      </c>
      <c r="J2070">
        <v>1238</v>
      </c>
      <c r="K2070">
        <v>655</v>
      </c>
      <c r="L2070">
        <v>2270</v>
      </c>
      <c r="M2070">
        <v>1869</v>
      </c>
      <c r="N2070">
        <v>120.415954589843</v>
      </c>
      <c r="O2070">
        <v>51.078372955322202</v>
      </c>
      <c r="P2070">
        <v>74.5142661492809</v>
      </c>
      <c r="Q2070">
        <v>180.974851394604</v>
      </c>
      <c r="R2070">
        <v>22.7024074873448</v>
      </c>
      <c r="S2070">
        <v>15.7217840365104</v>
      </c>
      <c r="T2070">
        <v>0.46805499476087098</v>
      </c>
      <c r="U2070">
        <v>0.89101782231040105</v>
      </c>
      <c r="V2070">
        <v>9.5230288836846206</v>
      </c>
      <c r="W2070">
        <v>6.7960172228202298</v>
      </c>
    </row>
    <row r="2071" spans="1:23" x14ac:dyDescent="0.25">
      <c r="A2071">
        <v>2069</v>
      </c>
      <c r="B2071">
        <v>160.85423741970499</v>
      </c>
      <c r="C2071">
        <v>189.58153661045199</v>
      </c>
      <c r="D2071">
        <v>47.637444218410302</v>
      </c>
      <c r="E2071">
        <v>6.35169222631946</v>
      </c>
      <c r="F2071">
        <v>6.4246788024902299</v>
      </c>
      <c r="G2071">
        <v>4.0322790145873997</v>
      </c>
      <c r="H2071">
        <v>7.1068663597106898</v>
      </c>
      <c r="I2071">
        <v>2.7990801334381099</v>
      </c>
      <c r="J2071">
        <v>772</v>
      </c>
      <c r="K2071">
        <v>210</v>
      </c>
      <c r="L2071">
        <v>1524</v>
      </c>
      <c r="M2071">
        <v>536</v>
      </c>
      <c r="N2071">
        <v>87.091903686523395</v>
      </c>
      <c r="O2071">
        <v>38.948684692382798</v>
      </c>
      <c r="P2071">
        <v>85.243572129538705</v>
      </c>
      <c r="Q2071">
        <v>181.41547984935701</v>
      </c>
      <c r="R2071">
        <v>24.0832084193494</v>
      </c>
      <c r="S2071">
        <v>4.4398164641467801</v>
      </c>
      <c r="T2071">
        <v>0.53510840803155502</v>
      </c>
      <c r="U2071">
        <v>0.97802251350852698</v>
      </c>
      <c r="V2071">
        <v>7.4214697406339996</v>
      </c>
      <c r="W2071">
        <v>2.8165254237288102</v>
      </c>
    </row>
    <row r="2072" spans="1:23" x14ac:dyDescent="0.25">
      <c r="A2072">
        <v>2070</v>
      </c>
      <c r="B2072">
        <v>166.39044033456801</v>
      </c>
      <c r="C2072">
        <v>175.43235847775</v>
      </c>
      <c r="D2072">
        <v>33.812383177259797</v>
      </c>
      <c r="E2072">
        <v>10.459206035265</v>
      </c>
      <c r="F2072">
        <v>5.8914446830749503</v>
      </c>
      <c r="G2072">
        <v>5.3643383979797301</v>
      </c>
      <c r="H2072">
        <v>7.9550871849059996</v>
      </c>
      <c r="I2072">
        <v>4.1025261878967196</v>
      </c>
      <c r="J2072">
        <v>923</v>
      </c>
      <c r="K2072">
        <v>365</v>
      </c>
      <c r="L2072">
        <v>1706</v>
      </c>
      <c r="M2072">
        <v>892</v>
      </c>
      <c r="N2072">
        <v>73.334854125976506</v>
      </c>
      <c r="O2072">
        <v>30.000001907348601</v>
      </c>
      <c r="P2072">
        <v>71.408728296574296</v>
      </c>
      <c r="Q2072">
        <v>165.62181745851299</v>
      </c>
      <c r="R2072">
        <v>21.769967534736502</v>
      </c>
      <c r="S2072">
        <v>5.7700050028958998</v>
      </c>
      <c r="T2072">
        <v>0.44590513969530798</v>
      </c>
      <c r="U2072">
        <v>0.97450084798194203</v>
      </c>
      <c r="V2072">
        <v>8.7084377610693409</v>
      </c>
      <c r="W2072">
        <v>3.8037413494809602</v>
      </c>
    </row>
    <row r="2073" spans="1:23" x14ac:dyDescent="0.25">
      <c r="A2073">
        <v>2071</v>
      </c>
      <c r="B2073">
        <v>172.48595936268799</v>
      </c>
      <c r="C2073">
        <v>178.53961846727</v>
      </c>
      <c r="D2073">
        <v>31.9236910390471</v>
      </c>
      <c r="E2073">
        <v>6.7843202803968703</v>
      </c>
      <c r="F2073">
        <v>6.4505519866943297</v>
      </c>
      <c r="G2073">
        <v>2.9613585472106898</v>
      </c>
      <c r="H2073">
        <v>8.6959075927734304</v>
      </c>
      <c r="I2073">
        <v>1.93276154994964</v>
      </c>
      <c r="J2073">
        <v>1057</v>
      </c>
      <c r="K2073">
        <v>135</v>
      </c>
      <c r="L2073">
        <v>1877</v>
      </c>
      <c r="M2073">
        <v>337</v>
      </c>
      <c r="N2073">
        <v>94.021278381347599</v>
      </c>
      <c r="O2073">
        <v>31.0483493804931</v>
      </c>
      <c r="P2073">
        <v>70.872546583850905</v>
      </c>
      <c r="Q2073">
        <v>181.047710954991</v>
      </c>
      <c r="R2073">
        <v>24.6288908589786</v>
      </c>
      <c r="S2073">
        <v>5.4774124354074498</v>
      </c>
      <c r="T2073">
        <v>0.443769783668924</v>
      </c>
      <c r="U2073">
        <v>0.96658687394063803</v>
      </c>
      <c r="V2073">
        <v>8.9186351706036699</v>
      </c>
      <c r="W2073">
        <v>2.8223265677067499</v>
      </c>
    </row>
    <row r="2074" spans="1:23" x14ac:dyDescent="0.25">
      <c r="A2074">
        <v>2072</v>
      </c>
      <c r="B2074">
        <v>166.213898969512</v>
      </c>
      <c r="C2074">
        <v>123.327213801936</v>
      </c>
      <c r="D2074">
        <v>35.087544181263603</v>
      </c>
      <c r="E2074">
        <v>5.7619627216079596</v>
      </c>
      <c r="F2074">
        <v>7.23970127105712</v>
      </c>
      <c r="G2074">
        <v>4.05171394348144</v>
      </c>
      <c r="H2074">
        <v>9.5276260375976491</v>
      </c>
      <c r="I2074">
        <v>2.5910279750823899</v>
      </c>
      <c r="J2074">
        <v>1125</v>
      </c>
      <c r="K2074">
        <v>219</v>
      </c>
      <c r="L2074">
        <v>2397</v>
      </c>
      <c r="M2074">
        <v>488</v>
      </c>
      <c r="N2074">
        <v>93.40771484375</v>
      </c>
      <c r="O2074">
        <v>36.769554138183501</v>
      </c>
      <c r="P2074">
        <v>81.071035386631706</v>
      </c>
      <c r="Q2074">
        <v>160.331454166344</v>
      </c>
      <c r="R2074">
        <v>26.130761760792002</v>
      </c>
      <c r="S2074">
        <v>7.8230458413986197</v>
      </c>
      <c r="T2074">
        <v>0.51675652818048501</v>
      </c>
      <c r="U2074">
        <v>0.95358953487530895</v>
      </c>
      <c r="V2074">
        <v>11.9241486068111</v>
      </c>
      <c r="W2074">
        <v>4.1793746571585197</v>
      </c>
    </row>
    <row r="2075" spans="1:23" x14ac:dyDescent="0.25">
      <c r="A2075">
        <v>2073</v>
      </c>
      <c r="B2075">
        <v>165.68089813502999</v>
      </c>
      <c r="C2075">
        <v>175.54466416969001</v>
      </c>
      <c r="D2075">
        <v>36.772904983680199</v>
      </c>
      <c r="E2075">
        <v>10.7616713448043</v>
      </c>
      <c r="F2075">
        <v>7.25408506393432</v>
      </c>
      <c r="G2075">
        <v>6.5973701477050701</v>
      </c>
      <c r="H2075">
        <v>9.2891454696655202</v>
      </c>
      <c r="I2075">
        <v>4.9655365943908603</v>
      </c>
      <c r="J2075">
        <v>1139</v>
      </c>
      <c r="K2075">
        <v>543</v>
      </c>
      <c r="L2075">
        <v>2103</v>
      </c>
      <c r="M2075">
        <v>1188</v>
      </c>
      <c r="N2075">
        <v>108.60018920898401</v>
      </c>
      <c r="O2075">
        <v>65.924201965332003</v>
      </c>
      <c r="P2075">
        <v>76.767601246105897</v>
      </c>
      <c r="Q2075">
        <v>178.38682234217299</v>
      </c>
      <c r="R2075">
        <v>27.022147548055901</v>
      </c>
      <c r="S2075">
        <v>6.7973770441775399</v>
      </c>
      <c r="T2075">
        <v>0.50044939776165298</v>
      </c>
      <c r="U2075">
        <v>0.95253908519985198</v>
      </c>
      <c r="V2075">
        <v>8.4764826175869104</v>
      </c>
      <c r="W2075">
        <v>3.4508737864077599</v>
      </c>
    </row>
    <row r="2076" spans="1:23" x14ac:dyDescent="0.25">
      <c r="A2076">
        <v>2074</v>
      </c>
      <c r="B2076">
        <v>160.42535271400499</v>
      </c>
      <c r="C2076">
        <v>193.90112363911501</v>
      </c>
      <c r="D2076">
        <v>26.0602670191813</v>
      </c>
      <c r="E2076">
        <v>9.5276569454171103</v>
      </c>
      <c r="F2076">
        <v>8.2260169982910103</v>
      </c>
      <c r="G2076">
        <v>7.2156672477722097</v>
      </c>
      <c r="H2076">
        <v>9.3200550079345703</v>
      </c>
      <c r="I2076">
        <v>5.7731523513793901</v>
      </c>
      <c r="J2076">
        <v>1145</v>
      </c>
      <c r="K2076">
        <v>605</v>
      </c>
      <c r="L2076">
        <v>2310</v>
      </c>
      <c r="M2076">
        <v>1469</v>
      </c>
      <c r="N2076">
        <v>91.809585571289006</v>
      </c>
      <c r="O2076">
        <v>39.204593658447202</v>
      </c>
      <c r="P2076">
        <v>60.696684005201497</v>
      </c>
      <c r="Q2076">
        <v>176.783658818519</v>
      </c>
      <c r="R2076">
        <v>23.5484449759578</v>
      </c>
      <c r="S2076">
        <v>7.2663319256100198</v>
      </c>
      <c r="T2076">
        <v>0.44705956270362002</v>
      </c>
      <c r="U2076">
        <v>0.94518265314997796</v>
      </c>
      <c r="V2076">
        <v>10.8165853658536</v>
      </c>
      <c r="W2076">
        <v>2.5609582542694498</v>
      </c>
    </row>
    <row r="2077" spans="1:23" x14ac:dyDescent="0.25">
      <c r="A2077">
        <v>2075</v>
      </c>
      <c r="B2077">
        <v>154.673271361757</v>
      </c>
      <c r="C2077">
        <v>193.57810165149701</v>
      </c>
      <c r="D2077">
        <v>25.1011882968949</v>
      </c>
      <c r="E2077">
        <v>6.85538416057378</v>
      </c>
      <c r="F2077">
        <v>7.4446530342101997</v>
      </c>
      <c r="G2077">
        <v>2.6940679550170898</v>
      </c>
      <c r="H2077">
        <v>7.3084158897399902</v>
      </c>
      <c r="I2077">
        <v>1.7979964017868</v>
      </c>
      <c r="J2077">
        <v>839</v>
      </c>
      <c r="K2077">
        <v>93</v>
      </c>
      <c r="L2077">
        <v>1811</v>
      </c>
      <c r="M2077">
        <v>248</v>
      </c>
      <c r="N2077">
        <v>76.059188842773395</v>
      </c>
      <c r="O2077">
        <v>79.056938171386705</v>
      </c>
      <c r="P2077">
        <v>47.709151230301302</v>
      </c>
      <c r="Q2077">
        <v>205.35667531184299</v>
      </c>
      <c r="R2077">
        <v>21.376982983192899</v>
      </c>
      <c r="S2077">
        <v>5.1207789663235399</v>
      </c>
      <c r="T2077">
        <v>0.35166936818313899</v>
      </c>
      <c r="U2077">
        <v>0.99383562990418595</v>
      </c>
      <c r="V2077">
        <v>8.2381889763779501</v>
      </c>
      <c r="W2077">
        <v>2.3355812783090002</v>
      </c>
    </row>
    <row r="2078" spans="1:23" x14ac:dyDescent="0.25">
      <c r="A2078">
        <v>2076</v>
      </c>
      <c r="B2078">
        <v>180.388014516097</v>
      </c>
      <c r="C2078">
        <v>172.36429971472299</v>
      </c>
      <c r="D2078">
        <v>26.922815868305101</v>
      </c>
      <c r="E2078">
        <v>12.4457544197613</v>
      </c>
      <c r="F2078">
        <v>7.4643063545226997</v>
      </c>
      <c r="G2078">
        <v>5.0449323654174796</v>
      </c>
      <c r="H2078">
        <v>8.37896633148193</v>
      </c>
      <c r="I2078">
        <v>3.3761014938354399</v>
      </c>
      <c r="J2078">
        <v>1045</v>
      </c>
      <c r="K2078">
        <v>245</v>
      </c>
      <c r="L2078">
        <v>2112</v>
      </c>
      <c r="M2078">
        <v>680</v>
      </c>
      <c r="N2078">
        <v>84.059509277343693</v>
      </c>
      <c r="O2078">
        <v>19.235383987426701</v>
      </c>
      <c r="P2078">
        <v>63.445972495088398</v>
      </c>
      <c r="Q2078">
        <v>177.66132371207101</v>
      </c>
      <c r="R2078">
        <v>23.213359249145501</v>
      </c>
      <c r="S2078">
        <v>6.0837918917060998</v>
      </c>
      <c r="T2078">
        <v>0.46448897616587398</v>
      </c>
      <c r="U2078">
        <v>0.95265714939097701</v>
      </c>
      <c r="V2078">
        <v>9.1814310051107295</v>
      </c>
      <c r="W2078">
        <v>2.92063492063492</v>
      </c>
    </row>
    <row r="2079" spans="1:23" x14ac:dyDescent="0.25">
      <c r="A2079">
        <v>2077</v>
      </c>
      <c r="B2079">
        <v>171.48764773234399</v>
      </c>
      <c r="C2079">
        <v>179.68817559044399</v>
      </c>
      <c r="D2079">
        <v>21.623156915114699</v>
      </c>
      <c r="E2079">
        <v>7.6098304196761699</v>
      </c>
      <c r="F2079">
        <v>6.67042779922485</v>
      </c>
      <c r="G2079">
        <v>4.9368691444396902</v>
      </c>
      <c r="H2079">
        <v>9.9895563125610298</v>
      </c>
      <c r="I2079">
        <v>3.98667120933532</v>
      </c>
      <c r="J2079">
        <v>1238</v>
      </c>
      <c r="K2079">
        <v>398</v>
      </c>
      <c r="L2079">
        <v>2040</v>
      </c>
      <c r="M2079">
        <v>930</v>
      </c>
      <c r="N2079">
        <v>98.351417541503906</v>
      </c>
      <c r="O2079">
        <v>35.440090179443303</v>
      </c>
      <c r="P2079">
        <v>61.878843226788398</v>
      </c>
      <c r="Q2079">
        <v>166.64052538843501</v>
      </c>
      <c r="R2079">
        <v>20.693161537824999</v>
      </c>
      <c r="S2079">
        <v>4.8004062224112101</v>
      </c>
      <c r="T2079">
        <v>0.44629885042522999</v>
      </c>
      <c r="U2079">
        <v>0.97443389361988997</v>
      </c>
      <c r="V2079">
        <v>9.9229229229229201</v>
      </c>
      <c r="W2079">
        <v>3.0223242760556102</v>
      </c>
    </row>
    <row r="2080" spans="1:23" x14ac:dyDescent="0.25">
      <c r="A2080">
        <v>2078</v>
      </c>
      <c r="B2080">
        <v>173.13219740340301</v>
      </c>
      <c r="C2080">
        <v>168.52533524811199</v>
      </c>
      <c r="D2080">
        <v>27.429392744211601</v>
      </c>
      <c r="E2080">
        <v>8.7787919932809295</v>
      </c>
      <c r="F2080">
        <v>7.2453436851501403</v>
      </c>
      <c r="G2080">
        <v>5.0486879348754803</v>
      </c>
      <c r="H2080">
        <v>9.1203718185424805</v>
      </c>
      <c r="I2080">
        <v>4.1007881164550701</v>
      </c>
      <c r="J2080">
        <v>1063</v>
      </c>
      <c r="K2080">
        <v>417</v>
      </c>
      <c r="L2080">
        <v>2044</v>
      </c>
      <c r="M2080">
        <v>865</v>
      </c>
      <c r="N2080">
        <v>91.923881530761705</v>
      </c>
      <c r="O2080">
        <v>42.941822052001903</v>
      </c>
      <c r="P2080">
        <v>70.236556064073199</v>
      </c>
      <c r="Q2080">
        <v>200.881830534795</v>
      </c>
      <c r="R2080">
        <v>20.985538826905302</v>
      </c>
      <c r="S2080">
        <v>3.5012737200109698</v>
      </c>
      <c r="T2080">
        <v>0.53619226392535702</v>
      </c>
      <c r="U2080">
        <v>0.97961071863181703</v>
      </c>
      <c r="V2080">
        <v>8.4962756052141497</v>
      </c>
      <c r="W2080">
        <v>2.58736376021798</v>
      </c>
    </row>
    <row r="2081" spans="1:23" x14ac:dyDescent="0.25">
      <c r="A2081">
        <v>2079</v>
      </c>
      <c r="B2081">
        <v>197.41427157522901</v>
      </c>
      <c r="C2081">
        <v>176.64631566690599</v>
      </c>
      <c r="D2081">
        <v>27.923694672947601</v>
      </c>
      <c r="E2081">
        <v>6.3582080969824002</v>
      </c>
      <c r="F2081">
        <v>5.7270560264587402</v>
      </c>
      <c r="G2081">
        <v>3.3736665248870801</v>
      </c>
      <c r="H2081">
        <v>7.0689311027526802</v>
      </c>
      <c r="I2081">
        <v>3.2494866847991899</v>
      </c>
      <c r="J2081">
        <v>808</v>
      </c>
      <c r="K2081">
        <v>379</v>
      </c>
      <c r="L2081">
        <v>1667</v>
      </c>
      <c r="M2081">
        <v>736</v>
      </c>
      <c r="N2081">
        <v>83.150466918945298</v>
      </c>
      <c r="O2081">
        <v>24.698177337646399</v>
      </c>
      <c r="P2081">
        <v>97.280213495996904</v>
      </c>
      <c r="Q2081">
        <v>167.546883695047</v>
      </c>
      <c r="R2081">
        <v>26.266218547451299</v>
      </c>
      <c r="S2081">
        <v>6.0166967667132498</v>
      </c>
      <c r="T2081">
        <v>0.53069205658107299</v>
      </c>
      <c r="U2081">
        <v>0.97078012796722901</v>
      </c>
      <c r="V2081">
        <v>10.9719745222929</v>
      </c>
      <c r="W2081">
        <v>3.2875466998754601</v>
      </c>
    </row>
    <row r="2082" spans="1:23" x14ac:dyDescent="0.25">
      <c r="A2082">
        <v>2080</v>
      </c>
      <c r="B2082">
        <v>166.160880281006</v>
      </c>
      <c r="C2082">
        <v>187.04075375031499</v>
      </c>
      <c r="D2082">
        <v>20.244934372425199</v>
      </c>
      <c r="E2082">
        <v>8.8415780623144506</v>
      </c>
      <c r="F2082">
        <v>6.6273417472839302</v>
      </c>
      <c r="G2082">
        <v>2.5332627296447701</v>
      </c>
      <c r="H2082">
        <v>7.5905857086181596</v>
      </c>
      <c r="I2082">
        <v>1.58012783527374</v>
      </c>
      <c r="J2082">
        <v>899</v>
      </c>
      <c r="K2082">
        <v>91</v>
      </c>
      <c r="L2082">
        <v>1917</v>
      </c>
      <c r="M2082">
        <v>217</v>
      </c>
      <c r="N2082">
        <v>86.267021179199205</v>
      </c>
      <c r="O2082">
        <v>58.309516906738203</v>
      </c>
      <c r="P2082">
        <v>94.472820763956904</v>
      </c>
      <c r="Q2082">
        <v>181.134657687231</v>
      </c>
      <c r="R2082">
        <v>23.087047213670001</v>
      </c>
      <c r="S2082">
        <v>5.1529885546266598</v>
      </c>
      <c r="T2082">
        <v>0.52905677388771999</v>
      </c>
      <c r="U2082">
        <v>0.97235293487323304</v>
      </c>
      <c r="V2082">
        <v>18.309489051094801</v>
      </c>
      <c r="W2082">
        <v>2.8869226907630501</v>
      </c>
    </row>
    <row r="2083" spans="1:23" x14ac:dyDescent="0.25">
      <c r="A2083">
        <v>2081</v>
      </c>
      <c r="B2083">
        <v>153.25932969784</v>
      </c>
      <c r="C2083">
        <v>180.479031225135</v>
      </c>
      <c r="D2083">
        <v>28.103434917267201</v>
      </c>
      <c r="E2083">
        <v>7.1186804718434997</v>
      </c>
      <c r="F2083">
        <v>8.2421655654907209</v>
      </c>
      <c r="G2083">
        <v>4.12540531158447</v>
      </c>
      <c r="H2083">
        <v>11.6285438537597</v>
      </c>
      <c r="I2083">
        <v>3.97321105003356</v>
      </c>
      <c r="J2083">
        <v>1392</v>
      </c>
      <c r="K2083">
        <v>433</v>
      </c>
      <c r="L2083">
        <v>2681</v>
      </c>
      <c r="M2083">
        <v>851</v>
      </c>
      <c r="N2083">
        <v>90.801979064941406</v>
      </c>
      <c r="O2083">
        <v>56.035701751708899</v>
      </c>
      <c r="P2083">
        <v>79.697293685265606</v>
      </c>
      <c r="Q2083">
        <v>155.25368705035899</v>
      </c>
      <c r="R2083">
        <v>21.654603316043499</v>
      </c>
      <c r="S2083">
        <v>7.9317930332432596</v>
      </c>
      <c r="T2083">
        <v>0.505073130651855</v>
      </c>
      <c r="U2083">
        <v>0.93793328372700402</v>
      </c>
      <c r="V2083">
        <v>11.053563523683</v>
      </c>
      <c r="W2083">
        <v>3.4119762351469598</v>
      </c>
    </row>
    <row r="2084" spans="1:23" x14ac:dyDescent="0.25">
      <c r="A2084">
        <v>2082</v>
      </c>
      <c r="B2084">
        <v>159.50470608783399</v>
      </c>
      <c r="C2084">
        <v>210.43169865512601</v>
      </c>
      <c r="D2084">
        <v>27.2322840914632</v>
      </c>
      <c r="E2084">
        <v>13.8808873079437</v>
      </c>
      <c r="F2084">
        <v>7.6606502532958896</v>
      </c>
      <c r="G2084">
        <v>5.27040290832519</v>
      </c>
      <c r="H2084">
        <v>10.65376663208</v>
      </c>
      <c r="I2084">
        <v>3.8265292644500701</v>
      </c>
      <c r="J2084">
        <v>1312</v>
      </c>
      <c r="K2084">
        <v>306</v>
      </c>
      <c r="L2084">
        <v>2324</v>
      </c>
      <c r="M2084">
        <v>769</v>
      </c>
      <c r="N2084">
        <v>91.285270690917898</v>
      </c>
      <c r="O2084">
        <v>58.821762084960902</v>
      </c>
      <c r="P2084">
        <v>72.159910470032301</v>
      </c>
      <c r="Q2084">
        <v>178.91309992291701</v>
      </c>
      <c r="R2084">
        <v>18.5891466568916</v>
      </c>
      <c r="S2084">
        <v>4.0356029438896304</v>
      </c>
      <c r="T2084">
        <v>0.53944359033617895</v>
      </c>
      <c r="U2084">
        <v>0.975044877671981</v>
      </c>
      <c r="V2084">
        <v>12.0951257861635</v>
      </c>
      <c r="W2084">
        <v>2.6217178460169102</v>
      </c>
    </row>
    <row r="2085" spans="1:23" x14ac:dyDescent="0.25">
      <c r="A2085">
        <v>2083</v>
      </c>
      <c r="B2085">
        <v>197.48914203652299</v>
      </c>
      <c r="C2085">
        <v>192.77422422325199</v>
      </c>
      <c r="D2085">
        <v>30.5446449917712</v>
      </c>
      <c r="E2085">
        <v>6.7025202260035304</v>
      </c>
      <c r="F2085">
        <v>6.2299876213073704</v>
      </c>
      <c r="G2085">
        <v>4.7319364547729403</v>
      </c>
      <c r="H2085">
        <v>7.7198185920715297</v>
      </c>
      <c r="I2085">
        <v>3.9406673908233598</v>
      </c>
      <c r="J2085">
        <v>911</v>
      </c>
      <c r="K2085">
        <v>411</v>
      </c>
      <c r="L2085">
        <v>1766</v>
      </c>
      <c r="M2085">
        <v>896</v>
      </c>
      <c r="N2085">
        <v>82.152297973632798</v>
      </c>
      <c r="O2085">
        <v>50.3289184570312</v>
      </c>
      <c r="P2085">
        <v>97.631371777209196</v>
      </c>
      <c r="Q2085">
        <v>146.982397174433</v>
      </c>
      <c r="R2085">
        <v>24.1100465263548</v>
      </c>
      <c r="S2085">
        <v>4.10532380359352</v>
      </c>
      <c r="T2085">
        <v>0.51691294394193799</v>
      </c>
      <c r="U2085">
        <v>0.97391894021630898</v>
      </c>
      <c r="V2085">
        <v>11.0819912152269</v>
      </c>
      <c r="W2085">
        <v>2.9852487135505998</v>
      </c>
    </row>
    <row r="2086" spans="1:23" x14ac:dyDescent="0.25">
      <c r="A2086">
        <v>2084</v>
      </c>
      <c r="B2086">
        <v>145.79826893593801</v>
      </c>
      <c r="C2086">
        <v>194.26709231694699</v>
      </c>
      <c r="D2086">
        <v>27.152742761866801</v>
      </c>
      <c r="E2086">
        <v>13.418410371374099</v>
      </c>
      <c r="F2086">
        <v>6.00608205795288</v>
      </c>
      <c r="G2086">
        <v>9.2193937301635707</v>
      </c>
      <c r="H2086">
        <v>6.3524971008300701</v>
      </c>
      <c r="I2086">
        <v>6.5130438804626403</v>
      </c>
      <c r="J2086">
        <v>700</v>
      </c>
      <c r="K2086">
        <v>651</v>
      </c>
      <c r="L2086">
        <v>1422</v>
      </c>
      <c r="M2086">
        <v>1746</v>
      </c>
      <c r="N2086">
        <v>63.063457489013601</v>
      </c>
      <c r="O2086">
        <v>40.311286926269503</v>
      </c>
      <c r="P2086">
        <v>83.148488562091501</v>
      </c>
      <c r="Q2086">
        <v>181.036780650542</v>
      </c>
      <c r="R2086">
        <v>23.916628445071499</v>
      </c>
      <c r="S2086">
        <v>4.4354491676557704</v>
      </c>
      <c r="T2086">
        <v>0.45117617661350401</v>
      </c>
      <c r="U2086">
        <v>0.97648938315336997</v>
      </c>
      <c r="V2086">
        <v>13.377857142857099</v>
      </c>
      <c r="W2086">
        <v>2.6385782135743798</v>
      </c>
    </row>
    <row r="2087" spans="1:23" x14ac:dyDescent="0.25">
      <c r="A2087">
        <v>2085</v>
      </c>
      <c r="B2087">
        <v>196.29069067903501</v>
      </c>
      <c r="C2087">
        <v>179.19208600981901</v>
      </c>
      <c r="D2087">
        <v>33.989216452721202</v>
      </c>
      <c r="E2087">
        <v>7.22183076904959</v>
      </c>
      <c r="F2087">
        <v>6.7243480682373002</v>
      </c>
      <c r="G2087">
        <v>3.7567183971404998</v>
      </c>
      <c r="H2087">
        <v>8.8016624450683594</v>
      </c>
      <c r="I2087">
        <v>3.0389058589935298</v>
      </c>
      <c r="J2087">
        <v>1072</v>
      </c>
      <c r="K2087">
        <v>302</v>
      </c>
      <c r="L2087">
        <v>2030</v>
      </c>
      <c r="M2087">
        <v>630</v>
      </c>
      <c r="N2087">
        <v>90.686271667480398</v>
      </c>
      <c r="O2087">
        <v>17.262676239013601</v>
      </c>
      <c r="P2087">
        <v>91.607102208058194</v>
      </c>
      <c r="Q2087">
        <v>169.038704145997</v>
      </c>
      <c r="R2087">
        <v>28.969767118102599</v>
      </c>
      <c r="S2087">
        <v>10.690644761535101</v>
      </c>
      <c r="T2087">
        <v>0.545745367091797</v>
      </c>
      <c r="U2087">
        <v>0.92082680213156098</v>
      </c>
      <c r="V2087">
        <v>13.697560975609701</v>
      </c>
      <c r="W2087">
        <v>4.5368322399250198</v>
      </c>
    </row>
    <row r="2088" spans="1:23" x14ac:dyDescent="0.25">
      <c r="A2088">
        <v>2086</v>
      </c>
      <c r="B2088">
        <v>201.10475654485799</v>
      </c>
      <c r="C2088">
        <v>177.03483475324501</v>
      </c>
      <c r="D2088">
        <v>22.860785381114798</v>
      </c>
      <c r="E2088">
        <v>12.183531584876199</v>
      </c>
      <c r="F2088">
        <v>5.1419911384582502</v>
      </c>
      <c r="G2088">
        <v>5.9848241806030202</v>
      </c>
      <c r="H2088">
        <v>6.3949098587036097</v>
      </c>
      <c r="I2088">
        <v>4.7734918594360298</v>
      </c>
      <c r="J2088">
        <v>728</v>
      </c>
      <c r="K2088">
        <v>465</v>
      </c>
      <c r="L2088">
        <v>1532</v>
      </c>
      <c r="M2088">
        <v>1202</v>
      </c>
      <c r="N2088">
        <v>66.483078002929602</v>
      </c>
      <c r="O2088">
        <v>22.2036037445068</v>
      </c>
      <c r="P2088">
        <v>78.335500963391098</v>
      </c>
      <c r="Q2088">
        <v>201.240366505472</v>
      </c>
      <c r="R2088">
        <v>28.623568643307301</v>
      </c>
      <c r="S2088">
        <v>3.8248826288551898</v>
      </c>
      <c r="T2088">
        <v>0.44264843470559501</v>
      </c>
      <c r="U2088">
        <v>0.97542426202332499</v>
      </c>
      <c r="V2088">
        <v>13.4603305785123</v>
      </c>
      <c r="W2088">
        <v>2.3989005325545398</v>
      </c>
    </row>
    <row r="2089" spans="1:23" x14ac:dyDescent="0.25">
      <c r="A2089">
        <v>2087</v>
      </c>
      <c r="B2089">
        <v>161.04950610335899</v>
      </c>
      <c r="C2089">
        <v>195.93122319470501</v>
      </c>
      <c r="D2089">
        <v>23.854435878505399</v>
      </c>
      <c r="E2089">
        <v>5.1312987406260202</v>
      </c>
      <c r="F2089">
        <v>6.7823762893676696</v>
      </c>
      <c r="G2089">
        <v>3.1262826919555602</v>
      </c>
      <c r="H2089">
        <v>9.1869411468505806</v>
      </c>
      <c r="I2089">
        <v>2.4891622066497798</v>
      </c>
      <c r="J2089">
        <v>1147</v>
      </c>
      <c r="K2089">
        <v>268</v>
      </c>
      <c r="L2089">
        <v>2127</v>
      </c>
      <c r="M2089">
        <v>494</v>
      </c>
      <c r="N2089">
        <v>94.514549255371094</v>
      </c>
      <c r="O2089">
        <v>21.095022201538001</v>
      </c>
      <c r="P2089">
        <v>97.792592592592598</v>
      </c>
      <c r="Q2089">
        <v>156.922816146326</v>
      </c>
      <c r="R2089">
        <v>30.770695245168799</v>
      </c>
      <c r="S2089">
        <v>5.39748090709758</v>
      </c>
      <c r="T2089">
        <v>0.532170680111409</v>
      </c>
      <c r="U2089">
        <v>0.95989796083591705</v>
      </c>
      <c r="V2089">
        <v>17.5453315290933</v>
      </c>
      <c r="W2089">
        <v>2.9026292978907802</v>
      </c>
    </row>
    <row r="2090" spans="1:23" x14ac:dyDescent="0.25">
      <c r="A2090">
        <v>2088</v>
      </c>
      <c r="B2090">
        <v>157.49327563119701</v>
      </c>
      <c r="C2090">
        <v>185.17731762696701</v>
      </c>
      <c r="D2090">
        <v>14.2226659507359</v>
      </c>
      <c r="E2090">
        <v>8.6445826948457007</v>
      </c>
      <c r="F2090">
        <v>6.0073528289794904</v>
      </c>
      <c r="G2090">
        <v>6.3902397155761701</v>
      </c>
      <c r="H2090">
        <v>6.6530032157897896</v>
      </c>
      <c r="I2090">
        <v>4.4341301918029696</v>
      </c>
      <c r="J2090">
        <v>817</v>
      </c>
      <c r="K2090">
        <v>398</v>
      </c>
      <c r="L2090">
        <v>1492</v>
      </c>
      <c r="M2090">
        <v>1040</v>
      </c>
      <c r="N2090">
        <v>75.471847534179602</v>
      </c>
      <c r="O2090">
        <v>45.486259460449197</v>
      </c>
      <c r="P2090">
        <v>78.083442838370502</v>
      </c>
      <c r="Q2090">
        <v>164.03369875568399</v>
      </c>
      <c r="R2090">
        <v>28.998932148684901</v>
      </c>
      <c r="S2090">
        <v>7.0664046985426596</v>
      </c>
      <c r="T2090">
        <v>0.47016847817537799</v>
      </c>
      <c r="U2090">
        <v>0.95218655721834</v>
      </c>
      <c r="V2090">
        <v>13.66</v>
      </c>
      <c r="W2090">
        <v>3.1696867537575502</v>
      </c>
    </row>
    <row r="2091" spans="1:23" x14ac:dyDescent="0.25">
      <c r="A2091">
        <v>2089</v>
      </c>
      <c r="B2091">
        <v>141.43905373672999</v>
      </c>
      <c r="C2091">
        <v>216.12546333132701</v>
      </c>
      <c r="D2091">
        <v>34.701822947918899</v>
      </c>
      <c r="E2091">
        <v>4.5138944017775202</v>
      </c>
      <c r="F2091">
        <v>11.724347114562899</v>
      </c>
      <c r="G2091">
        <v>2.8165814876556299</v>
      </c>
      <c r="H2091">
        <v>12.373252868652299</v>
      </c>
      <c r="I2091">
        <v>2.2809545993804901</v>
      </c>
      <c r="J2091">
        <v>1520</v>
      </c>
      <c r="K2091">
        <v>198</v>
      </c>
      <c r="L2091">
        <v>2982</v>
      </c>
      <c r="M2091">
        <v>400</v>
      </c>
      <c r="N2091">
        <v>131.55226135253901</v>
      </c>
      <c r="O2091">
        <v>38.288379669189403</v>
      </c>
      <c r="P2091">
        <v>92.163318398612503</v>
      </c>
      <c r="Q2091">
        <v>167.42670754778501</v>
      </c>
      <c r="R2091">
        <v>27.274597409577598</v>
      </c>
      <c r="S2091">
        <v>14.4719251399677</v>
      </c>
      <c r="T2091">
        <v>0.53831845535612899</v>
      </c>
      <c r="U2091">
        <v>0.92926041411196203</v>
      </c>
      <c r="V2091">
        <v>11.5362760020294</v>
      </c>
      <c r="W2091">
        <v>8.8563897763578208</v>
      </c>
    </row>
    <row r="2092" spans="1:23" x14ac:dyDescent="0.25">
      <c r="A2092">
        <v>2090</v>
      </c>
      <c r="B2092">
        <v>165.237477925051</v>
      </c>
      <c r="C2092">
        <v>186.291816258805</v>
      </c>
      <c r="D2092">
        <v>24.618812165697602</v>
      </c>
      <c r="E2092">
        <v>7.5538406667504097</v>
      </c>
      <c r="F2092">
        <v>6.70544338226318</v>
      </c>
      <c r="G2092">
        <v>3.8437964916229199</v>
      </c>
      <c r="H2092">
        <v>9.2052698135375906</v>
      </c>
      <c r="I2092">
        <v>2.4733474254608101</v>
      </c>
      <c r="J2092">
        <v>1135</v>
      </c>
      <c r="K2092">
        <v>137</v>
      </c>
      <c r="L2092">
        <v>2186</v>
      </c>
      <c r="M2092">
        <v>400</v>
      </c>
      <c r="N2092">
        <v>102.625534057617</v>
      </c>
      <c r="O2092">
        <v>36.674243927001903</v>
      </c>
      <c r="P2092">
        <v>74.668917904847603</v>
      </c>
      <c r="Q2092">
        <v>168.49609469752099</v>
      </c>
      <c r="R2092">
        <v>25.8708786328062</v>
      </c>
      <c r="S2092">
        <v>3.5173778041797199</v>
      </c>
      <c r="T2092">
        <v>0.449684274447883</v>
      </c>
      <c r="U2092">
        <v>0.97260033245856203</v>
      </c>
      <c r="V2092">
        <v>13.6964285714285</v>
      </c>
      <c r="W2092">
        <v>2.6550240880935898</v>
      </c>
    </row>
    <row r="2093" spans="1:23" x14ac:dyDescent="0.25">
      <c r="A2093">
        <v>2091</v>
      </c>
      <c r="B2093">
        <v>152.88340546100201</v>
      </c>
      <c r="C2093">
        <v>161.26084340856599</v>
      </c>
      <c r="D2093">
        <v>23.4354515736294</v>
      </c>
      <c r="E2093">
        <v>6.2957059834452398</v>
      </c>
      <c r="F2093">
        <v>7.5440120697021396</v>
      </c>
      <c r="G2093">
        <v>3.0491483211517298</v>
      </c>
      <c r="H2093">
        <v>9.7557573318481392</v>
      </c>
      <c r="I2093">
        <v>2.5085704326629599</v>
      </c>
      <c r="J2093">
        <v>1133</v>
      </c>
      <c r="K2093">
        <v>222</v>
      </c>
      <c r="L2093">
        <v>2289</v>
      </c>
      <c r="M2093">
        <v>510</v>
      </c>
      <c r="N2093">
        <v>88.865066528320298</v>
      </c>
      <c r="O2093">
        <v>59.539897918701101</v>
      </c>
      <c r="P2093">
        <v>117.980509148766</v>
      </c>
      <c r="Q2093">
        <v>172.08384937882201</v>
      </c>
      <c r="R2093">
        <v>24.4180968675564</v>
      </c>
      <c r="S2093">
        <v>5.8015676480298799</v>
      </c>
      <c r="T2093">
        <v>0.63631345541745199</v>
      </c>
      <c r="U2093">
        <v>0.96676920670242295</v>
      </c>
      <c r="V2093">
        <v>12.9988317757009</v>
      </c>
      <c r="W2093">
        <v>3.2410970118706501</v>
      </c>
    </row>
    <row r="2094" spans="1:23" x14ac:dyDescent="0.25">
      <c r="A2094">
        <v>2092</v>
      </c>
      <c r="B2094">
        <v>176.93898581381299</v>
      </c>
      <c r="C2094">
        <v>187.702749907818</v>
      </c>
      <c r="D2094">
        <v>21.6100055006908</v>
      </c>
      <c r="E2094">
        <v>5.41034094084646</v>
      </c>
      <c r="F2094">
        <v>5.5489597320556596</v>
      </c>
      <c r="G2094">
        <v>2.1358051300048801</v>
      </c>
      <c r="H2094">
        <v>8.2532958984375</v>
      </c>
      <c r="I2094">
        <v>1.47699975967407</v>
      </c>
      <c r="J2094">
        <v>1013</v>
      </c>
      <c r="K2094">
        <v>108</v>
      </c>
      <c r="L2094">
        <v>1668</v>
      </c>
      <c r="M2094">
        <v>198</v>
      </c>
      <c r="N2094">
        <v>90.210868835449205</v>
      </c>
      <c r="O2094">
        <v>39.623226165771399</v>
      </c>
      <c r="P2094">
        <v>92.613448607108495</v>
      </c>
      <c r="Q2094">
        <v>200.42544243910899</v>
      </c>
      <c r="R2094">
        <v>24.938064523344799</v>
      </c>
      <c r="S2094">
        <v>4.4881394441834503</v>
      </c>
      <c r="T2094">
        <v>0.52437554584295598</v>
      </c>
      <c r="U2094">
        <v>0.96940597447627497</v>
      </c>
      <c r="V2094">
        <v>12.1037668798862</v>
      </c>
      <c r="W2094">
        <v>2.7412719381015198</v>
      </c>
    </row>
    <row r="2095" spans="1:23" x14ac:dyDescent="0.25">
      <c r="A2095">
        <v>2093</v>
      </c>
      <c r="B2095">
        <v>162.77622309767301</v>
      </c>
      <c r="C2095">
        <v>192.24494944594301</v>
      </c>
      <c r="D2095">
        <v>30.320428598431398</v>
      </c>
      <c r="E2095">
        <v>6.7767112014673199</v>
      </c>
      <c r="F2095">
        <v>7.0305590629577601</v>
      </c>
      <c r="G2095">
        <v>3.2154238224029501</v>
      </c>
      <c r="H2095">
        <v>9.7330589294433594</v>
      </c>
      <c r="I2095">
        <v>2.36658716201782</v>
      </c>
      <c r="J2095">
        <v>1181</v>
      </c>
      <c r="K2095">
        <v>233</v>
      </c>
      <c r="L2095">
        <v>2157</v>
      </c>
      <c r="M2095">
        <v>472</v>
      </c>
      <c r="N2095">
        <v>99.126182556152301</v>
      </c>
      <c r="O2095">
        <v>25.455844879150298</v>
      </c>
      <c r="P2095">
        <v>97.320699708454796</v>
      </c>
      <c r="Q2095">
        <v>201.37906238701601</v>
      </c>
      <c r="R2095">
        <v>23.136212388994402</v>
      </c>
      <c r="S2095">
        <v>2.87032202659914</v>
      </c>
      <c r="T2095">
        <v>0.55593579929316395</v>
      </c>
      <c r="U2095">
        <v>0.98523772969989298</v>
      </c>
      <c r="V2095">
        <v>10.8905579399141</v>
      </c>
      <c r="W2095">
        <v>2.1903804737975499</v>
      </c>
    </row>
    <row r="2096" spans="1:23" x14ac:dyDescent="0.25">
      <c r="A2096">
        <v>2094</v>
      </c>
      <c r="B2096">
        <v>162.89310873488699</v>
      </c>
      <c r="C2096">
        <v>154.20906673911699</v>
      </c>
      <c r="D2096">
        <v>17.740203101657599</v>
      </c>
      <c r="E2096">
        <v>6.5655863959268199</v>
      </c>
      <c r="F2096">
        <v>5.07920122146606</v>
      </c>
      <c r="G2096">
        <v>3.7386801242828298</v>
      </c>
      <c r="H2096">
        <v>8.1320505142211896</v>
      </c>
      <c r="I2096">
        <v>2.8243546485900799</v>
      </c>
      <c r="J2096">
        <v>1019</v>
      </c>
      <c r="K2096">
        <v>258</v>
      </c>
      <c r="L2096">
        <v>1682</v>
      </c>
      <c r="M2096">
        <v>638</v>
      </c>
      <c r="N2096">
        <v>94.5780029296875</v>
      </c>
      <c r="O2096">
        <v>60.9590034484863</v>
      </c>
      <c r="P2096">
        <v>96.192786525082298</v>
      </c>
      <c r="Q2096">
        <v>199.112558925553</v>
      </c>
      <c r="R2096">
        <v>25.020050530703699</v>
      </c>
      <c r="S2096">
        <v>4.6770282952170099</v>
      </c>
      <c r="T2096">
        <v>0.53824903038548599</v>
      </c>
      <c r="U2096">
        <v>0.97137080004563803</v>
      </c>
      <c r="V2096">
        <v>10.7921071176885</v>
      </c>
      <c r="W2096">
        <v>3.0558176100628902</v>
      </c>
    </row>
    <row r="2097" spans="1:23" x14ac:dyDescent="0.25">
      <c r="A2097">
        <v>2095</v>
      </c>
      <c r="B2097">
        <v>162.80286828775999</v>
      </c>
      <c r="C2097">
        <v>172.56061635195701</v>
      </c>
      <c r="D2097">
        <v>20.419765552192899</v>
      </c>
      <c r="E2097">
        <v>8.5352475939442503</v>
      </c>
      <c r="F2097">
        <v>5.4567070007324201</v>
      </c>
      <c r="G2097">
        <v>5.2346658706665004</v>
      </c>
      <c r="H2097">
        <v>10.3789567947387</v>
      </c>
      <c r="I2097">
        <v>3.3039309978485099</v>
      </c>
      <c r="J2097">
        <v>1337</v>
      </c>
      <c r="K2097">
        <v>211</v>
      </c>
      <c r="L2097">
        <v>1981</v>
      </c>
      <c r="M2097">
        <v>551</v>
      </c>
      <c r="N2097">
        <v>97.185386657714801</v>
      </c>
      <c r="O2097">
        <v>19.104972839355401</v>
      </c>
      <c r="P2097">
        <v>97.270978441127696</v>
      </c>
      <c r="Q2097">
        <v>195.73164041394699</v>
      </c>
      <c r="R2097">
        <v>26.503603501130499</v>
      </c>
      <c r="S2097">
        <v>4.1275847852544301</v>
      </c>
      <c r="T2097">
        <v>0.47454073512579598</v>
      </c>
      <c r="U2097">
        <v>0.97685033984343606</v>
      </c>
      <c r="V2097">
        <v>15.830230010952899</v>
      </c>
      <c r="W2097">
        <v>2.5992607423379002</v>
      </c>
    </row>
    <row r="2098" spans="1:23" x14ac:dyDescent="0.25">
      <c r="A2098">
        <v>2096</v>
      </c>
      <c r="B2098">
        <v>164.67955908323401</v>
      </c>
      <c r="C2098">
        <v>192.11257738360899</v>
      </c>
      <c r="D2098">
        <v>21.810699871404399</v>
      </c>
      <c r="E2098">
        <v>8.6841837063441503</v>
      </c>
      <c r="F2098">
        <v>6.2365407943725497</v>
      </c>
      <c r="G2098">
        <v>2.6569156646728498</v>
      </c>
      <c r="H2098">
        <v>11.4724912643432</v>
      </c>
      <c r="I2098">
        <v>2.14469313621521</v>
      </c>
      <c r="J2098">
        <v>1428</v>
      </c>
      <c r="K2098">
        <v>168</v>
      </c>
      <c r="L2098">
        <v>2402</v>
      </c>
      <c r="M2098">
        <v>415</v>
      </c>
      <c r="N2098">
        <v>101.044548034667</v>
      </c>
      <c r="O2098">
        <v>26.925825119018501</v>
      </c>
      <c r="P2098">
        <v>73.126016260162601</v>
      </c>
      <c r="Q2098">
        <v>119.472669034189</v>
      </c>
      <c r="R2098">
        <v>26.63904897327</v>
      </c>
      <c r="S2098">
        <v>4.9197127708903903</v>
      </c>
      <c r="T2098">
        <v>0.41954133406111599</v>
      </c>
      <c r="U2098">
        <v>0.95034306393204504</v>
      </c>
      <c r="V2098">
        <v>12.755291005290999</v>
      </c>
      <c r="W2098">
        <v>3.0289156626506002</v>
      </c>
    </row>
    <row r="2099" spans="1:23" x14ac:dyDescent="0.25">
      <c r="A2099">
        <v>2097</v>
      </c>
      <c r="B2099">
        <v>166.48617283471401</v>
      </c>
      <c r="C2099">
        <v>199.65549496400001</v>
      </c>
      <c r="D2099">
        <v>20.525554399298599</v>
      </c>
      <c r="E2099">
        <v>6.6073661237079397</v>
      </c>
      <c r="F2099">
        <v>5.5164608955383301</v>
      </c>
      <c r="G2099">
        <v>3.8074419498443599</v>
      </c>
      <c r="H2099">
        <v>8.8939647674560494</v>
      </c>
      <c r="I2099">
        <v>2.67806649208068</v>
      </c>
      <c r="J2099">
        <v>1136</v>
      </c>
      <c r="K2099">
        <v>194</v>
      </c>
      <c r="L2099">
        <v>1835</v>
      </c>
      <c r="M2099">
        <v>444</v>
      </c>
      <c r="N2099">
        <v>107.647567749023</v>
      </c>
      <c r="O2099">
        <v>17.691806793212798</v>
      </c>
      <c r="P2099">
        <v>74.986554621848697</v>
      </c>
      <c r="Q2099">
        <v>138.16106034091601</v>
      </c>
      <c r="R2099">
        <v>34.637443905436101</v>
      </c>
      <c r="S2099">
        <v>6.28630109888074</v>
      </c>
      <c r="T2099">
        <v>0.42684988447816202</v>
      </c>
      <c r="U2099">
        <v>0.94242792443197998</v>
      </c>
      <c r="V2099">
        <v>12.936601859678699</v>
      </c>
      <c r="W2099">
        <v>3.2656912637828599</v>
      </c>
    </row>
    <row r="2100" spans="1:23" x14ac:dyDescent="0.25">
      <c r="A2100">
        <v>2098</v>
      </c>
      <c r="B2100">
        <v>181.73900133905099</v>
      </c>
      <c r="C2100">
        <v>210.671408333171</v>
      </c>
      <c r="D2100">
        <v>18.718380911475101</v>
      </c>
      <c r="E2100">
        <v>3.7440276618823098</v>
      </c>
      <c r="F2100">
        <v>5.3564105033874503</v>
      </c>
      <c r="G2100">
        <v>1.6325771808624201</v>
      </c>
      <c r="H2100">
        <v>7.7108783721923801</v>
      </c>
      <c r="I2100">
        <v>1.14904832839965</v>
      </c>
      <c r="J2100">
        <v>933</v>
      </c>
      <c r="K2100">
        <v>71</v>
      </c>
      <c r="L2100">
        <v>1727</v>
      </c>
      <c r="M2100">
        <v>173</v>
      </c>
      <c r="N2100">
        <v>106.83163452148401</v>
      </c>
      <c r="O2100">
        <v>29.068881988525298</v>
      </c>
      <c r="P2100">
        <v>69.846872525732294</v>
      </c>
      <c r="Q2100">
        <v>169.11008982661301</v>
      </c>
      <c r="R2100">
        <v>27.6498606552891</v>
      </c>
      <c r="S2100">
        <v>7.9272515174112899</v>
      </c>
      <c r="T2100">
        <v>0.41819882095259397</v>
      </c>
      <c r="U2100">
        <v>0.94687255649682001</v>
      </c>
      <c r="V2100">
        <v>11.0693498452012</v>
      </c>
      <c r="W2100">
        <v>4.0802736283680003</v>
      </c>
    </row>
    <row r="2101" spans="1:23" x14ac:dyDescent="0.25">
      <c r="A2101">
        <v>2099</v>
      </c>
      <c r="B2101">
        <v>185.23967086494901</v>
      </c>
      <c r="C2101">
        <v>194.98230122843401</v>
      </c>
      <c r="D2101">
        <v>17.9130134716995</v>
      </c>
      <c r="E2101">
        <v>5.4207399460783696</v>
      </c>
      <c r="F2101">
        <v>5.1262912750244096</v>
      </c>
      <c r="G2101">
        <v>2.3690443038940399</v>
      </c>
      <c r="H2101">
        <v>7.9788637161254803</v>
      </c>
      <c r="I2101">
        <v>1.5794848203659</v>
      </c>
      <c r="J2101">
        <v>1014</v>
      </c>
      <c r="K2101">
        <v>107</v>
      </c>
      <c r="L2101">
        <v>1681</v>
      </c>
      <c r="M2101">
        <v>250</v>
      </c>
      <c r="N2101">
        <v>84.148674011230398</v>
      </c>
      <c r="O2101">
        <v>37.121421813964801</v>
      </c>
      <c r="P2101">
        <v>73.218965517241301</v>
      </c>
      <c r="Q2101">
        <v>115.443070582174</v>
      </c>
      <c r="R2101">
        <v>29.370269725649901</v>
      </c>
      <c r="S2101">
        <v>20.5805608388271</v>
      </c>
      <c r="T2101">
        <v>0.428036421854048</v>
      </c>
      <c r="U2101">
        <v>0.63386927196296505</v>
      </c>
      <c r="V2101">
        <v>11.779288025889899</v>
      </c>
      <c r="W2101">
        <v>13.1016691957511</v>
      </c>
    </row>
    <row r="2102" spans="1:23" x14ac:dyDescent="0.25">
      <c r="A2102">
        <v>2100</v>
      </c>
      <c r="B2102">
        <v>187.23173358691199</v>
      </c>
      <c r="C2102">
        <v>206.75171262783999</v>
      </c>
      <c r="D2102">
        <v>14.9400334904412</v>
      </c>
      <c r="E2102">
        <v>5.7864092826918796</v>
      </c>
      <c r="F2102">
        <v>5.1532187461853001</v>
      </c>
      <c r="G2102">
        <v>3.0575037002563401</v>
      </c>
      <c r="H2102">
        <v>6.0649900436401296</v>
      </c>
      <c r="I2102">
        <v>1.8870881795883101</v>
      </c>
      <c r="J2102">
        <v>715</v>
      </c>
      <c r="K2102">
        <v>110</v>
      </c>
      <c r="L2102">
        <v>1390</v>
      </c>
      <c r="M2102">
        <v>289</v>
      </c>
      <c r="N2102">
        <v>86.400230407714801</v>
      </c>
      <c r="O2102">
        <v>38.118236541747997</v>
      </c>
      <c r="P2102">
        <v>85.225124979841894</v>
      </c>
      <c r="Q2102">
        <v>159.62759009538101</v>
      </c>
      <c r="R2102">
        <v>30.571816795617998</v>
      </c>
      <c r="S2102">
        <v>7.9142531461440102</v>
      </c>
      <c r="T2102">
        <v>0.498552099261449</v>
      </c>
      <c r="U2102">
        <v>0.97228094084043304</v>
      </c>
      <c r="V2102">
        <v>10.391013964784401</v>
      </c>
      <c r="W2102">
        <v>3.1933749193374901</v>
      </c>
    </row>
    <row r="2103" spans="1:23" x14ac:dyDescent="0.25">
      <c r="A2103">
        <v>2101</v>
      </c>
      <c r="B2103">
        <v>165.25506025733</v>
      </c>
      <c r="C2103">
        <v>204.98519280405199</v>
      </c>
      <c r="D2103">
        <v>26.666303627820302</v>
      </c>
      <c r="E2103">
        <v>6.4118177773324696</v>
      </c>
      <c r="F2103">
        <v>7.2925748825073198</v>
      </c>
      <c r="G2103">
        <v>3.5120599269866899</v>
      </c>
      <c r="H2103">
        <v>9.4042816162109304</v>
      </c>
      <c r="I2103">
        <v>2.4528791904449401</v>
      </c>
      <c r="J2103">
        <v>1138</v>
      </c>
      <c r="K2103">
        <v>156</v>
      </c>
      <c r="L2103">
        <v>2234</v>
      </c>
      <c r="M2103">
        <v>420</v>
      </c>
      <c r="N2103">
        <v>103.74006652832</v>
      </c>
      <c r="O2103">
        <v>14.2126693725585</v>
      </c>
      <c r="P2103">
        <v>142.63691128148901</v>
      </c>
      <c r="Q2103">
        <v>177.503062185929</v>
      </c>
      <c r="R2103">
        <v>18.739021693137001</v>
      </c>
      <c r="S2103">
        <v>7.3335051927411898</v>
      </c>
      <c r="T2103">
        <v>0.69949047170935397</v>
      </c>
      <c r="U2103">
        <v>0.95053430184176502</v>
      </c>
      <c r="V2103">
        <v>8.2993805918788706</v>
      </c>
      <c r="W2103">
        <v>3.42824807605251</v>
      </c>
    </row>
    <row r="2104" spans="1:23" x14ac:dyDescent="0.25">
      <c r="A2104">
        <v>2102</v>
      </c>
      <c r="B2104">
        <v>177.41939490383999</v>
      </c>
      <c r="C2104">
        <v>195.56589493294999</v>
      </c>
      <c r="D2104">
        <v>20.654906244931301</v>
      </c>
      <c r="E2104">
        <v>5.8457709975724299</v>
      </c>
      <c r="F2104">
        <v>5.36926174163818</v>
      </c>
      <c r="G2104">
        <v>3.3141329288482599</v>
      </c>
      <c r="H2104">
        <v>6.6711702346801696</v>
      </c>
      <c r="I2104">
        <v>2.3966839313507</v>
      </c>
      <c r="J2104">
        <v>751</v>
      </c>
      <c r="K2104">
        <v>206</v>
      </c>
      <c r="L2104">
        <v>1490</v>
      </c>
      <c r="M2104">
        <v>452</v>
      </c>
      <c r="N2104">
        <v>72.124893188476506</v>
      </c>
      <c r="O2104">
        <v>44.944408416747997</v>
      </c>
      <c r="P2104">
        <v>87.592814371257404</v>
      </c>
      <c r="Q2104">
        <v>178.46455659276501</v>
      </c>
      <c r="R2104">
        <v>27.4990724172537</v>
      </c>
      <c r="S2104">
        <v>7.0815118637172896</v>
      </c>
      <c r="T2104">
        <v>0.47540659685120301</v>
      </c>
      <c r="U2104">
        <v>0.95510456460113302</v>
      </c>
      <c r="V2104">
        <v>13.5643564356435</v>
      </c>
      <c r="W2104">
        <v>3.3102604050745601</v>
      </c>
    </row>
    <row r="2105" spans="1:23" x14ac:dyDescent="0.25">
      <c r="A2105">
        <v>2103</v>
      </c>
      <c r="B2105">
        <v>150.02402530613799</v>
      </c>
      <c r="C2105">
        <v>200.36917075821299</v>
      </c>
      <c r="D2105">
        <v>27.2215958006541</v>
      </c>
      <c r="E2105">
        <v>5.42539632453878</v>
      </c>
      <c r="F2105">
        <v>6.5580582618713299</v>
      </c>
      <c r="G2105">
        <v>2.5827856063842698</v>
      </c>
      <c r="H2105">
        <v>7.9375104904174796</v>
      </c>
      <c r="I2105">
        <v>1.5232697725296001</v>
      </c>
      <c r="J2105">
        <v>865</v>
      </c>
      <c r="K2105">
        <v>75</v>
      </c>
      <c r="L2105">
        <v>1908</v>
      </c>
      <c r="M2105">
        <v>208</v>
      </c>
      <c r="N2105">
        <v>76.118331909179602</v>
      </c>
      <c r="O2105">
        <v>55.443668365478501</v>
      </c>
      <c r="P2105">
        <v>101.29051383399199</v>
      </c>
      <c r="Q2105">
        <v>169.34268654036001</v>
      </c>
      <c r="R2105">
        <v>20.215552580603202</v>
      </c>
      <c r="S2105">
        <v>5.2047994926515901</v>
      </c>
      <c r="T2105">
        <v>0.60511177624606804</v>
      </c>
      <c r="U2105">
        <v>0.96304436659164405</v>
      </c>
      <c r="V2105">
        <v>9.9771908763505408</v>
      </c>
      <c r="W2105">
        <v>2.9669599867175802</v>
      </c>
    </row>
    <row r="2106" spans="1:23" x14ac:dyDescent="0.25">
      <c r="A2106">
        <v>2104</v>
      </c>
      <c r="B2106">
        <v>146.12618137359499</v>
      </c>
      <c r="C2106">
        <v>125.716722622212</v>
      </c>
      <c r="D2106">
        <v>25.7761181441678</v>
      </c>
      <c r="E2106">
        <v>5.3628603298674999</v>
      </c>
      <c r="F2106">
        <v>6.0758934020995996</v>
      </c>
      <c r="G2106">
        <v>3.1097216606140101</v>
      </c>
      <c r="H2106">
        <v>7.1043510437011701</v>
      </c>
      <c r="I2106">
        <v>2.0797226428985498</v>
      </c>
      <c r="J2106">
        <v>821</v>
      </c>
      <c r="K2106">
        <v>134</v>
      </c>
      <c r="L2106">
        <v>1571</v>
      </c>
      <c r="M2106">
        <v>361</v>
      </c>
      <c r="N2106">
        <v>73.878280639648395</v>
      </c>
      <c r="O2106">
        <v>15.620500564575099</v>
      </c>
      <c r="P2106">
        <v>75.890374331550802</v>
      </c>
      <c r="Q2106">
        <v>204.16897228471501</v>
      </c>
      <c r="R2106">
        <v>24.830845130872</v>
      </c>
      <c r="S2106">
        <v>3.0290468123172398</v>
      </c>
      <c r="T2106">
        <v>0.44794158238280202</v>
      </c>
      <c r="U2106">
        <v>0.98214826917438702</v>
      </c>
      <c r="V2106">
        <v>22.226917057902899</v>
      </c>
      <c r="W2106">
        <v>2.1405917933627499</v>
      </c>
    </row>
    <row r="2107" spans="1:23" x14ac:dyDescent="0.25">
      <c r="A2107">
        <v>2105</v>
      </c>
      <c r="B2107">
        <v>150.14944982437001</v>
      </c>
      <c r="C2107">
        <v>146.598808437966</v>
      </c>
      <c r="D2107">
        <v>20.130365591168498</v>
      </c>
      <c r="E2107">
        <v>6.8907820281405598</v>
      </c>
      <c r="F2107">
        <v>6.1170239448547301</v>
      </c>
      <c r="G2107">
        <v>3.2365949153900102</v>
      </c>
      <c r="H2107">
        <v>7.4793448448181099</v>
      </c>
      <c r="I2107">
        <v>2.7862923145294101</v>
      </c>
      <c r="J2107">
        <v>860</v>
      </c>
      <c r="K2107">
        <v>242</v>
      </c>
      <c r="L2107">
        <v>1876</v>
      </c>
      <c r="M2107">
        <v>603</v>
      </c>
      <c r="N2107">
        <v>77.006492614746094</v>
      </c>
      <c r="O2107">
        <v>32.572994232177699</v>
      </c>
      <c r="P2107">
        <v>67.970667239712</v>
      </c>
      <c r="Q2107">
        <v>168.86728754365501</v>
      </c>
      <c r="R2107">
        <v>23.611989641160498</v>
      </c>
      <c r="S2107">
        <v>4.9555107372136202</v>
      </c>
      <c r="T2107">
        <v>0.434934009391094</v>
      </c>
      <c r="U2107">
        <v>0.97002205343070502</v>
      </c>
      <c r="V2107">
        <v>10.0302897278314</v>
      </c>
      <c r="W2107">
        <v>3.1790803979564299</v>
      </c>
    </row>
    <row r="2108" spans="1:23" x14ac:dyDescent="0.25">
      <c r="A2108">
        <v>2106</v>
      </c>
      <c r="B2108">
        <v>157.18086902520901</v>
      </c>
      <c r="C2108">
        <v>183.14832424459999</v>
      </c>
      <c r="D2108">
        <v>31.3171568523166</v>
      </c>
      <c r="E2108">
        <v>6.6215445021701003</v>
      </c>
      <c r="F2108">
        <v>5.9631967544555602</v>
      </c>
      <c r="G2108">
        <v>2.38035559654235</v>
      </c>
      <c r="H2108">
        <v>8.0209589004516602</v>
      </c>
      <c r="I2108">
        <v>1.42575454711914</v>
      </c>
      <c r="J2108">
        <v>952</v>
      </c>
      <c r="K2108">
        <v>79</v>
      </c>
      <c r="L2108">
        <v>1855</v>
      </c>
      <c r="M2108">
        <v>188</v>
      </c>
      <c r="N2108">
        <v>85.088188171386705</v>
      </c>
      <c r="O2108">
        <v>30.000001907348601</v>
      </c>
      <c r="P2108">
        <v>68.799960583366101</v>
      </c>
      <c r="Q2108">
        <v>172.20395048099601</v>
      </c>
      <c r="R2108">
        <v>21.915926538142202</v>
      </c>
      <c r="S2108">
        <v>7.4929709062010197</v>
      </c>
      <c r="T2108">
        <v>0.41089177884543898</v>
      </c>
      <c r="U2108">
        <v>0.94465093993890603</v>
      </c>
      <c r="V2108">
        <v>10.779353821907</v>
      </c>
      <c r="W2108">
        <v>3.3212151394422298</v>
      </c>
    </row>
    <row r="2109" spans="1:23" x14ac:dyDescent="0.25">
      <c r="A2109">
        <v>2107</v>
      </c>
      <c r="B2109">
        <v>159.23043334821099</v>
      </c>
      <c r="C2109">
        <v>185.541792000621</v>
      </c>
      <c r="D2109">
        <v>24.429302356152601</v>
      </c>
      <c r="E2109">
        <v>4.4427618565507698</v>
      </c>
      <c r="F2109">
        <v>5.77695608139038</v>
      </c>
      <c r="G2109">
        <v>2.61783599853515</v>
      </c>
      <c r="H2109">
        <v>7.1730427742004297</v>
      </c>
      <c r="I2109">
        <v>1.6224162578582699</v>
      </c>
      <c r="J2109">
        <v>855</v>
      </c>
      <c r="K2109">
        <v>100</v>
      </c>
      <c r="L2109">
        <v>1708</v>
      </c>
      <c r="M2109">
        <v>231</v>
      </c>
      <c r="N2109">
        <v>71.007041931152301</v>
      </c>
      <c r="O2109">
        <v>46.324939727783203</v>
      </c>
      <c r="P2109">
        <v>98.488842335367494</v>
      </c>
      <c r="Q2109">
        <v>177.514309150565</v>
      </c>
      <c r="R2109">
        <v>30.2241337143628</v>
      </c>
      <c r="S2109">
        <v>17.365211223401101</v>
      </c>
      <c r="T2109">
        <v>0.59041996417937403</v>
      </c>
      <c r="U2109">
        <v>0.89466826227208796</v>
      </c>
      <c r="V2109">
        <v>6.0007824726134498</v>
      </c>
      <c r="W2109">
        <v>6.5627340823970002</v>
      </c>
    </row>
    <row r="2110" spans="1:23" x14ac:dyDescent="0.25">
      <c r="A2110">
        <v>2108</v>
      </c>
      <c r="B2110">
        <v>152.25430340196701</v>
      </c>
      <c r="C2110">
        <v>189.833375380853</v>
      </c>
      <c r="D2110">
        <v>29.444562068499199</v>
      </c>
      <c r="E2110">
        <v>4.4135283274003196</v>
      </c>
      <c r="F2110">
        <v>6.2268600463867099</v>
      </c>
      <c r="G2110">
        <v>1.9997087717056199</v>
      </c>
      <c r="H2110">
        <v>8.1753959655761701</v>
      </c>
      <c r="I2110">
        <v>1.65960681438446</v>
      </c>
      <c r="J2110">
        <v>988</v>
      </c>
      <c r="K2110">
        <v>166</v>
      </c>
      <c r="L2110">
        <v>1799</v>
      </c>
      <c r="M2110">
        <v>288</v>
      </c>
      <c r="N2110">
        <v>73.164199829101506</v>
      </c>
      <c r="O2110">
        <v>13.152946472167899</v>
      </c>
      <c r="P2110">
        <v>86.198440289392096</v>
      </c>
      <c r="Q2110">
        <v>188.56662186093101</v>
      </c>
      <c r="R2110">
        <v>24.833851528224599</v>
      </c>
      <c r="S2110">
        <v>6.4407074054711897</v>
      </c>
      <c r="T2110">
        <v>0.52908639395818102</v>
      </c>
      <c r="U2110">
        <v>0.98788462834615798</v>
      </c>
      <c r="V2110">
        <v>5.5490596892886304</v>
      </c>
      <c r="W2110">
        <v>2.3544810594394798</v>
      </c>
    </row>
    <row r="2111" spans="1:23" x14ac:dyDescent="0.25">
      <c r="A2111">
        <v>2109</v>
      </c>
      <c r="B2111">
        <v>149.16934153583401</v>
      </c>
      <c r="C2111">
        <v>186.745075588503</v>
      </c>
      <c r="D2111">
        <v>28.305872619755501</v>
      </c>
      <c r="E2111">
        <v>7.0065179992353297</v>
      </c>
      <c r="F2111">
        <v>5.9832782745361301</v>
      </c>
      <c r="G2111">
        <v>3.8416001796722399</v>
      </c>
      <c r="H2111">
        <v>8.0153217315673793</v>
      </c>
      <c r="I2111">
        <v>2.9721605777740399</v>
      </c>
      <c r="J2111">
        <v>952</v>
      </c>
      <c r="K2111">
        <v>299</v>
      </c>
      <c r="L2111">
        <v>1787</v>
      </c>
      <c r="M2111">
        <v>630</v>
      </c>
      <c r="N2111">
        <v>71.867935180664006</v>
      </c>
      <c r="O2111">
        <v>78.057670593261705</v>
      </c>
      <c r="P2111">
        <v>82.603001000333407</v>
      </c>
      <c r="Q2111">
        <v>166.715668031261</v>
      </c>
      <c r="R2111">
        <v>22.144443316257099</v>
      </c>
      <c r="S2111">
        <v>6.2732936338660297</v>
      </c>
      <c r="T2111">
        <v>0.53245552990876299</v>
      </c>
      <c r="U2111">
        <v>0.95134422842813804</v>
      </c>
      <c r="V2111">
        <v>5.2818098997874197</v>
      </c>
      <c r="W2111">
        <v>3.0310304449648702</v>
      </c>
    </row>
    <row r="2112" spans="1:23" x14ac:dyDescent="0.25">
      <c r="A2112">
        <v>2110</v>
      </c>
      <c r="B2112">
        <v>152.90399580818499</v>
      </c>
      <c r="C2112">
        <v>189.98608550524901</v>
      </c>
      <c r="D2112">
        <v>28.9676724441765</v>
      </c>
      <c r="E2112">
        <v>8.4606285640303103</v>
      </c>
      <c r="F2112">
        <v>6.44276523590087</v>
      </c>
      <c r="G2112">
        <v>4.56738185882568</v>
      </c>
      <c r="H2112">
        <v>8.2807884216308594</v>
      </c>
      <c r="I2112">
        <v>3.7374405860900799</v>
      </c>
      <c r="J2112">
        <v>1046</v>
      </c>
      <c r="K2112">
        <v>384</v>
      </c>
      <c r="L2112">
        <v>1892</v>
      </c>
      <c r="M2112">
        <v>809</v>
      </c>
      <c r="N2112">
        <v>89.050552368164006</v>
      </c>
      <c r="O2112">
        <v>23.021728515625</v>
      </c>
      <c r="P2112">
        <v>72.999757458161497</v>
      </c>
      <c r="Q2112">
        <v>185.88724423160599</v>
      </c>
      <c r="R2112">
        <v>29.032469882602499</v>
      </c>
      <c r="S2112">
        <v>7.8078356168950798</v>
      </c>
      <c r="T2112">
        <v>0.41883868851421802</v>
      </c>
      <c r="U2112">
        <v>0.95341480044063098</v>
      </c>
      <c r="V2112">
        <v>9.3528513238289204</v>
      </c>
      <c r="W2112">
        <v>3.9452399685287101</v>
      </c>
    </row>
    <row r="2113" spans="1:23" x14ac:dyDescent="0.25">
      <c r="A2113">
        <v>2111</v>
      </c>
      <c r="B2113">
        <v>150.58716450930501</v>
      </c>
      <c r="C2113">
        <v>178.79549379960699</v>
      </c>
      <c r="D2113">
        <v>30.5438465289389</v>
      </c>
      <c r="E2113">
        <v>6.5895793868479</v>
      </c>
      <c r="F2113">
        <v>7.0690350532531703</v>
      </c>
      <c r="G2113">
        <v>3.9449496269225999</v>
      </c>
      <c r="H2113">
        <v>8.7615051269531197</v>
      </c>
      <c r="I2113">
        <v>3.01834940910339</v>
      </c>
      <c r="J2113">
        <v>1079</v>
      </c>
      <c r="K2113">
        <v>294</v>
      </c>
      <c r="L2113">
        <v>1998</v>
      </c>
      <c r="M2113">
        <v>667</v>
      </c>
      <c r="N2113">
        <v>89.899948120117102</v>
      </c>
      <c r="O2113">
        <v>61.4003295898437</v>
      </c>
      <c r="P2113">
        <v>73.951771286513306</v>
      </c>
      <c r="Q2113">
        <v>154.35121218622601</v>
      </c>
      <c r="R2113">
        <v>27.536547356298598</v>
      </c>
      <c r="S2113">
        <v>8.8406968115616102</v>
      </c>
      <c r="T2113">
        <v>0.411753182253981</v>
      </c>
      <c r="U2113">
        <v>0.93450982748970701</v>
      </c>
      <c r="V2113">
        <v>9.8695878977569098</v>
      </c>
      <c r="W2113">
        <v>3.5863052781740299</v>
      </c>
    </row>
    <row r="2114" spans="1:23" x14ac:dyDescent="0.25">
      <c r="A2114">
        <v>2112</v>
      </c>
      <c r="B2114">
        <v>178.98230122843401</v>
      </c>
      <c r="C2114">
        <v>207.88076617050501</v>
      </c>
      <c r="D2114">
        <v>24.224639505410099</v>
      </c>
      <c r="E2114">
        <v>4.0467235318652603</v>
      </c>
      <c r="F2114">
        <v>4.7131214141845703</v>
      </c>
      <c r="G2114">
        <v>1.7482222318649201</v>
      </c>
      <c r="H2114">
        <v>5.39641857147216</v>
      </c>
      <c r="I2114">
        <v>1.3025269508361801</v>
      </c>
      <c r="J2114">
        <v>530</v>
      </c>
      <c r="K2114">
        <v>70</v>
      </c>
      <c r="L2114">
        <v>1205</v>
      </c>
      <c r="M2114">
        <v>181</v>
      </c>
      <c r="N2114">
        <v>47.423625946044901</v>
      </c>
      <c r="O2114">
        <v>63.126857757568303</v>
      </c>
      <c r="P2114">
        <v>75.084945332211902</v>
      </c>
      <c r="Q2114">
        <v>174.84314762576301</v>
      </c>
      <c r="R2114">
        <v>29.171775810582801</v>
      </c>
      <c r="S2114">
        <v>7.9568740961254099</v>
      </c>
      <c r="T2114">
        <v>0.43864168570636303</v>
      </c>
      <c r="U2114">
        <v>0.95495430895815503</v>
      </c>
      <c r="V2114">
        <v>12.658423493044801</v>
      </c>
      <c r="W2114">
        <v>3.6248404158307399</v>
      </c>
    </row>
    <row r="2115" spans="1:23" x14ac:dyDescent="0.25">
      <c r="A2115">
        <v>2113</v>
      </c>
      <c r="B2115">
        <v>153.047817733703</v>
      </c>
      <c r="C2115">
        <v>170.139824176677</v>
      </c>
      <c r="D2115">
        <v>25.743490113447699</v>
      </c>
      <c r="E2115">
        <v>15.002497134615799</v>
      </c>
      <c r="F2115">
        <v>7.8351321220397896</v>
      </c>
      <c r="G2115">
        <v>11.938112258911101</v>
      </c>
      <c r="H2115">
        <v>8.5407962799072195</v>
      </c>
      <c r="I2115">
        <v>8.0996770858764595</v>
      </c>
      <c r="J2115">
        <v>987</v>
      </c>
      <c r="K2115">
        <v>767</v>
      </c>
      <c r="L2115">
        <v>2010</v>
      </c>
      <c r="M2115">
        <v>2417</v>
      </c>
      <c r="N2115">
        <v>98.792709350585895</v>
      </c>
      <c r="O2115">
        <v>63.063457489013601</v>
      </c>
      <c r="P2115">
        <v>73.121871599564699</v>
      </c>
      <c r="Q2115">
        <v>193.71511321748201</v>
      </c>
      <c r="R2115">
        <v>25.173832000849899</v>
      </c>
      <c r="S2115">
        <v>3.88738319046448</v>
      </c>
      <c r="T2115">
        <v>0.56708267738584095</v>
      </c>
      <c r="U2115">
        <v>0.97492061942697295</v>
      </c>
      <c r="V2115">
        <v>4.8935764833968403</v>
      </c>
      <c r="W2115">
        <v>2.6200065487884698</v>
      </c>
    </row>
    <row r="2116" spans="1:23" x14ac:dyDescent="0.25">
      <c r="A2116">
        <v>2114</v>
      </c>
      <c r="B2116">
        <v>189.93751091618299</v>
      </c>
      <c r="C2116">
        <v>161.87127636864599</v>
      </c>
      <c r="D2116">
        <v>29.887583558015098</v>
      </c>
      <c r="E2116">
        <v>9.8175215348664704</v>
      </c>
      <c r="F2116">
        <v>4.776123046875</v>
      </c>
      <c r="G2116">
        <v>5.1054344177245996</v>
      </c>
      <c r="H2116">
        <v>5.7225365638732901</v>
      </c>
      <c r="I2116">
        <v>4.2300243377685502</v>
      </c>
      <c r="J2116">
        <v>578</v>
      </c>
      <c r="K2116">
        <v>415</v>
      </c>
      <c r="L2116">
        <v>1374</v>
      </c>
      <c r="M2116">
        <v>946</v>
      </c>
      <c r="N2116">
        <v>63.150611877441399</v>
      </c>
      <c r="O2116">
        <v>37.121421813964801</v>
      </c>
      <c r="P2116">
        <v>65.960995897262904</v>
      </c>
      <c r="Q2116">
        <v>184.250647735516</v>
      </c>
      <c r="R2116">
        <v>22.600818457534</v>
      </c>
      <c r="S2116">
        <v>8.9064954705055897</v>
      </c>
      <c r="T2116">
        <v>0.52969610226649999</v>
      </c>
      <c r="U2116">
        <v>0.95650945433895895</v>
      </c>
      <c r="V2116">
        <v>4.0530926466684303</v>
      </c>
      <c r="W2116">
        <v>4.0979502688171996</v>
      </c>
    </row>
    <row r="2117" spans="1:23" x14ac:dyDescent="0.25">
      <c r="A2117">
        <v>2115</v>
      </c>
      <c r="B2117">
        <v>162.70857187214901</v>
      </c>
      <c r="C2117">
        <v>123.507403597973</v>
      </c>
      <c r="D2117">
        <v>35.557704356527402</v>
      </c>
      <c r="E2117">
        <v>5.0566766325324002</v>
      </c>
      <c r="F2117">
        <v>7.1444716453552202</v>
      </c>
      <c r="G2117">
        <v>3.1556017398834202</v>
      </c>
      <c r="H2117">
        <v>8.2306947708129794</v>
      </c>
      <c r="I2117">
        <v>2.04100489616394</v>
      </c>
      <c r="J2117">
        <v>940</v>
      </c>
      <c r="K2117">
        <v>121</v>
      </c>
      <c r="L2117">
        <v>2070</v>
      </c>
      <c r="M2117">
        <v>353</v>
      </c>
      <c r="N2117">
        <v>74.242843627929602</v>
      </c>
      <c r="O2117">
        <v>35.227828979492102</v>
      </c>
      <c r="P2117">
        <v>53.690473486998897</v>
      </c>
      <c r="Q2117">
        <v>162.07384584803401</v>
      </c>
      <c r="R2117">
        <v>26.067481561326598</v>
      </c>
      <c r="S2117">
        <v>6.90680346173452</v>
      </c>
      <c r="T2117">
        <v>0.394525447611973</v>
      </c>
      <c r="U2117">
        <v>0.94971695599239403</v>
      </c>
      <c r="V2117">
        <v>8.4718574108817997</v>
      </c>
      <c r="W2117">
        <v>3.5597235932872602</v>
      </c>
    </row>
    <row r="2118" spans="1:23" x14ac:dyDescent="0.25">
      <c r="A2118">
        <v>2116</v>
      </c>
      <c r="B2118">
        <v>169.88521026994499</v>
      </c>
      <c r="C2118">
        <v>183.18327543713201</v>
      </c>
      <c r="D2118">
        <v>30.676222767849598</v>
      </c>
      <c r="E2118">
        <v>14.110503602530001</v>
      </c>
      <c r="F2118">
        <v>7.6077399253845197</v>
      </c>
      <c r="G2118">
        <v>7.8909497261047301</v>
      </c>
      <c r="H2118">
        <v>8.7151927947997994</v>
      </c>
      <c r="I2118">
        <v>5.6911058425903303</v>
      </c>
      <c r="J2118">
        <v>996</v>
      </c>
      <c r="K2118">
        <v>492</v>
      </c>
      <c r="L2118">
        <v>2210</v>
      </c>
      <c r="M2118">
        <v>1455</v>
      </c>
      <c r="N2118">
        <v>95.713119506835895</v>
      </c>
      <c r="O2118">
        <v>48.083259582519503</v>
      </c>
      <c r="P2118">
        <v>57.900797057020199</v>
      </c>
      <c r="Q2118">
        <v>187.86615799437701</v>
      </c>
      <c r="R2118">
        <v>26.1891407022013</v>
      </c>
      <c r="S2118">
        <v>6.0267639103482198</v>
      </c>
      <c r="T2118">
        <v>0.41631442121254397</v>
      </c>
      <c r="U2118">
        <v>0.97094145481537697</v>
      </c>
      <c r="V2118">
        <v>9.2517780938833507</v>
      </c>
      <c r="W2118">
        <v>2.7066888242625602</v>
      </c>
    </row>
    <row r="2119" spans="1:23" x14ac:dyDescent="0.25">
      <c r="A2119">
        <v>2117</v>
      </c>
      <c r="B2119">
        <v>170.39765957033899</v>
      </c>
      <c r="C2119">
        <v>173.76190106541901</v>
      </c>
      <c r="D2119">
        <v>31.985876362972601</v>
      </c>
      <c r="E2119">
        <v>12.595686483063</v>
      </c>
      <c r="F2119">
        <v>7.5306363105773899</v>
      </c>
      <c r="G2119">
        <v>4.25609874725341</v>
      </c>
      <c r="H2119">
        <v>8.6399354934692294</v>
      </c>
      <c r="I2119">
        <v>3.5649170875549299</v>
      </c>
      <c r="J2119">
        <v>1027</v>
      </c>
      <c r="K2119">
        <v>380</v>
      </c>
      <c r="L2119">
        <v>2197</v>
      </c>
      <c r="M2119">
        <v>813</v>
      </c>
      <c r="N2119">
        <v>95.713119506835895</v>
      </c>
      <c r="O2119">
        <v>44.721363067626903</v>
      </c>
      <c r="P2119">
        <v>125.918587823511</v>
      </c>
      <c r="Q2119">
        <v>173.58300809334</v>
      </c>
      <c r="R2119">
        <v>8.9955471694107203</v>
      </c>
      <c r="S2119">
        <v>6.21502177895524</v>
      </c>
      <c r="T2119">
        <v>0.93447459137022004</v>
      </c>
      <c r="U2119">
        <v>0.95715918947483203</v>
      </c>
      <c r="V2119">
        <v>3.5209363186972902</v>
      </c>
      <c r="W2119">
        <v>3.3866755496335701</v>
      </c>
    </row>
    <row r="2120" spans="1:23" x14ac:dyDescent="0.25">
      <c r="A2120">
        <v>2118</v>
      </c>
      <c r="B2120">
        <v>181.24974286324201</v>
      </c>
      <c r="C2120">
        <v>210.10522230200399</v>
      </c>
      <c r="D2120">
        <v>34.5488397825549</v>
      </c>
      <c r="E2120">
        <v>7.4109846659957697</v>
      </c>
      <c r="F2120">
        <v>5.5342078208923304</v>
      </c>
      <c r="G2120">
        <v>3.06056356430053</v>
      </c>
      <c r="H2120">
        <v>8.3675947189331001</v>
      </c>
      <c r="I2120">
        <v>2.87778615951538</v>
      </c>
      <c r="J2120">
        <v>1009</v>
      </c>
      <c r="K2120">
        <v>262</v>
      </c>
      <c r="L2120">
        <v>1879</v>
      </c>
      <c r="M2120">
        <v>556</v>
      </c>
      <c r="N2120">
        <v>85.883644104003906</v>
      </c>
      <c r="O2120">
        <v>30.232433319091701</v>
      </c>
      <c r="P2120">
        <v>48.285611510791298</v>
      </c>
      <c r="Q2120">
        <v>175.59767899614499</v>
      </c>
      <c r="R2120">
        <v>21.672865577119602</v>
      </c>
      <c r="S2120">
        <v>3.7595872614221699</v>
      </c>
      <c r="T2120">
        <v>0.32138897952107998</v>
      </c>
      <c r="U2120">
        <v>0.97956835390497699</v>
      </c>
      <c r="V2120">
        <v>9.9862850327966601</v>
      </c>
      <c r="W2120">
        <v>2.89862794724923</v>
      </c>
    </row>
    <row r="2121" spans="1:23" x14ac:dyDescent="0.25">
      <c r="A2121">
        <v>2119</v>
      </c>
      <c r="B2121">
        <v>164.493721981796</v>
      </c>
      <c r="C2121">
        <v>188.843971355935</v>
      </c>
      <c r="D2121">
        <v>36.456836638772799</v>
      </c>
      <c r="E2121">
        <v>5.5428753345145996</v>
      </c>
      <c r="F2121">
        <v>6.91933250427246</v>
      </c>
      <c r="G2121">
        <v>3.4100995063781698</v>
      </c>
      <c r="H2121">
        <v>9.3866558074951101</v>
      </c>
      <c r="I2121">
        <v>2.29502153396606</v>
      </c>
      <c r="J2121">
        <v>1124</v>
      </c>
      <c r="K2121">
        <v>199</v>
      </c>
      <c r="L2121">
        <v>2165</v>
      </c>
      <c r="M2121">
        <v>424</v>
      </c>
      <c r="N2121">
        <v>93.059120178222599</v>
      </c>
      <c r="O2121">
        <v>31.112697601318299</v>
      </c>
      <c r="P2121">
        <v>46.7999495140729</v>
      </c>
      <c r="Q2121">
        <v>154.40443766142201</v>
      </c>
      <c r="R2121">
        <v>18.519042394529301</v>
      </c>
      <c r="S2121">
        <v>3.6227301555328699</v>
      </c>
      <c r="T2121">
        <v>0.32441811530602199</v>
      </c>
      <c r="U2121">
        <v>0.97659985327697696</v>
      </c>
      <c r="V2121">
        <v>8.4318669527896901</v>
      </c>
      <c r="W2121">
        <v>2.5213409049276398</v>
      </c>
    </row>
    <row r="2122" spans="1:23" x14ac:dyDescent="0.25">
      <c r="A2122">
        <v>2120</v>
      </c>
      <c r="B2122">
        <v>164.89850375516599</v>
      </c>
      <c r="C2122">
        <v>190.24803508703801</v>
      </c>
      <c r="D2122">
        <v>32.252215764150002</v>
      </c>
      <c r="E2122">
        <v>18.790823574899498</v>
      </c>
      <c r="F2122">
        <v>5.9663825035095197</v>
      </c>
      <c r="G2122">
        <v>8.1025533676147408</v>
      </c>
      <c r="H2122">
        <v>8.2418174743652308</v>
      </c>
      <c r="I2122">
        <v>6.0902934074401802</v>
      </c>
      <c r="J2122">
        <v>966</v>
      </c>
      <c r="K2122">
        <v>534</v>
      </c>
      <c r="L2122">
        <v>1918</v>
      </c>
      <c r="M2122">
        <v>1437</v>
      </c>
      <c r="N2122">
        <v>82.036575317382798</v>
      </c>
      <c r="O2122">
        <v>19.104972839355401</v>
      </c>
      <c r="P2122">
        <v>57.899172950620198</v>
      </c>
      <c r="Q2122">
        <v>197.97019340159201</v>
      </c>
      <c r="R2122">
        <v>23.0177963955995</v>
      </c>
      <c r="S2122">
        <v>3.4975009877640302</v>
      </c>
      <c r="T2122">
        <v>0.373827576054241</v>
      </c>
      <c r="U2122">
        <v>0.98183210305618496</v>
      </c>
      <c r="V2122">
        <v>8.0091789903110602</v>
      </c>
      <c r="W2122">
        <v>2.35259488768396</v>
      </c>
    </row>
    <row r="2123" spans="1:23" x14ac:dyDescent="0.25">
      <c r="A2123">
        <v>2121</v>
      </c>
      <c r="B2123">
        <v>163.18329484367999</v>
      </c>
      <c r="C2123">
        <v>204.581711269382</v>
      </c>
      <c r="D2123">
        <v>36.402638965635802</v>
      </c>
      <c r="E2123">
        <v>8.8824755491843597</v>
      </c>
      <c r="F2123">
        <v>5.7845559120178196</v>
      </c>
      <c r="G2123">
        <v>5.2145819664001403</v>
      </c>
      <c r="H2123">
        <v>8.5915155410766602</v>
      </c>
      <c r="I2123">
        <v>3.8712749481201101</v>
      </c>
      <c r="J2123">
        <v>1013</v>
      </c>
      <c r="K2123">
        <v>334</v>
      </c>
      <c r="L2123">
        <v>1917</v>
      </c>
      <c r="M2123">
        <v>805</v>
      </c>
      <c r="N2123">
        <v>79.881156921386705</v>
      </c>
      <c r="O2123">
        <v>40.199501037597599</v>
      </c>
      <c r="P2123">
        <v>61.507240704500902</v>
      </c>
      <c r="Q2123">
        <v>214.65437548688601</v>
      </c>
      <c r="R2123">
        <v>25.604714708087801</v>
      </c>
      <c r="S2123">
        <v>3.7549784757261802</v>
      </c>
      <c r="T2123">
        <v>0.40604203824917601</v>
      </c>
      <c r="U2123">
        <v>0.97829743914156997</v>
      </c>
      <c r="V2123">
        <v>7.3823405154203598</v>
      </c>
      <c r="W2123">
        <v>2.3422131147540899</v>
      </c>
    </row>
    <row r="2124" spans="1:23" x14ac:dyDescent="0.25">
      <c r="A2124">
        <v>2122</v>
      </c>
      <c r="B2124">
        <v>174.566088998428</v>
      </c>
      <c r="C2124">
        <v>191.210405790913</v>
      </c>
      <c r="D2124">
        <v>35.610860489069701</v>
      </c>
      <c r="E2124">
        <v>8.5319158280270209</v>
      </c>
      <c r="F2124">
        <v>5.9661016464233398</v>
      </c>
      <c r="G2124">
        <v>4.12444591522216</v>
      </c>
      <c r="H2124">
        <v>9.0253915786743093</v>
      </c>
      <c r="I2124">
        <v>3.6317601203918399</v>
      </c>
      <c r="J2124">
        <v>1072</v>
      </c>
      <c r="K2124">
        <v>340</v>
      </c>
      <c r="L2124">
        <v>2065</v>
      </c>
      <c r="M2124">
        <v>848</v>
      </c>
      <c r="N2124">
        <v>85.440032958984304</v>
      </c>
      <c r="O2124">
        <v>30.2654914855957</v>
      </c>
      <c r="P2124">
        <v>56.5406590298401</v>
      </c>
      <c r="Q2124">
        <v>166.31935904602199</v>
      </c>
      <c r="R2124">
        <v>20.0776179499472</v>
      </c>
      <c r="S2124">
        <v>12.033446019459401</v>
      </c>
      <c r="T2124">
        <v>0.38384351838317499</v>
      </c>
      <c r="U2124">
        <v>0.92508577037164197</v>
      </c>
      <c r="V2124">
        <v>6.6432368576491401</v>
      </c>
      <c r="W2124">
        <v>8.9315396909962708</v>
      </c>
    </row>
    <row r="2125" spans="1:23" x14ac:dyDescent="0.25">
      <c r="A2125">
        <v>2123</v>
      </c>
      <c r="B2125">
        <v>201.58693163073201</v>
      </c>
      <c r="C2125">
        <v>192.64944012109601</v>
      </c>
      <c r="D2125">
        <v>27.9232287841836</v>
      </c>
      <c r="E2125">
        <v>6.1473927911730204</v>
      </c>
      <c r="F2125">
        <v>3.7956132888793901</v>
      </c>
      <c r="G2125">
        <v>2.9722714424133301</v>
      </c>
      <c r="H2125">
        <v>6.4828100204467702</v>
      </c>
      <c r="I2125">
        <v>2.22567391395568</v>
      </c>
      <c r="J2125">
        <v>736</v>
      </c>
      <c r="K2125">
        <v>205</v>
      </c>
      <c r="L2125">
        <v>1332</v>
      </c>
      <c r="M2125">
        <v>461</v>
      </c>
      <c r="N2125">
        <v>68.505477905273395</v>
      </c>
      <c r="O2125">
        <v>39.698867797851499</v>
      </c>
      <c r="P2125">
        <v>139.04552946023799</v>
      </c>
      <c r="Q2125">
        <v>170.927954601529</v>
      </c>
      <c r="R2125">
        <v>24.053859605603801</v>
      </c>
      <c r="S2125">
        <v>8.1072103582949993</v>
      </c>
      <c r="T2125">
        <v>0.68725115135070902</v>
      </c>
      <c r="U2125">
        <v>0.92738414999945995</v>
      </c>
      <c r="V2125">
        <v>7.7316148597422201</v>
      </c>
      <c r="W2125">
        <v>3.12610946745562</v>
      </c>
    </row>
    <row r="2126" spans="1:23" x14ac:dyDescent="0.25">
      <c r="A2126">
        <v>2124</v>
      </c>
      <c r="B2126">
        <v>162.917658017815</v>
      </c>
      <c r="C2126">
        <v>192.57666556696199</v>
      </c>
      <c r="D2126">
        <v>17.772009266172901</v>
      </c>
      <c r="E2126">
        <v>5.9837239420635804</v>
      </c>
      <c r="F2126">
        <v>5.0740718841552699</v>
      </c>
      <c r="G2126">
        <v>2.3995544910430899</v>
      </c>
      <c r="H2126">
        <v>8.1321363449096609</v>
      </c>
      <c r="I2126">
        <v>1.96401751041412</v>
      </c>
      <c r="J2126">
        <v>997</v>
      </c>
      <c r="K2126">
        <v>174</v>
      </c>
      <c r="L2126">
        <v>1666</v>
      </c>
      <c r="M2126">
        <v>390</v>
      </c>
      <c r="N2126">
        <v>94.5780029296875</v>
      </c>
      <c r="O2126">
        <v>56.000003814697202</v>
      </c>
      <c r="P2126">
        <v>113.300270361608</v>
      </c>
      <c r="Q2126">
        <v>170.129747089522</v>
      </c>
      <c r="R2126">
        <v>32.409312524094901</v>
      </c>
      <c r="S2126">
        <v>9.3601233522468004</v>
      </c>
      <c r="T2126">
        <v>0.60051829069472296</v>
      </c>
      <c r="U2126">
        <v>0.93407326619644404</v>
      </c>
      <c r="V2126">
        <v>8.2944099378881901</v>
      </c>
      <c r="W2126">
        <v>6.0461162079510702</v>
      </c>
    </row>
    <row r="2127" spans="1:23" x14ac:dyDescent="0.25">
      <c r="A2127">
        <v>2125</v>
      </c>
      <c r="B2127">
        <v>162.12006831104799</v>
      </c>
      <c r="C2127">
        <v>162.87597275320601</v>
      </c>
      <c r="D2127">
        <v>18.054586627811201</v>
      </c>
      <c r="E2127">
        <v>12.5062350044917</v>
      </c>
      <c r="F2127">
        <v>5.5826864242553702</v>
      </c>
      <c r="G2127">
        <v>8.0976285934448207</v>
      </c>
      <c r="H2127">
        <v>9.0694522857665998</v>
      </c>
      <c r="I2127">
        <v>6.3022794723510698</v>
      </c>
      <c r="J2127">
        <v>1133</v>
      </c>
      <c r="K2127">
        <v>626</v>
      </c>
      <c r="L2127">
        <v>1835</v>
      </c>
      <c r="M2127">
        <v>1694</v>
      </c>
      <c r="N2127">
        <v>93.493316650390597</v>
      </c>
      <c r="O2127">
        <v>82.200973510742102</v>
      </c>
      <c r="P2127">
        <v>80.967883211678796</v>
      </c>
      <c r="Q2127">
        <v>185.25959199880799</v>
      </c>
      <c r="R2127">
        <v>30.010686501283601</v>
      </c>
      <c r="S2127">
        <v>9.1471492660582001</v>
      </c>
      <c r="T2127">
        <v>0.45448241892948799</v>
      </c>
      <c r="U2127">
        <v>0.94615558603783001</v>
      </c>
      <c r="V2127">
        <v>11.2242152466367</v>
      </c>
      <c r="W2127">
        <v>3.6445682451253401</v>
      </c>
    </row>
    <row r="2128" spans="1:23" x14ac:dyDescent="0.25">
      <c r="A2128">
        <v>2126</v>
      </c>
      <c r="B2128">
        <v>163.51926099866</v>
      </c>
      <c r="C2128">
        <v>163.71912903413599</v>
      </c>
      <c r="D2128">
        <v>19.435316128161801</v>
      </c>
      <c r="E2128">
        <v>7.4211150328155497</v>
      </c>
      <c r="F2128">
        <v>5.6475811004638601</v>
      </c>
      <c r="G2128">
        <v>4.0722022056579501</v>
      </c>
      <c r="H2128">
        <v>7.4962372779846103</v>
      </c>
      <c r="I2128">
        <v>2.7944743633270201</v>
      </c>
      <c r="J2128">
        <v>880</v>
      </c>
      <c r="K2128">
        <v>232</v>
      </c>
      <c r="L2128">
        <v>1785</v>
      </c>
      <c r="M2128">
        <v>553</v>
      </c>
      <c r="N2128">
        <v>76.485290527343693</v>
      </c>
      <c r="O2128">
        <v>21.023796081542901</v>
      </c>
      <c r="P2128">
        <v>41.127885380737503</v>
      </c>
      <c r="Q2128">
        <v>114.862948918135</v>
      </c>
      <c r="R2128">
        <v>22.073848889310899</v>
      </c>
      <c r="S2128">
        <v>7.8063472720993197</v>
      </c>
      <c r="T2128">
        <v>0.27773426513226901</v>
      </c>
      <c r="U2128">
        <v>0.91750777017410001</v>
      </c>
      <c r="V2128">
        <v>9.4671574178935405</v>
      </c>
      <c r="W2128">
        <v>4.1576132375062604</v>
      </c>
    </row>
    <row r="2129" spans="1:23" x14ac:dyDescent="0.25">
      <c r="A2129">
        <v>2127</v>
      </c>
      <c r="B2129">
        <v>163.01925129538699</v>
      </c>
      <c r="C2129">
        <v>163.923984552387</v>
      </c>
      <c r="D2129">
        <v>17.1958200566242</v>
      </c>
      <c r="E2129">
        <v>8.98874389909599</v>
      </c>
      <c r="F2129">
        <v>6.01574230194091</v>
      </c>
      <c r="G2129">
        <v>3.5596888065338099</v>
      </c>
      <c r="H2129">
        <v>9.2118997573852504</v>
      </c>
      <c r="I2129">
        <v>2.2829854488372798</v>
      </c>
      <c r="J2129">
        <v>1123</v>
      </c>
      <c r="K2129">
        <v>158</v>
      </c>
      <c r="L2129">
        <v>2038</v>
      </c>
      <c r="M2129">
        <v>393</v>
      </c>
      <c r="N2129">
        <v>88.645362854003906</v>
      </c>
      <c r="O2129">
        <v>68.505477905273395</v>
      </c>
      <c r="P2129">
        <v>75.715311874886297</v>
      </c>
      <c r="Q2129">
        <v>166.65592966560399</v>
      </c>
      <c r="R2129">
        <v>22.558605338156699</v>
      </c>
      <c r="S2129">
        <v>6.5390153978655396</v>
      </c>
      <c r="T2129">
        <v>0.50751738384289302</v>
      </c>
      <c r="U2129">
        <v>0.95273608319075398</v>
      </c>
      <c r="V2129">
        <v>9.9280492497114192</v>
      </c>
      <c r="W2129">
        <v>3.4896460566896699</v>
      </c>
    </row>
    <row r="2130" spans="1:23" x14ac:dyDescent="0.25">
      <c r="A2130">
        <v>2128</v>
      </c>
      <c r="B2130">
        <v>159.554076345358</v>
      </c>
      <c r="C2130">
        <v>192.21642182072199</v>
      </c>
      <c r="D2130">
        <v>20.074555657949801</v>
      </c>
      <c r="E2130">
        <v>7.97004870828368</v>
      </c>
      <c r="F2130">
        <v>5.9609398841857901</v>
      </c>
      <c r="G2130">
        <v>5.1637153625488201</v>
      </c>
      <c r="H2130">
        <v>7.7660579681396396</v>
      </c>
      <c r="I2130">
        <v>4.2337069511413503</v>
      </c>
      <c r="J2130">
        <v>900</v>
      </c>
      <c r="K2130">
        <v>450</v>
      </c>
      <c r="L2130">
        <v>1772</v>
      </c>
      <c r="M2130">
        <v>979</v>
      </c>
      <c r="N2130">
        <v>82.219215393066406</v>
      </c>
      <c r="O2130">
        <v>25.317977905273398</v>
      </c>
      <c r="P2130">
        <v>80.674276717181598</v>
      </c>
      <c r="Q2130">
        <v>155.79298294176601</v>
      </c>
      <c r="R2130">
        <v>24.942294858609198</v>
      </c>
      <c r="S2130">
        <v>5.7137597832982303</v>
      </c>
      <c r="T2130">
        <v>0.47794165281760997</v>
      </c>
      <c r="U2130">
        <v>0.96511513158840401</v>
      </c>
      <c r="V2130">
        <v>11.8485263879369</v>
      </c>
      <c r="W2130">
        <v>3.1139143730886798</v>
      </c>
    </row>
    <row r="2131" spans="1:23" x14ac:dyDescent="0.25">
      <c r="A2131">
        <v>2129</v>
      </c>
      <c r="B2131">
        <v>190.26841196219601</v>
      </c>
      <c r="C2131">
        <v>202.34337945622801</v>
      </c>
      <c r="D2131">
        <v>14.7798916686233</v>
      </c>
      <c r="E2131">
        <v>11.169132661994301</v>
      </c>
      <c r="F2131">
        <v>5.1760573387145996</v>
      </c>
      <c r="G2131">
        <v>5.4026713371276802</v>
      </c>
      <c r="H2131">
        <v>6.42950344085693</v>
      </c>
      <c r="I2131">
        <v>4.4131441116332999</v>
      </c>
      <c r="J2131">
        <v>747</v>
      </c>
      <c r="K2131">
        <v>434</v>
      </c>
      <c r="L2131">
        <v>1292</v>
      </c>
      <c r="M2131">
        <v>1007</v>
      </c>
      <c r="N2131">
        <v>81.098709106445298</v>
      </c>
      <c r="O2131">
        <v>35.227828979492102</v>
      </c>
      <c r="P2131">
        <v>132.56143693019399</v>
      </c>
      <c r="Q2131">
        <v>205.39095200300699</v>
      </c>
      <c r="R2131">
        <v>22.9559900996842</v>
      </c>
      <c r="S2131">
        <v>4.7944685265044402</v>
      </c>
      <c r="T2131">
        <v>0.631480347663541</v>
      </c>
      <c r="U2131">
        <v>0.976717469731613</v>
      </c>
      <c r="V2131">
        <v>6.6728708403835304</v>
      </c>
      <c r="W2131">
        <v>3.20794458580718</v>
      </c>
    </row>
    <row r="2132" spans="1:23" x14ac:dyDescent="0.25">
      <c r="A2132">
        <v>2130</v>
      </c>
      <c r="B2132">
        <v>179.56851481689901</v>
      </c>
      <c r="C2132">
        <v>193.49104387820401</v>
      </c>
      <c r="D2132">
        <v>11.9907187535592</v>
      </c>
      <c r="E2132">
        <v>5.5120679833613302</v>
      </c>
      <c r="F2132">
        <v>6.53110551834106</v>
      </c>
      <c r="G2132">
        <v>2.43255114555358</v>
      </c>
      <c r="H2132">
        <v>6.9526200294494602</v>
      </c>
      <c r="I2132">
        <v>2.32756400108337</v>
      </c>
      <c r="J2132">
        <v>819</v>
      </c>
      <c r="K2132">
        <v>271</v>
      </c>
      <c r="L2132">
        <v>1667</v>
      </c>
      <c r="M2132">
        <v>409</v>
      </c>
      <c r="N2132">
        <v>103.44564056396401</v>
      </c>
      <c r="O2132">
        <v>82.975898742675696</v>
      </c>
      <c r="P2132">
        <v>116.73845736013</v>
      </c>
      <c r="Q2132">
        <v>163.75527389530299</v>
      </c>
      <c r="R2132">
        <v>28.9277750449085</v>
      </c>
      <c r="S2132">
        <v>9.1096908468122599</v>
      </c>
      <c r="T2132">
        <v>0.54662253969260699</v>
      </c>
      <c r="U2132">
        <v>0.929784775676056</v>
      </c>
      <c r="V2132">
        <v>10.423795476892799</v>
      </c>
      <c r="W2132">
        <v>3.71503267973856</v>
      </c>
    </row>
    <row r="2133" spans="1:23" x14ac:dyDescent="0.25">
      <c r="A2133">
        <v>2131</v>
      </c>
      <c r="B2133">
        <v>167.73345106638899</v>
      </c>
      <c r="C2133">
        <v>222.26247355857799</v>
      </c>
      <c r="D2133">
        <v>37.503370817702098</v>
      </c>
      <c r="E2133">
        <v>7.1943856599684404</v>
      </c>
      <c r="F2133">
        <v>8.5853137969970703</v>
      </c>
      <c r="G2133">
        <v>3.7688574790954501</v>
      </c>
      <c r="H2133">
        <v>11.879896163940399</v>
      </c>
      <c r="I2133">
        <v>3.4317479133605899</v>
      </c>
      <c r="J2133">
        <v>1391</v>
      </c>
      <c r="K2133">
        <v>327</v>
      </c>
      <c r="L2133">
        <v>2217</v>
      </c>
      <c r="M2133">
        <v>766</v>
      </c>
      <c r="N2133">
        <v>134.23858642578099</v>
      </c>
      <c r="O2133">
        <v>27.01851272583</v>
      </c>
      <c r="P2133">
        <v>152.52660005401</v>
      </c>
      <c r="Q2133">
        <v>165.03952816186199</v>
      </c>
      <c r="R2133">
        <v>24.226210967424301</v>
      </c>
      <c r="S2133">
        <v>13.0877946133931</v>
      </c>
      <c r="T2133">
        <v>0.71855060597021303</v>
      </c>
      <c r="U2133">
        <v>0.93268379658705902</v>
      </c>
      <c r="V2133">
        <v>8.3035887487875808</v>
      </c>
      <c r="W2133">
        <v>6.7264222985872397</v>
      </c>
    </row>
    <row r="2134" spans="1:23" x14ac:dyDescent="0.25">
      <c r="A2134">
        <v>2132</v>
      </c>
      <c r="B2134">
        <v>166.726367676454</v>
      </c>
      <c r="C2134">
        <v>176.113198393137</v>
      </c>
      <c r="D2134">
        <v>37.0989713064277</v>
      </c>
      <c r="E2134">
        <v>6.2064320529042396</v>
      </c>
      <c r="F2134">
        <v>9.3633270263671804</v>
      </c>
      <c r="G2134">
        <v>3.7879438400268501</v>
      </c>
      <c r="H2134">
        <v>11.051638603210399</v>
      </c>
      <c r="I2134">
        <v>2.8104150295257502</v>
      </c>
      <c r="J2134">
        <v>1382</v>
      </c>
      <c r="K2134">
        <v>216</v>
      </c>
      <c r="L2134">
        <v>2398</v>
      </c>
      <c r="M2134">
        <v>563</v>
      </c>
      <c r="N2134">
        <v>128.40560913085901</v>
      </c>
      <c r="O2134">
        <v>27.513633728027301</v>
      </c>
      <c r="P2134">
        <v>88.922004773269606</v>
      </c>
      <c r="Q2134">
        <v>107.429458138622</v>
      </c>
      <c r="R2134">
        <v>31.631429459201399</v>
      </c>
      <c r="S2134">
        <v>7.7926952795971101</v>
      </c>
      <c r="T2134">
        <v>0.56462405615429601</v>
      </c>
      <c r="U2134">
        <v>0.93057540923510695</v>
      </c>
      <c r="V2134">
        <v>7.7113036628593896</v>
      </c>
      <c r="W2134">
        <v>3.9514941533131198</v>
      </c>
    </row>
    <row r="2135" spans="1:23" x14ac:dyDescent="0.25">
      <c r="A2135">
        <v>2133</v>
      </c>
      <c r="B2135">
        <v>163.41956956276999</v>
      </c>
      <c r="C2135">
        <v>142.82916415998699</v>
      </c>
      <c r="D2135">
        <v>37.052885932892202</v>
      </c>
      <c r="E2135">
        <v>7.7313630429403597</v>
      </c>
      <c r="F2135">
        <v>8.5098686218261701</v>
      </c>
      <c r="G2135">
        <v>4.4845161437988201</v>
      </c>
      <c r="H2135">
        <v>11.618613243103001</v>
      </c>
      <c r="I2135">
        <v>3.7814075946807799</v>
      </c>
      <c r="J2135">
        <v>1374</v>
      </c>
      <c r="K2135">
        <v>395</v>
      </c>
      <c r="L2135">
        <v>2285</v>
      </c>
      <c r="M2135">
        <v>849</v>
      </c>
      <c r="N2135">
        <v>123.16655731201099</v>
      </c>
      <c r="O2135">
        <v>22.472204208373999</v>
      </c>
      <c r="P2135">
        <v>57.377731836975698</v>
      </c>
      <c r="Q2135">
        <v>163.74417175400501</v>
      </c>
      <c r="R2135">
        <v>28.844051232249399</v>
      </c>
      <c r="S2135">
        <v>12.4900757234493</v>
      </c>
      <c r="T2135">
        <v>0.32985644799207497</v>
      </c>
      <c r="U2135">
        <v>0.94654046831241401</v>
      </c>
      <c r="V2135">
        <v>16.3721804511278</v>
      </c>
      <c r="W2135">
        <v>8.4239265326383705</v>
      </c>
    </row>
    <row r="2136" spans="1:23" x14ac:dyDescent="0.25">
      <c r="A2136">
        <v>2134</v>
      </c>
      <c r="B2136">
        <v>167.43682198373699</v>
      </c>
      <c r="C2136">
        <v>179.79547439306</v>
      </c>
      <c r="D2136">
        <v>38.242337834831403</v>
      </c>
      <c r="E2136">
        <v>13.908531665599501</v>
      </c>
      <c r="F2136">
        <v>9.2980308532714808</v>
      </c>
      <c r="G2136">
        <v>11.5829410552978</v>
      </c>
      <c r="H2136">
        <v>11.2151622772216</v>
      </c>
      <c r="I2136">
        <v>8.2425651550292898</v>
      </c>
      <c r="J2136">
        <v>1406</v>
      </c>
      <c r="K2136">
        <v>768</v>
      </c>
      <c r="L2136">
        <v>2528</v>
      </c>
      <c r="M2136">
        <v>2141</v>
      </c>
      <c r="N2136">
        <v>123.434196472167</v>
      </c>
      <c r="O2136">
        <v>69</v>
      </c>
      <c r="P2136">
        <v>59.711368990489397</v>
      </c>
      <c r="Q2136">
        <v>118.087002096436</v>
      </c>
      <c r="R2136">
        <v>26.000663124409702</v>
      </c>
      <c r="S2136">
        <v>22.083123383978698</v>
      </c>
      <c r="T2136">
        <v>0.38933339027997799</v>
      </c>
      <c r="U2136">
        <v>0.63877864993442002</v>
      </c>
      <c r="V2136">
        <v>10.1596396396396</v>
      </c>
      <c r="W2136">
        <v>15.14</v>
      </c>
    </row>
    <row r="2137" spans="1:23" x14ac:dyDescent="0.25">
      <c r="A2137">
        <v>2135</v>
      </c>
      <c r="B2137">
        <v>169.92798230122801</v>
      </c>
      <c r="C2137">
        <v>195.842748743426</v>
      </c>
      <c r="D2137">
        <v>34.410674850982602</v>
      </c>
      <c r="E2137">
        <v>4.4124100839008804</v>
      </c>
      <c r="F2137">
        <v>8.4277915954589808</v>
      </c>
      <c r="G2137">
        <v>2.1173334121704102</v>
      </c>
      <c r="H2137">
        <v>10.203293800354</v>
      </c>
      <c r="I2137">
        <v>1.42256867885589</v>
      </c>
      <c r="J2137">
        <v>1203</v>
      </c>
      <c r="K2137">
        <v>99</v>
      </c>
      <c r="L2137">
        <v>2109</v>
      </c>
      <c r="M2137">
        <v>216</v>
      </c>
      <c r="N2137">
        <v>114.978256225585</v>
      </c>
      <c r="O2137">
        <v>70.682388305664006</v>
      </c>
      <c r="P2137">
        <v>52.661042944785201</v>
      </c>
      <c r="Q2137">
        <v>216.35345959122401</v>
      </c>
      <c r="R2137">
        <v>26.387116879492599</v>
      </c>
      <c r="S2137">
        <v>5.3585498275412604</v>
      </c>
      <c r="T2137">
        <v>0.32938532997233999</v>
      </c>
      <c r="U2137">
        <v>0.982276381712062</v>
      </c>
      <c r="V2137">
        <v>11.4511827956989</v>
      </c>
      <c r="W2137">
        <v>2.5011596443757198</v>
      </c>
    </row>
    <row r="2138" spans="1:23" x14ac:dyDescent="0.25">
      <c r="A2138">
        <v>2136</v>
      </c>
      <c r="B2138">
        <v>202.40575210075801</v>
      </c>
      <c r="C2138">
        <v>187.74061208251601</v>
      </c>
      <c r="D2138">
        <v>24.4105802775724</v>
      </c>
      <c r="E2138">
        <v>4.8041804141462396</v>
      </c>
      <c r="F2138">
        <v>4.9189543724059996</v>
      </c>
      <c r="G2138">
        <v>2.6057574748992902</v>
      </c>
      <c r="H2138">
        <v>8.1866588592529297</v>
      </c>
      <c r="I2138">
        <v>1.8256310224532999</v>
      </c>
      <c r="J2138">
        <v>965</v>
      </c>
      <c r="K2138">
        <v>136</v>
      </c>
      <c r="L2138">
        <v>1752</v>
      </c>
      <c r="M2138">
        <v>329</v>
      </c>
      <c r="N2138">
        <v>92.282173156738196</v>
      </c>
      <c r="O2138">
        <v>57.489128112792898</v>
      </c>
      <c r="P2138">
        <v>74.616730301978393</v>
      </c>
      <c r="Q2138">
        <v>127.447543816341</v>
      </c>
      <c r="R2138">
        <v>32.520680380523402</v>
      </c>
      <c r="S2138">
        <v>2.4294591578776799</v>
      </c>
      <c r="T2138">
        <v>0.50587736896708402</v>
      </c>
      <c r="U2138">
        <v>0.97968946556211201</v>
      </c>
      <c r="V2138">
        <v>8.0748494407800404</v>
      </c>
      <c r="W2138">
        <v>2.3468721668177599</v>
      </c>
    </row>
    <row r="2139" spans="1:23" x14ac:dyDescent="0.25">
      <c r="A2139">
        <v>2137</v>
      </c>
      <c r="B2139">
        <v>195.417104931203</v>
      </c>
      <c r="C2139">
        <v>202.33885773059799</v>
      </c>
      <c r="D2139">
        <v>25.333437918809</v>
      </c>
      <c r="E2139">
        <v>7.9945208744388401</v>
      </c>
      <c r="F2139">
        <v>5.50221347808837</v>
      </c>
      <c r="G2139">
        <v>3.8274879455566402</v>
      </c>
      <c r="H2139">
        <v>7.7224884033203098</v>
      </c>
      <c r="I2139">
        <v>3.4043190479278498</v>
      </c>
      <c r="J2139">
        <v>852</v>
      </c>
      <c r="K2139">
        <v>302</v>
      </c>
      <c r="L2139">
        <v>1643</v>
      </c>
      <c r="M2139">
        <v>778</v>
      </c>
      <c r="N2139">
        <v>83.761566162109304</v>
      </c>
      <c r="O2139">
        <v>60.1082344055175</v>
      </c>
      <c r="P2139">
        <v>56.8484449760765</v>
      </c>
      <c r="Q2139">
        <v>177.14254487954599</v>
      </c>
      <c r="R2139">
        <v>26.166258496512299</v>
      </c>
      <c r="S2139">
        <v>9.5856392854543095</v>
      </c>
      <c r="T2139">
        <v>0.35058068467981002</v>
      </c>
      <c r="U2139">
        <v>0.93995499935106397</v>
      </c>
      <c r="V2139">
        <v>8.5687061183550597</v>
      </c>
      <c r="W2139">
        <v>6.6059020206425298</v>
      </c>
    </row>
    <row r="2140" spans="1:23" x14ac:dyDescent="0.25">
      <c r="A2140">
        <v>2138</v>
      </c>
      <c r="B2140">
        <v>162.64388984843399</v>
      </c>
      <c r="C2140">
        <v>195.80570164373401</v>
      </c>
      <c r="D2140">
        <v>26.6396124418361</v>
      </c>
      <c r="E2140">
        <v>10.505793044486801</v>
      </c>
      <c r="F2140">
        <v>4.8919992446899396</v>
      </c>
      <c r="G2140">
        <v>3.7046353816986</v>
      </c>
      <c r="H2140">
        <v>7.0930237770080504</v>
      </c>
      <c r="I2140">
        <v>3.9419960975646902</v>
      </c>
      <c r="J2140">
        <v>798</v>
      </c>
      <c r="K2140">
        <v>443</v>
      </c>
      <c r="L2140">
        <v>1488</v>
      </c>
      <c r="M2140">
        <v>942</v>
      </c>
      <c r="N2140">
        <v>65.513359069824205</v>
      </c>
      <c r="O2140">
        <v>41.436698913574197</v>
      </c>
      <c r="P2140">
        <v>61.619227144203499</v>
      </c>
      <c r="Q2140">
        <v>195.87481576570099</v>
      </c>
      <c r="R2140">
        <v>30.9418736583822</v>
      </c>
      <c r="S2140">
        <v>5.4543457711390202</v>
      </c>
      <c r="T2140">
        <v>0.39097485285557798</v>
      </c>
      <c r="U2140">
        <v>0.97405701933967803</v>
      </c>
      <c r="V2140">
        <v>4.7135306553911196</v>
      </c>
      <c r="W2140">
        <v>2.8652773219560199</v>
      </c>
    </row>
    <row r="2141" spans="1:23" x14ac:dyDescent="0.25">
      <c r="A2141">
        <v>2139</v>
      </c>
      <c r="B2141">
        <v>165.637737972792</v>
      </c>
      <c r="C2141">
        <v>196.60142832191499</v>
      </c>
      <c r="D2141">
        <v>25.6079157435856</v>
      </c>
      <c r="E2141">
        <v>6.8214264245560203</v>
      </c>
      <c r="F2141">
        <v>4.7868008613586399</v>
      </c>
      <c r="G2141">
        <v>3.38450932502746</v>
      </c>
      <c r="H2141">
        <v>6.9148869514465297</v>
      </c>
      <c r="I2141">
        <v>2.5040376186370801</v>
      </c>
      <c r="J2141">
        <v>809</v>
      </c>
      <c r="K2141">
        <v>222</v>
      </c>
      <c r="L2141">
        <v>1465</v>
      </c>
      <c r="M2141">
        <v>461</v>
      </c>
      <c r="N2141">
        <v>63.513778686523402</v>
      </c>
      <c r="O2141">
        <v>22.8035068511962</v>
      </c>
      <c r="P2141">
        <v>134.50500111135801</v>
      </c>
      <c r="Q2141">
        <v>155.31213201758001</v>
      </c>
      <c r="R2141">
        <v>17.7726162856396</v>
      </c>
      <c r="S2141">
        <v>7.1293716798502498</v>
      </c>
      <c r="T2141">
        <v>0.77219751341165499</v>
      </c>
      <c r="U2141">
        <v>0.95535446258634404</v>
      </c>
      <c r="V2141">
        <v>7.0176211453744397</v>
      </c>
      <c r="W2141">
        <v>3.7865407633993802</v>
      </c>
    </row>
    <row r="2142" spans="1:23" x14ac:dyDescent="0.25">
      <c r="A2142">
        <v>2140</v>
      </c>
      <c r="B2142">
        <v>165.65704748782201</v>
      </c>
      <c r="C2142">
        <v>153.07424945176501</v>
      </c>
      <c r="D2142">
        <v>26.796768174376801</v>
      </c>
      <c r="E2142">
        <v>5.2255125602333301</v>
      </c>
      <c r="F2142">
        <v>5.4321546554565403</v>
      </c>
      <c r="G2142">
        <v>3.0288524627685498</v>
      </c>
      <c r="H2142">
        <v>7.4214491844177202</v>
      </c>
      <c r="I2142">
        <v>1.8011738061904901</v>
      </c>
      <c r="J2142">
        <v>810</v>
      </c>
      <c r="K2142">
        <v>88</v>
      </c>
      <c r="L2142">
        <v>1778</v>
      </c>
      <c r="M2142">
        <v>239</v>
      </c>
      <c r="N2142">
        <v>87</v>
      </c>
      <c r="O2142">
        <v>29.206163406371999</v>
      </c>
      <c r="P2142">
        <v>92.296123579131404</v>
      </c>
      <c r="Q2142">
        <v>139.34095788840801</v>
      </c>
      <c r="R2142">
        <v>29.7113537304602</v>
      </c>
      <c r="S2142">
        <v>8.0438223037124299</v>
      </c>
      <c r="T2142">
        <v>0.53161087184505595</v>
      </c>
      <c r="U2142">
        <v>0.96310684529122503</v>
      </c>
      <c r="V2142">
        <v>16.0008952551477</v>
      </c>
      <c r="W2142">
        <v>4.7045145190562598</v>
      </c>
    </row>
    <row r="2143" spans="1:23" x14ac:dyDescent="0.25">
      <c r="A2143">
        <v>2141</v>
      </c>
      <c r="B2143">
        <v>156.88641347590601</v>
      </c>
      <c r="C2143">
        <v>174.92650740359699</v>
      </c>
      <c r="D2143">
        <v>24.1048051330181</v>
      </c>
      <c r="E2143">
        <v>9.9528753238743803</v>
      </c>
      <c r="F2143">
        <v>6.4899306297302202</v>
      </c>
      <c r="G2143">
        <v>4.7609601020812899</v>
      </c>
      <c r="H2143">
        <v>9.3661928176879794</v>
      </c>
      <c r="I2143">
        <v>3.10979056358337</v>
      </c>
      <c r="J2143">
        <v>1031</v>
      </c>
      <c r="K2143">
        <v>226</v>
      </c>
      <c r="L2143">
        <v>2212</v>
      </c>
      <c r="M2143">
        <v>606</v>
      </c>
      <c r="N2143">
        <v>99.201812744140597</v>
      </c>
      <c r="O2143">
        <v>30.8868904113769</v>
      </c>
      <c r="P2143">
        <v>98.393718203937098</v>
      </c>
      <c r="Q2143">
        <v>178.102503318793</v>
      </c>
      <c r="R2143">
        <v>25.182040966903099</v>
      </c>
      <c r="S2143">
        <v>8.0554226724170004</v>
      </c>
      <c r="T2143">
        <v>0.57698125738982797</v>
      </c>
      <c r="U2143">
        <v>0.97323442038767805</v>
      </c>
      <c r="V2143">
        <v>16.275340393343399</v>
      </c>
      <c r="W2143">
        <v>3.0625271385149802</v>
      </c>
    </row>
    <row r="2144" spans="1:23" x14ac:dyDescent="0.25">
      <c r="A2144">
        <v>2142</v>
      </c>
      <c r="B2144">
        <v>162.30526499640899</v>
      </c>
      <c r="C2144">
        <v>196.86714277397101</v>
      </c>
      <c r="D2144">
        <v>18.0750633629285</v>
      </c>
      <c r="E2144">
        <v>6.3483102700606997</v>
      </c>
      <c r="F2144">
        <v>5.2110090255737296</v>
      </c>
      <c r="G2144">
        <v>2.05195093154907</v>
      </c>
      <c r="H2144">
        <v>8.0457048416137695</v>
      </c>
      <c r="I2144">
        <v>1.1927025318145701</v>
      </c>
      <c r="J2144">
        <v>948</v>
      </c>
      <c r="K2144">
        <v>46</v>
      </c>
      <c r="L2144">
        <v>1817</v>
      </c>
      <c r="M2144">
        <v>114</v>
      </c>
      <c r="N2144">
        <v>98.812950134277301</v>
      </c>
      <c r="O2144">
        <v>41.231056213378899</v>
      </c>
      <c r="P2144">
        <v>103.13817537643899</v>
      </c>
      <c r="Q2144">
        <v>161.376762067492</v>
      </c>
      <c r="R2144">
        <v>32.198130603895898</v>
      </c>
      <c r="S2144">
        <v>5.0411779750903802</v>
      </c>
      <c r="T2144">
        <v>0.56137212650202295</v>
      </c>
      <c r="U2144">
        <v>0.973708684986619</v>
      </c>
      <c r="V2144">
        <v>17.6517967781908</v>
      </c>
      <c r="W2144">
        <v>2.4733867169100301</v>
      </c>
    </row>
    <row r="2145" spans="1:23" x14ac:dyDescent="0.25">
      <c r="A2145">
        <v>2143</v>
      </c>
      <c r="B2145">
        <v>148.99978652797401</v>
      </c>
      <c r="C2145">
        <v>161.42374197053999</v>
      </c>
      <c r="D2145">
        <v>24.165671546615702</v>
      </c>
      <c r="E2145">
        <v>8.4725380030397393</v>
      </c>
      <c r="F2145">
        <v>5.5265483856201101</v>
      </c>
      <c r="G2145">
        <v>4.1848411560058496</v>
      </c>
      <c r="H2145">
        <v>8.0130290985107404</v>
      </c>
      <c r="I2145">
        <v>3.0698153972625701</v>
      </c>
      <c r="J2145">
        <v>900</v>
      </c>
      <c r="K2145">
        <v>272</v>
      </c>
      <c r="L2145">
        <v>2002</v>
      </c>
      <c r="M2145">
        <v>652</v>
      </c>
      <c r="N2145">
        <v>95.189285278320298</v>
      </c>
      <c r="O2145">
        <v>9.8994951248168892</v>
      </c>
      <c r="P2145">
        <v>69.919820397690799</v>
      </c>
      <c r="Q2145">
        <v>189.63366908850699</v>
      </c>
      <c r="R2145">
        <v>25.853615532494</v>
      </c>
      <c r="S2145">
        <v>4.2382753588356996</v>
      </c>
      <c r="T2145">
        <v>0.435353123299348</v>
      </c>
      <c r="U2145">
        <v>0.96355238516382202</v>
      </c>
      <c r="V2145">
        <v>14.073518379594899</v>
      </c>
      <c r="W2145">
        <v>2.4633507853403098</v>
      </c>
    </row>
    <row r="2146" spans="1:23" x14ac:dyDescent="0.25">
      <c r="A2146">
        <v>2144</v>
      </c>
      <c r="B2146">
        <v>135.774398882182</v>
      </c>
      <c r="C2146">
        <v>176.95196879427101</v>
      </c>
      <c r="D2146">
        <v>21.770306643984501</v>
      </c>
      <c r="E2146">
        <v>9.6415125093758594</v>
      </c>
      <c r="F2146">
        <v>6.0208621025085396</v>
      </c>
      <c r="G2146">
        <v>6.7901024818420401</v>
      </c>
      <c r="H2146">
        <v>8.1011219024658203</v>
      </c>
      <c r="I2146">
        <v>5.9092273712158203</v>
      </c>
      <c r="J2146">
        <v>897</v>
      </c>
      <c r="K2146">
        <v>648</v>
      </c>
      <c r="L2146">
        <v>1888</v>
      </c>
      <c r="M2146">
        <v>1524</v>
      </c>
      <c r="N2146">
        <v>86.608314514160099</v>
      </c>
      <c r="O2146">
        <v>78.185676574707003</v>
      </c>
      <c r="P2146">
        <v>83.507778264680098</v>
      </c>
      <c r="Q2146">
        <v>206.890676708889</v>
      </c>
      <c r="R2146">
        <v>30.284618770338898</v>
      </c>
      <c r="S2146">
        <v>6.3068957104931798</v>
      </c>
      <c r="T2146">
        <v>0.52079587918570103</v>
      </c>
      <c r="U2146">
        <v>0.96800343877708594</v>
      </c>
      <c r="V2146">
        <v>11.827687160184</v>
      </c>
      <c r="W2146">
        <v>3.1760330578512299</v>
      </c>
    </row>
    <row r="2147" spans="1:23" x14ac:dyDescent="0.25">
      <c r="A2147">
        <v>2145</v>
      </c>
      <c r="B2147">
        <v>136.10520289545599</v>
      </c>
      <c r="C2147">
        <v>208.991014768382</v>
      </c>
      <c r="D2147">
        <v>24.707873358539</v>
      </c>
      <c r="E2147">
        <v>6.83954554460772</v>
      </c>
      <c r="F2147">
        <v>6.0784363746643004</v>
      </c>
      <c r="G2147">
        <v>2.68955373764038</v>
      </c>
      <c r="H2147">
        <v>8.1878747940063406</v>
      </c>
      <c r="I2147">
        <v>1.92825138568878</v>
      </c>
      <c r="J2147">
        <v>893</v>
      </c>
      <c r="K2147">
        <v>110</v>
      </c>
      <c r="L2147">
        <v>1855</v>
      </c>
      <c r="M2147">
        <v>296</v>
      </c>
      <c r="N2147">
        <v>83.354667663574205</v>
      </c>
      <c r="O2147">
        <v>53.0377197265625</v>
      </c>
      <c r="P2147">
        <v>92.010776985920302</v>
      </c>
      <c r="Q2147">
        <v>191.96185533918199</v>
      </c>
      <c r="R2147">
        <v>27.4740062723798</v>
      </c>
      <c r="S2147">
        <v>9.5440787656626203</v>
      </c>
      <c r="T2147">
        <v>0.53095269517275601</v>
      </c>
      <c r="U2147">
        <v>0.94523850827998301</v>
      </c>
      <c r="V2147">
        <v>11.930909090908999</v>
      </c>
      <c r="W2147">
        <v>4.8486100079428098</v>
      </c>
    </row>
    <row r="2148" spans="1:23" x14ac:dyDescent="0.25">
      <c r="A2148">
        <v>2146</v>
      </c>
      <c r="B2148">
        <v>183.45184265171</v>
      </c>
      <c r="C2148">
        <v>213.95136719128999</v>
      </c>
      <c r="D2148">
        <v>18.970497398254899</v>
      </c>
      <c r="E2148">
        <v>4.2133198780113199</v>
      </c>
      <c r="F2148">
        <v>6.4667372703552202</v>
      </c>
      <c r="G2148">
        <v>1.9473170042037899</v>
      </c>
      <c r="H2148">
        <v>9.4076166152954102</v>
      </c>
      <c r="I2148">
        <v>1.7372741699218699</v>
      </c>
      <c r="J2148">
        <v>1103</v>
      </c>
      <c r="K2148">
        <v>186</v>
      </c>
      <c r="L2148">
        <v>2091</v>
      </c>
      <c r="M2148">
        <v>324</v>
      </c>
      <c r="N2148">
        <v>97.989791870117102</v>
      </c>
      <c r="O2148">
        <v>74.632438659667898</v>
      </c>
      <c r="P2148">
        <v>80.198196573489597</v>
      </c>
      <c r="Q2148">
        <v>174.664929938819</v>
      </c>
      <c r="R2148">
        <v>29.200958462121299</v>
      </c>
      <c r="S2148">
        <v>4.4731710823858402</v>
      </c>
      <c r="T2148">
        <v>0.46935223787358399</v>
      </c>
      <c r="U2148">
        <v>0.9796717662437</v>
      </c>
      <c r="V2148">
        <v>13.6664592408214</v>
      </c>
      <c r="W2148">
        <v>2.6926985825086902</v>
      </c>
    </row>
    <row r="2149" spans="1:23" x14ac:dyDescent="0.25">
      <c r="A2149">
        <v>2147</v>
      </c>
      <c r="B2149">
        <v>156.694482718469</v>
      </c>
      <c r="C2149">
        <v>172.99019969337601</v>
      </c>
      <c r="D2149">
        <v>45.530361968257601</v>
      </c>
      <c r="E2149">
        <v>11.7292782351673</v>
      </c>
      <c r="F2149">
        <v>6.9784412384033203</v>
      </c>
      <c r="G2149">
        <v>9.8938016891479492</v>
      </c>
      <c r="H2149">
        <v>8.8434572219848597</v>
      </c>
      <c r="I2149">
        <v>7.4058928489684996</v>
      </c>
      <c r="J2149">
        <v>1049</v>
      </c>
      <c r="K2149">
        <v>768</v>
      </c>
      <c r="L2149">
        <v>2099</v>
      </c>
      <c r="M2149">
        <v>2104</v>
      </c>
      <c r="N2149">
        <v>111.68258666992099</v>
      </c>
      <c r="O2149">
        <v>46.669048309326101</v>
      </c>
      <c r="P2149">
        <v>107.99939172749301</v>
      </c>
      <c r="Q2149">
        <v>139.48013498026199</v>
      </c>
      <c r="R2149">
        <v>28.385885849222401</v>
      </c>
      <c r="S2149">
        <v>5.3122678651395798</v>
      </c>
      <c r="T2149">
        <v>0.58911960301848498</v>
      </c>
      <c r="U2149">
        <v>0.96710941505319903</v>
      </c>
      <c r="V2149">
        <v>13.658513640639599</v>
      </c>
      <c r="W2149">
        <v>3.4637754244410801</v>
      </c>
    </row>
    <row r="2150" spans="1:23" x14ac:dyDescent="0.25">
      <c r="A2150">
        <v>2148</v>
      </c>
      <c r="B2150">
        <v>167.33478235556601</v>
      </c>
      <c r="C2150">
        <v>116.506957247375</v>
      </c>
      <c r="D2150">
        <v>32.454573477201997</v>
      </c>
      <c r="E2150">
        <v>6.7865602354758998</v>
      </c>
      <c r="F2150">
        <v>7.7286052703857404</v>
      </c>
      <c r="G2150">
        <v>3.35208940505981</v>
      </c>
      <c r="H2150">
        <v>11.2269840240478</v>
      </c>
      <c r="I2150">
        <v>2.3765707015991202</v>
      </c>
      <c r="J2150">
        <v>1265</v>
      </c>
      <c r="K2150">
        <v>232</v>
      </c>
      <c r="L2150">
        <v>2375</v>
      </c>
      <c r="M2150">
        <v>471</v>
      </c>
      <c r="N2150">
        <v>122.11879730224599</v>
      </c>
      <c r="O2150">
        <v>21</v>
      </c>
      <c r="P2150">
        <v>92.215738284703804</v>
      </c>
      <c r="Q2150">
        <v>168.69156573683301</v>
      </c>
      <c r="R2150">
        <v>21.096665226868101</v>
      </c>
      <c r="S2150">
        <v>7.6367858600248004</v>
      </c>
      <c r="T2150">
        <v>0.50288912708828304</v>
      </c>
      <c r="U2150">
        <v>0.95458126571854196</v>
      </c>
      <c r="V2150">
        <v>9.0046674445740909</v>
      </c>
      <c r="W2150">
        <v>3.2074196207749299</v>
      </c>
    </row>
    <row r="2151" spans="1:23" x14ac:dyDescent="0.25">
      <c r="A2151">
        <v>2149</v>
      </c>
      <c r="B2151">
        <v>168.81307613188599</v>
      </c>
      <c r="C2151">
        <v>206.045275475945</v>
      </c>
      <c r="D2151">
        <v>29.3937599047077</v>
      </c>
      <c r="E2151">
        <v>5.5180486830668301</v>
      </c>
      <c r="F2151">
        <v>9.60388088226318</v>
      </c>
      <c r="G2151">
        <v>2.1453649997711102</v>
      </c>
      <c r="H2151">
        <v>14.1161994934082</v>
      </c>
      <c r="I2151">
        <v>1.3122587203979399</v>
      </c>
      <c r="J2151">
        <v>1677</v>
      </c>
      <c r="K2151">
        <v>76</v>
      </c>
      <c r="L2151">
        <v>3195</v>
      </c>
      <c r="M2151">
        <v>168</v>
      </c>
      <c r="N2151">
        <v>133.056381225585</v>
      </c>
      <c r="O2151">
        <v>29</v>
      </c>
      <c r="P2151">
        <v>85.632465140752402</v>
      </c>
      <c r="Q2151">
        <v>144.20723578357001</v>
      </c>
      <c r="R2151">
        <v>29.349581526048599</v>
      </c>
      <c r="S2151">
        <v>3.1168996967146101</v>
      </c>
      <c r="T2151">
        <v>0.48077792720768298</v>
      </c>
      <c r="U2151">
        <v>0.98452573148162803</v>
      </c>
      <c r="V2151">
        <v>12.8883025505716</v>
      </c>
      <c r="W2151">
        <v>2.6514999282330902</v>
      </c>
    </row>
    <row r="2152" spans="1:23" x14ac:dyDescent="0.25">
      <c r="A2152">
        <v>2150</v>
      </c>
      <c r="B2152">
        <v>148.10599856391499</v>
      </c>
      <c r="C2152">
        <v>184.861087931067</v>
      </c>
      <c r="D2152">
        <v>28.4166406114235</v>
      </c>
      <c r="E2152">
        <v>13.417084559407799</v>
      </c>
      <c r="F2152">
        <v>7.7412538528442303</v>
      </c>
      <c r="G2152">
        <v>8.1262798309326101</v>
      </c>
      <c r="H2152">
        <v>10.114921569824199</v>
      </c>
      <c r="I2152">
        <v>6.7096385955810502</v>
      </c>
      <c r="J2152">
        <v>1221</v>
      </c>
      <c r="K2152">
        <v>749</v>
      </c>
      <c r="L2152">
        <v>2277</v>
      </c>
      <c r="M2152">
        <v>1745</v>
      </c>
      <c r="N2152">
        <v>119.03781127929599</v>
      </c>
      <c r="O2152">
        <v>24</v>
      </c>
      <c r="P2152">
        <v>89.973795435333898</v>
      </c>
      <c r="Q2152">
        <v>151.894714058967</v>
      </c>
      <c r="R2152">
        <v>25.327357796773001</v>
      </c>
      <c r="S2152">
        <v>6.4868700391534402</v>
      </c>
      <c r="T2152">
        <v>0.51132891915768197</v>
      </c>
      <c r="U2152">
        <v>0.96146842247270603</v>
      </c>
      <c r="V2152">
        <v>12.313820156909999</v>
      </c>
      <c r="W2152">
        <v>3.6845823521263301</v>
      </c>
    </row>
    <row r="2153" spans="1:23" x14ac:dyDescent="0.25">
      <c r="A2153">
        <v>2151</v>
      </c>
      <c r="B2153">
        <v>142.64148343651101</v>
      </c>
      <c r="C2153">
        <v>184.090143414388</v>
      </c>
      <c r="D2153">
        <v>36.041479906972803</v>
      </c>
      <c r="E2153">
        <v>4.3683390783727001</v>
      </c>
      <c r="F2153">
        <v>8.1127214431762695</v>
      </c>
      <c r="G2153">
        <v>2.4634032249450599</v>
      </c>
      <c r="H2153">
        <v>10.6441278457641</v>
      </c>
      <c r="I2153">
        <v>1.8575410842895499</v>
      </c>
      <c r="J2153">
        <v>1248</v>
      </c>
      <c r="K2153">
        <v>156</v>
      </c>
      <c r="L2153">
        <v>2360</v>
      </c>
      <c r="M2153">
        <v>354</v>
      </c>
      <c r="N2153">
        <v>122.38054656982401</v>
      </c>
      <c r="O2153">
        <v>64</v>
      </c>
      <c r="P2153">
        <v>85.929209322587596</v>
      </c>
      <c r="Q2153">
        <v>180.479358246918</v>
      </c>
      <c r="R2153">
        <v>24.235889656155798</v>
      </c>
      <c r="S2153">
        <v>8.1135420617259602</v>
      </c>
      <c r="T2153">
        <v>0.47408778586073103</v>
      </c>
      <c r="U2153">
        <v>0.94719262966901996</v>
      </c>
      <c r="V2153">
        <v>10.2814814814814</v>
      </c>
      <c r="W2153">
        <v>3.6781163434902999</v>
      </c>
    </row>
    <row r="2154" spans="1:23" x14ac:dyDescent="0.25">
      <c r="A2154">
        <v>2152</v>
      </c>
      <c r="B2154">
        <v>147.047196724174</v>
      </c>
      <c r="C2154">
        <v>182.90942964156099</v>
      </c>
      <c r="D2154">
        <v>21.469500594871299</v>
      </c>
      <c r="E2154">
        <v>9.4256928783828702</v>
      </c>
      <c r="F2154">
        <v>5.4692292213439897</v>
      </c>
      <c r="G2154">
        <v>5.09503126144409</v>
      </c>
      <c r="H2154">
        <v>8.0308408737182599</v>
      </c>
      <c r="I2154">
        <v>4.1684460639953604</v>
      </c>
      <c r="J2154">
        <v>997</v>
      </c>
      <c r="K2154">
        <v>432</v>
      </c>
      <c r="L2154">
        <v>1682</v>
      </c>
      <c r="M2154">
        <v>997</v>
      </c>
      <c r="N2154">
        <v>110.018180847167</v>
      </c>
      <c r="O2154">
        <v>66.068145751953097</v>
      </c>
      <c r="P2154">
        <v>86.388616748308806</v>
      </c>
      <c r="Q2154">
        <v>167.36138586352499</v>
      </c>
      <c r="R2154">
        <v>22.3231905037286</v>
      </c>
      <c r="S2154">
        <v>10.2395410591625</v>
      </c>
      <c r="T2154">
        <v>0.479922840986993</v>
      </c>
      <c r="U2154">
        <v>0.94770573311134998</v>
      </c>
      <c r="V2154">
        <v>10.187119234116601</v>
      </c>
      <c r="W2154">
        <v>3.71075231879079</v>
      </c>
    </row>
    <row r="2155" spans="1:23" x14ac:dyDescent="0.25">
      <c r="A2155">
        <v>2153</v>
      </c>
      <c r="B2155">
        <v>184.289351627239</v>
      </c>
      <c r="C2155">
        <v>132.333695588891</v>
      </c>
      <c r="D2155">
        <v>33.981050437588998</v>
      </c>
      <c r="E2155">
        <v>6.98822155018666</v>
      </c>
      <c r="F2155">
        <v>6.5527901649475098</v>
      </c>
      <c r="G2155">
        <v>3.97932648658752</v>
      </c>
      <c r="H2155">
        <v>11.6165266036987</v>
      </c>
      <c r="I2155">
        <v>2.6566514968871999</v>
      </c>
      <c r="J2155">
        <v>1396</v>
      </c>
      <c r="K2155">
        <v>210</v>
      </c>
      <c r="L2155">
        <v>2388</v>
      </c>
      <c r="M2155">
        <v>521</v>
      </c>
      <c r="N2155">
        <v>115.312622070312</v>
      </c>
      <c r="O2155">
        <v>57.801387786865199</v>
      </c>
      <c r="P2155">
        <v>89.735931790499393</v>
      </c>
      <c r="Q2155">
        <v>210.365951347021</v>
      </c>
      <c r="R2155">
        <v>24.9451713016648</v>
      </c>
      <c r="S2155">
        <v>5.33278692584555</v>
      </c>
      <c r="T2155">
        <v>0.49951030187867601</v>
      </c>
      <c r="U2155">
        <v>0.97064571329874905</v>
      </c>
      <c r="V2155">
        <v>9.4528985507246297</v>
      </c>
      <c r="W2155">
        <v>2.81334771886559</v>
      </c>
    </row>
    <row r="2156" spans="1:23" x14ac:dyDescent="0.25">
      <c r="A2156">
        <v>2154</v>
      </c>
      <c r="B2156">
        <v>173.97116187001399</v>
      </c>
      <c r="C2156">
        <v>150.66238428845799</v>
      </c>
      <c r="D2156">
        <v>19.720307074214102</v>
      </c>
      <c r="E2156">
        <v>3.56279967027975</v>
      </c>
      <c r="F2156">
        <v>6.0530652999877903</v>
      </c>
      <c r="G2156">
        <v>2.1323173046111998</v>
      </c>
      <c r="H2156">
        <v>9.5982913970947195</v>
      </c>
      <c r="I2156">
        <v>1.72554075717926</v>
      </c>
      <c r="J2156">
        <v>1221</v>
      </c>
      <c r="K2156">
        <v>141</v>
      </c>
      <c r="L2156">
        <v>2003</v>
      </c>
      <c r="M2156">
        <v>300</v>
      </c>
      <c r="N2156">
        <v>99.809822082519503</v>
      </c>
      <c r="O2156">
        <v>55</v>
      </c>
      <c r="P2156">
        <v>94.325508607198699</v>
      </c>
      <c r="Q2156">
        <v>120.92458889319499</v>
      </c>
      <c r="R2156">
        <v>28.066558055439302</v>
      </c>
      <c r="S2156">
        <v>5.8764539322086602</v>
      </c>
      <c r="T2156">
        <v>0.50151218596105496</v>
      </c>
      <c r="U2156">
        <v>0.95015659373342998</v>
      </c>
      <c r="V2156">
        <v>9.6821241585639495</v>
      </c>
      <c r="W2156">
        <v>3.5257662512630499</v>
      </c>
    </row>
    <row r="2157" spans="1:23" x14ac:dyDescent="0.25">
      <c r="A2157">
        <v>2155</v>
      </c>
      <c r="B2157">
        <v>162.29905490112299</v>
      </c>
      <c r="C2157">
        <v>122.75113043140701</v>
      </c>
      <c r="D2157">
        <v>23.746198872971199</v>
      </c>
      <c r="E2157">
        <v>3.29302298819659</v>
      </c>
      <c r="F2157">
        <v>6.71229743957519</v>
      </c>
      <c r="G2157">
        <v>2.80478715896606</v>
      </c>
      <c r="H2157">
        <v>10.4563884735107</v>
      </c>
      <c r="I2157">
        <v>1.6217558383941599</v>
      </c>
      <c r="J2157">
        <v>1294</v>
      </c>
      <c r="K2157">
        <v>97</v>
      </c>
      <c r="L2157">
        <v>2296</v>
      </c>
      <c r="M2157">
        <v>236</v>
      </c>
      <c r="N2157">
        <v>107.35454559326099</v>
      </c>
      <c r="O2157">
        <v>30.413810729980401</v>
      </c>
      <c r="P2157">
        <v>82.4954045229169</v>
      </c>
      <c r="Q2157">
        <v>184.03756211634001</v>
      </c>
      <c r="R2157">
        <v>28.6233565173698</v>
      </c>
      <c r="S2157">
        <v>9.1210424383215791</v>
      </c>
      <c r="T2157">
        <v>0.53980700863854902</v>
      </c>
      <c r="U2157">
        <v>0.94844732210500005</v>
      </c>
      <c r="V2157">
        <v>5.2607740872906898</v>
      </c>
      <c r="W2157">
        <v>3.29402855906533</v>
      </c>
    </row>
    <row r="2158" spans="1:23" x14ac:dyDescent="0.25">
      <c r="A2158">
        <v>2156</v>
      </c>
      <c r="B2158">
        <v>163.79000174658901</v>
      </c>
      <c r="C2158">
        <v>197.60556191659001</v>
      </c>
      <c r="D2158">
        <v>27.4088917738014</v>
      </c>
      <c r="E2158">
        <v>5.7559108684525402</v>
      </c>
      <c r="F2158">
        <v>6.4906916618347097</v>
      </c>
      <c r="G2158">
        <v>3.7548465728759699</v>
      </c>
      <c r="H2158">
        <v>10.292849540710399</v>
      </c>
      <c r="I2158">
        <v>2.7488958835601802</v>
      </c>
      <c r="J2158">
        <v>1280</v>
      </c>
      <c r="K2158">
        <v>249</v>
      </c>
      <c r="L2158">
        <v>2166</v>
      </c>
      <c r="M2158">
        <v>542</v>
      </c>
      <c r="N2158">
        <v>102.15674591064401</v>
      </c>
      <c r="O2158">
        <v>13.0000009536743</v>
      </c>
      <c r="P2158">
        <v>104.119476268412</v>
      </c>
      <c r="Q2158">
        <v>196.651264880952</v>
      </c>
      <c r="R2158">
        <v>27.8700315883851</v>
      </c>
      <c r="S2158">
        <v>4.5696696642703101</v>
      </c>
      <c r="T2158">
        <v>0.61944895092332697</v>
      </c>
      <c r="U2158">
        <v>0.97446244803854698</v>
      </c>
      <c r="V2158">
        <v>4.5557299843014096</v>
      </c>
      <c r="W2158">
        <v>2.5291345329905699</v>
      </c>
    </row>
    <row r="2159" spans="1:23" x14ac:dyDescent="0.25">
      <c r="A2159">
        <v>2157</v>
      </c>
      <c r="B2159">
        <v>154.90785771119101</v>
      </c>
      <c r="C2159">
        <v>172.84302043509399</v>
      </c>
      <c r="D2159">
        <v>28.254521173525202</v>
      </c>
      <c r="E2159">
        <v>7.6747436544076297</v>
      </c>
      <c r="F2159">
        <v>7.2754712104797301</v>
      </c>
      <c r="G2159">
        <v>2.9378607273101802</v>
      </c>
      <c r="H2159">
        <v>9.3025960922241193</v>
      </c>
      <c r="I2159">
        <v>1.71599233150482</v>
      </c>
      <c r="J2159">
        <v>1123</v>
      </c>
      <c r="K2159">
        <v>92</v>
      </c>
      <c r="L2159">
        <v>2185</v>
      </c>
      <c r="M2159">
        <v>237</v>
      </c>
      <c r="N2159">
        <v>95.078918457031193</v>
      </c>
      <c r="O2159">
        <v>54.644302368163999</v>
      </c>
      <c r="P2159">
        <v>104.29831778447</v>
      </c>
      <c r="Q2159">
        <v>161.84004566047099</v>
      </c>
      <c r="R2159">
        <v>30.7618267090612</v>
      </c>
      <c r="S2159">
        <v>5.5692818433966904</v>
      </c>
      <c r="T2159">
        <v>0.60630539353034996</v>
      </c>
      <c r="U2159">
        <v>0.96423904755158496</v>
      </c>
      <c r="V2159">
        <v>4.72886297376093</v>
      </c>
      <c r="W2159">
        <v>2.9208949260886898</v>
      </c>
    </row>
    <row r="2160" spans="1:23" x14ac:dyDescent="0.25">
      <c r="A2160">
        <v>2158</v>
      </c>
      <c r="B2160">
        <v>170.56176133827501</v>
      </c>
      <c r="C2160">
        <v>201.091540685827</v>
      </c>
      <c r="D2160">
        <v>21.956516216586099</v>
      </c>
      <c r="E2160">
        <v>5.7689629152024997</v>
      </c>
      <c r="F2160">
        <v>6.2578325271606401</v>
      </c>
      <c r="G2160">
        <v>2.6832499504089302</v>
      </c>
      <c r="H2160">
        <v>8.7799329757690394</v>
      </c>
      <c r="I2160">
        <v>2.6809413433074898</v>
      </c>
      <c r="J2160">
        <v>1058</v>
      </c>
      <c r="K2160">
        <v>275</v>
      </c>
      <c r="L2160">
        <v>1899</v>
      </c>
      <c r="M2160">
        <v>584</v>
      </c>
      <c r="N2160">
        <v>87.200912475585895</v>
      </c>
      <c r="O2160">
        <v>51.855567932128899</v>
      </c>
      <c r="P2160">
        <v>79.632524864770502</v>
      </c>
      <c r="Q2160">
        <v>188.79788179022799</v>
      </c>
      <c r="R2160">
        <v>27.1450927987818</v>
      </c>
      <c r="S2160">
        <v>7.1004512689297403</v>
      </c>
      <c r="T2160">
        <v>0.41480581302074698</v>
      </c>
      <c r="U2160">
        <v>0.95463407258238098</v>
      </c>
      <c r="V2160">
        <v>12.317959468902799</v>
      </c>
      <c r="W2160">
        <v>2.9267582188930499</v>
      </c>
    </row>
    <row r="2161" spans="1:23" x14ac:dyDescent="0.25">
      <c r="A2161">
        <v>2159</v>
      </c>
      <c r="B2161">
        <v>184.51165363193499</v>
      </c>
      <c r="C2161">
        <v>171.81779192299399</v>
      </c>
      <c r="D2161">
        <v>30.1312502284683</v>
      </c>
      <c r="E2161">
        <v>7.8156288664633804</v>
      </c>
      <c r="F2161">
        <v>7.73549079895019</v>
      </c>
      <c r="G2161">
        <v>4.6761045455932599</v>
      </c>
      <c r="H2161">
        <v>9.0093975067138601</v>
      </c>
      <c r="I2161">
        <v>3.6514964103698699</v>
      </c>
      <c r="J2161">
        <v>1127</v>
      </c>
      <c r="K2161">
        <v>330</v>
      </c>
      <c r="L2161">
        <v>2141</v>
      </c>
      <c r="M2161">
        <v>839</v>
      </c>
      <c r="N2161">
        <v>96.166519165039006</v>
      </c>
      <c r="O2161">
        <v>15.6524753570556</v>
      </c>
      <c r="P2161">
        <v>80.759540104023998</v>
      </c>
      <c r="Q2161">
        <v>156.724394601032</v>
      </c>
      <c r="R2161">
        <v>21.845158375180699</v>
      </c>
      <c r="S2161">
        <v>7.97669485596023</v>
      </c>
      <c r="T2161">
        <v>0.53282953458545201</v>
      </c>
      <c r="U2161">
        <v>0.93722043217573003</v>
      </c>
      <c r="V2161">
        <v>5.4929360390444302</v>
      </c>
      <c r="W2161">
        <v>4.4147244310392102</v>
      </c>
    </row>
    <row r="2162" spans="1:23" x14ac:dyDescent="0.25">
      <c r="A2162">
        <v>2160</v>
      </c>
      <c r="B2162">
        <v>182.279823012284</v>
      </c>
      <c r="C2162">
        <v>175.17135981680201</v>
      </c>
      <c r="D2162">
        <v>27.3179681833413</v>
      </c>
      <c r="E2162">
        <v>5.1919600948742097</v>
      </c>
      <c r="F2162">
        <v>9.2434997558593697</v>
      </c>
      <c r="G2162">
        <v>2.6595358848571702</v>
      </c>
      <c r="H2162">
        <v>11.0795440673828</v>
      </c>
      <c r="I2162">
        <v>2.02129030227661</v>
      </c>
      <c r="J2162">
        <v>1354</v>
      </c>
      <c r="K2162">
        <v>193</v>
      </c>
      <c r="L2162">
        <v>2605</v>
      </c>
      <c r="M2162">
        <v>363</v>
      </c>
      <c r="N2162">
        <v>125.431259155273</v>
      </c>
      <c r="O2162">
        <v>24.3515911102294</v>
      </c>
      <c r="P2162">
        <v>74.288748653224502</v>
      </c>
      <c r="Q2162">
        <v>174.54993400791901</v>
      </c>
      <c r="R2162">
        <v>32.2284593018069</v>
      </c>
      <c r="S2162">
        <v>8.2524817666916892</v>
      </c>
      <c r="T2162">
        <v>0.428140279377832</v>
      </c>
      <c r="U2162">
        <v>0.94486907749918303</v>
      </c>
      <c r="V2162">
        <v>10.613022113022099</v>
      </c>
      <c r="W2162">
        <v>3.4460742018981798</v>
      </c>
    </row>
    <row r="2163" spans="1:23" x14ac:dyDescent="0.25">
      <c r="A2163">
        <v>2161</v>
      </c>
      <c r="B2163">
        <v>175.70164373459599</v>
      </c>
      <c r="C2163">
        <v>149.57078538298799</v>
      </c>
      <c r="D2163">
        <v>26.52573553277</v>
      </c>
      <c r="E2163">
        <v>4.3348914345412002</v>
      </c>
      <c r="F2163">
        <v>9.3736820220947195</v>
      </c>
      <c r="G2163">
        <v>2.0154659748077299</v>
      </c>
      <c r="H2163">
        <v>11.3370342254638</v>
      </c>
      <c r="I2163">
        <v>1.3062093257903999</v>
      </c>
      <c r="J2163">
        <v>1384</v>
      </c>
      <c r="K2163">
        <v>75</v>
      </c>
      <c r="L2163">
        <v>2406</v>
      </c>
      <c r="M2163">
        <v>176</v>
      </c>
      <c r="N2163">
        <v>131.57507324218699</v>
      </c>
      <c r="O2163">
        <v>26.172506332397401</v>
      </c>
      <c r="P2163">
        <v>78.922512333052495</v>
      </c>
      <c r="Q2163">
        <v>173.78278152623</v>
      </c>
      <c r="R2163">
        <v>30.9306771012116</v>
      </c>
      <c r="S2163">
        <v>6.2264437264842396</v>
      </c>
      <c r="T2163">
        <v>0.46896540750179699</v>
      </c>
      <c r="U2163">
        <v>0.95699254562328495</v>
      </c>
      <c r="V2163">
        <v>11.0151209677419</v>
      </c>
      <c r="W2163">
        <v>3.8287579511215202</v>
      </c>
    </row>
    <row r="2164" spans="1:23" x14ac:dyDescent="0.25">
      <c r="A2164">
        <v>2162</v>
      </c>
      <c r="B2164">
        <v>183.764035785674</v>
      </c>
      <c r="C2164">
        <v>183.00178540239401</v>
      </c>
      <c r="D2164">
        <v>21.668059026805601</v>
      </c>
      <c r="E2164">
        <v>13.323464890141</v>
      </c>
      <c r="F2164">
        <v>8.2380323410034109</v>
      </c>
      <c r="G2164">
        <v>4.7743797302245996</v>
      </c>
      <c r="H2164">
        <v>9.63642978668212</v>
      </c>
      <c r="I2164">
        <v>3.6151220798492401</v>
      </c>
      <c r="J2164">
        <v>1185</v>
      </c>
      <c r="K2164">
        <v>327</v>
      </c>
      <c r="L2164">
        <v>2226</v>
      </c>
      <c r="M2164">
        <v>776</v>
      </c>
      <c r="N2164">
        <v>124.86792755126901</v>
      </c>
      <c r="O2164">
        <v>51.195701599121001</v>
      </c>
      <c r="P2164">
        <v>62.314816851831402</v>
      </c>
      <c r="Q2164">
        <v>188.995731337244</v>
      </c>
      <c r="R2164">
        <v>27.559455620943599</v>
      </c>
      <c r="S2164">
        <v>7.2818605178831097</v>
      </c>
      <c r="T2164">
        <v>0.38571197737563301</v>
      </c>
      <c r="U2164">
        <v>0.99245920795520304</v>
      </c>
      <c r="V2164">
        <v>10.561144439316999</v>
      </c>
      <c r="W2164">
        <v>2.8283805345033901</v>
      </c>
    </row>
    <row r="2165" spans="1:23" x14ac:dyDescent="0.25">
      <c r="A2165">
        <v>2163</v>
      </c>
      <c r="B2165">
        <v>162.78334530070401</v>
      </c>
      <c r="C2165">
        <v>184.080168448834</v>
      </c>
      <c r="D2165">
        <v>26.254221676765798</v>
      </c>
      <c r="E2165">
        <v>6.9059433452006402</v>
      </c>
      <c r="F2165">
        <v>9.5633516311645508</v>
      </c>
      <c r="G2165">
        <v>2.8228259086608798</v>
      </c>
      <c r="H2165">
        <v>10.748815536499</v>
      </c>
      <c r="I2165">
        <v>2.0972361564636199</v>
      </c>
      <c r="J2165">
        <v>1349</v>
      </c>
      <c r="K2165">
        <v>167</v>
      </c>
      <c r="L2165">
        <v>2303</v>
      </c>
      <c r="M2165">
        <v>397</v>
      </c>
      <c r="N2165">
        <v>123.822463989257</v>
      </c>
      <c r="O2165">
        <v>51.855567932128899</v>
      </c>
      <c r="P2165">
        <v>55.623830318153402</v>
      </c>
      <c r="Q2165">
        <v>177.42106757524101</v>
      </c>
      <c r="R2165">
        <v>28.302121601352901</v>
      </c>
      <c r="S2165">
        <v>4.6238163134539896</v>
      </c>
      <c r="T2165">
        <v>0.32744746770601701</v>
      </c>
      <c r="U2165">
        <v>0.97568237307911898</v>
      </c>
      <c r="V2165">
        <v>13.099143206854301</v>
      </c>
      <c r="W2165">
        <v>2.8840361445783098</v>
      </c>
    </row>
    <row r="2166" spans="1:23" x14ac:dyDescent="0.25">
      <c r="A2166">
        <v>2164</v>
      </c>
      <c r="B2166">
        <v>212.15816336431899</v>
      </c>
      <c r="C2166">
        <v>136.21717867608501</v>
      </c>
      <c r="D2166">
        <v>25.244048561693599</v>
      </c>
      <c r="E2166">
        <v>4.65553644071802</v>
      </c>
      <c r="F2166">
        <v>5.9346752166748002</v>
      </c>
      <c r="G2166">
        <v>2.4398775100707999</v>
      </c>
      <c r="H2166">
        <v>10.4253892898559</v>
      </c>
      <c r="I2166">
        <v>1.4515786170959399</v>
      </c>
      <c r="J2166">
        <v>1305</v>
      </c>
      <c r="K2166">
        <v>78</v>
      </c>
      <c r="L2166">
        <v>1971</v>
      </c>
      <c r="M2166">
        <v>192</v>
      </c>
      <c r="N2166">
        <v>109.018348693847</v>
      </c>
      <c r="O2166">
        <v>52.201530456542898</v>
      </c>
      <c r="P2166">
        <v>76.520654166079197</v>
      </c>
      <c r="Q2166">
        <v>155.74229519712</v>
      </c>
      <c r="R2166">
        <v>32.736084631755098</v>
      </c>
      <c r="S2166">
        <v>6.96621827591248</v>
      </c>
      <c r="T2166">
        <v>0.44172121165304101</v>
      </c>
      <c r="U2166">
        <v>0.96289456226676995</v>
      </c>
      <c r="V2166">
        <v>12.551123595505601</v>
      </c>
      <c r="W2166">
        <v>3.0952114253710401</v>
      </c>
    </row>
    <row r="2167" spans="1:23" x14ac:dyDescent="0.25">
      <c r="A2167">
        <v>2165</v>
      </c>
      <c r="B2167">
        <v>160.63954278173401</v>
      </c>
      <c r="C2167">
        <v>196.80777814434501</v>
      </c>
      <c r="D2167">
        <v>29.881815135802501</v>
      </c>
      <c r="E2167">
        <v>4.9739234284373897</v>
      </c>
      <c r="F2167">
        <v>9.5890130996704102</v>
      </c>
      <c r="G2167">
        <v>1.96026146411895</v>
      </c>
      <c r="H2167">
        <v>9.7082395553588796</v>
      </c>
      <c r="I2167">
        <v>1.7233139276504501</v>
      </c>
      <c r="J2167">
        <v>1166</v>
      </c>
      <c r="K2167">
        <v>157</v>
      </c>
      <c r="L2167">
        <v>2254</v>
      </c>
      <c r="M2167">
        <v>328</v>
      </c>
      <c r="N2167">
        <v>122.967468261718</v>
      </c>
      <c r="O2167">
        <v>49.819675445556598</v>
      </c>
      <c r="P2167">
        <v>66.5368232484076</v>
      </c>
      <c r="Q2167">
        <v>166.250653950322</v>
      </c>
      <c r="R2167">
        <v>27.675321230202002</v>
      </c>
      <c r="S2167">
        <v>17.7169396138789</v>
      </c>
      <c r="T2167">
        <v>0.38234402250312</v>
      </c>
      <c r="U2167">
        <v>0.94496014897971903</v>
      </c>
      <c r="V2167">
        <v>12.3310344827586</v>
      </c>
      <c r="W2167">
        <v>3.6016468231890499</v>
      </c>
    </row>
    <row r="2168" spans="1:23" x14ac:dyDescent="0.25">
      <c r="A2168">
        <v>2166</v>
      </c>
      <c r="B2168">
        <v>162.58995905218401</v>
      </c>
      <c r="C2168">
        <v>142.92924372683299</v>
      </c>
      <c r="D2168">
        <v>33.073404559698197</v>
      </c>
      <c r="E2168">
        <v>3.7210356777814</v>
      </c>
      <c r="F2168">
        <v>10.4458351135253</v>
      </c>
      <c r="G2168">
        <v>1.85439813137054</v>
      </c>
      <c r="H2168">
        <v>12.119492530822701</v>
      </c>
      <c r="I2168">
        <v>1.43164670467376</v>
      </c>
      <c r="J2168">
        <v>1532</v>
      </c>
      <c r="K2168">
        <v>137</v>
      </c>
      <c r="L2168">
        <v>2933</v>
      </c>
      <c r="M2168">
        <v>238</v>
      </c>
      <c r="N2168">
        <v>126.50691986083901</v>
      </c>
      <c r="O2168">
        <v>20.0997505187988</v>
      </c>
      <c r="P2168">
        <v>87.460057168647495</v>
      </c>
      <c r="Q2168">
        <v>179.52873226222499</v>
      </c>
      <c r="R2168">
        <v>29.720606477702901</v>
      </c>
      <c r="S2168">
        <v>4.5198792185281498</v>
      </c>
      <c r="T2168">
        <v>0.45305800715720201</v>
      </c>
      <c r="U2168">
        <v>0.96673221089561401</v>
      </c>
      <c r="V2168">
        <v>12.336165048543601</v>
      </c>
      <c r="W2168">
        <v>2.7454998085024802</v>
      </c>
    </row>
    <row r="2169" spans="1:23" x14ac:dyDescent="0.25">
      <c r="A2169">
        <v>2167</v>
      </c>
      <c r="B2169">
        <v>175.92842865182701</v>
      </c>
      <c r="C2169">
        <v>180.91587261542</v>
      </c>
      <c r="D2169">
        <v>28.7680923414961</v>
      </c>
      <c r="E2169">
        <v>6.3374944614861199</v>
      </c>
      <c r="F2169">
        <v>8.2299299240112305</v>
      </c>
      <c r="G2169">
        <v>3.4846067428588801</v>
      </c>
      <c r="H2169">
        <v>9.7390251159667898</v>
      </c>
      <c r="I2169">
        <v>2.2474000453948899</v>
      </c>
      <c r="J2169">
        <v>1220</v>
      </c>
      <c r="K2169">
        <v>167</v>
      </c>
      <c r="L2169">
        <v>2215</v>
      </c>
      <c r="M2169">
        <v>395</v>
      </c>
      <c r="N2169">
        <v>110.63452911376901</v>
      </c>
      <c r="O2169">
        <v>74.330345153808594</v>
      </c>
      <c r="P2169">
        <v>107.15886146943301</v>
      </c>
      <c r="Q2169">
        <v>159.15017342525499</v>
      </c>
      <c r="R2169">
        <v>22.605312243120199</v>
      </c>
      <c r="S2169">
        <v>8.9927873338065805</v>
      </c>
      <c r="T2169">
        <v>0.55407088311040098</v>
      </c>
      <c r="U2169">
        <v>0.94231322516046701</v>
      </c>
      <c r="V2169">
        <v>6.1820289855072401</v>
      </c>
      <c r="W2169">
        <v>3.86184671430573</v>
      </c>
    </row>
    <row r="2170" spans="1:23" x14ac:dyDescent="0.25">
      <c r="A2170">
        <v>2168</v>
      </c>
      <c r="B2170">
        <v>180.44984377729</v>
      </c>
      <c r="C2170">
        <v>217.29133109511099</v>
      </c>
      <c r="D2170">
        <v>31.730094579147298</v>
      </c>
      <c r="E2170">
        <v>6.0092022195930097</v>
      </c>
      <c r="F2170">
        <v>5.9572415351867596</v>
      </c>
      <c r="G2170">
        <v>2.84976029396057</v>
      </c>
      <c r="H2170">
        <v>8.9615716934204102</v>
      </c>
      <c r="I2170">
        <v>2.7491285800933798</v>
      </c>
      <c r="J2170">
        <v>1073</v>
      </c>
      <c r="K2170">
        <v>260</v>
      </c>
      <c r="L2170">
        <v>1764</v>
      </c>
      <c r="M2170">
        <v>525</v>
      </c>
      <c r="N2170">
        <v>115.433959960937</v>
      </c>
      <c r="O2170">
        <v>42.4852905273437</v>
      </c>
      <c r="P2170">
        <v>97.337382326146297</v>
      </c>
      <c r="Q2170">
        <v>181.386686965195</v>
      </c>
      <c r="R2170">
        <v>27.172091442626002</v>
      </c>
      <c r="S2170">
        <v>6.2321682788536004</v>
      </c>
      <c r="T2170">
        <v>0.55606685109670595</v>
      </c>
      <c r="U2170">
        <v>0.96127121695491002</v>
      </c>
      <c r="V2170">
        <v>13.5356948228882</v>
      </c>
      <c r="W2170">
        <v>2.91316956670078</v>
      </c>
    </row>
    <row r="2171" spans="1:23" x14ac:dyDescent="0.25">
      <c r="A2171">
        <v>2169</v>
      </c>
      <c r="B2171">
        <v>196.39833879950999</v>
      </c>
      <c r="C2171">
        <v>146.47794445846</v>
      </c>
      <c r="D2171">
        <v>28.500004578515298</v>
      </c>
      <c r="E2171">
        <v>2.5881392213674399</v>
      </c>
      <c r="F2171">
        <v>7.11313676834106</v>
      </c>
      <c r="G2171">
        <v>2.0932769775390598</v>
      </c>
      <c r="H2171">
        <v>9.9565343856811506</v>
      </c>
      <c r="I2171">
        <v>1.32566785812377</v>
      </c>
      <c r="J2171">
        <v>1213</v>
      </c>
      <c r="K2171">
        <v>84</v>
      </c>
      <c r="L2171">
        <v>2328</v>
      </c>
      <c r="M2171">
        <v>176</v>
      </c>
      <c r="N2171">
        <v>108.466590881347</v>
      </c>
      <c r="O2171">
        <v>27.513633728027301</v>
      </c>
      <c r="P2171">
        <v>86.936320754716903</v>
      </c>
      <c r="Q2171">
        <v>146.46380608150599</v>
      </c>
      <c r="R2171">
        <v>29.527123208806199</v>
      </c>
      <c r="S2171">
        <v>6.0017288805193099</v>
      </c>
      <c r="T2171">
        <v>0.51750099516903503</v>
      </c>
      <c r="U2171">
        <v>0.95760955135814696</v>
      </c>
      <c r="V2171">
        <v>8.0183199285075908</v>
      </c>
      <c r="W2171">
        <v>3.2065149037856799</v>
      </c>
    </row>
    <row r="2172" spans="1:23" x14ac:dyDescent="0.25">
      <c r="A2172">
        <v>2170</v>
      </c>
      <c r="B2172">
        <v>174.294067418346</v>
      </c>
      <c r="C2172">
        <v>191.54429544528301</v>
      </c>
      <c r="D2172">
        <v>38.352289067817601</v>
      </c>
      <c r="E2172">
        <v>11.199902434582199</v>
      </c>
      <c r="F2172">
        <v>8.6119308471679599</v>
      </c>
      <c r="G2172">
        <v>4.54364013671875</v>
      </c>
      <c r="H2172">
        <v>11.0993852615356</v>
      </c>
      <c r="I2172">
        <v>3.9357213973999001</v>
      </c>
      <c r="J2172">
        <v>1402</v>
      </c>
      <c r="K2172">
        <v>318</v>
      </c>
      <c r="L2172">
        <v>2522</v>
      </c>
      <c r="M2172">
        <v>886</v>
      </c>
      <c r="N2172">
        <v>125.93649291992099</v>
      </c>
      <c r="O2172">
        <v>67.977935791015597</v>
      </c>
      <c r="P2172">
        <v>87.391489361702099</v>
      </c>
      <c r="Q2172">
        <v>157.44563069908801</v>
      </c>
      <c r="R2172">
        <v>30.650669472864202</v>
      </c>
      <c r="S2172">
        <v>5.8060476983723497</v>
      </c>
      <c r="T2172">
        <v>0.505742624859435</v>
      </c>
      <c r="U2172">
        <v>0.97193294889285298</v>
      </c>
      <c r="V2172">
        <v>7.9204864359214202</v>
      </c>
      <c r="W2172">
        <v>3.30698623151453</v>
      </c>
    </row>
    <row r="2173" spans="1:23" x14ac:dyDescent="0.25">
      <c r="A2173">
        <v>2171</v>
      </c>
      <c r="B2173">
        <v>170.428244289623</v>
      </c>
      <c r="C2173">
        <v>210.70241999650599</v>
      </c>
      <c r="D2173">
        <v>41.395083873292897</v>
      </c>
      <c r="E2173">
        <v>7.7198981333361099</v>
      </c>
      <c r="F2173">
        <v>8.7413187026977504</v>
      </c>
      <c r="G2173">
        <v>2.67630767822265</v>
      </c>
      <c r="H2173">
        <v>11.9859256744384</v>
      </c>
      <c r="I2173">
        <v>2.9734904766082701</v>
      </c>
      <c r="J2173">
        <v>1458</v>
      </c>
      <c r="K2173">
        <v>338</v>
      </c>
      <c r="L2173">
        <v>2624</v>
      </c>
      <c r="M2173">
        <v>594</v>
      </c>
      <c r="N2173">
        <v>125.93649291992099</v>
      </c>
      <c r="O2173">
        <v>26.0768108367919</v>
      </c>
      <c r="P2173">
        <v>88.756942994362007</v>
      </c>
      <c r="Q2173">
        <v>170.52487924557201</v>
      </c>
      <c r="R2173">
        <v>28.393202660642899</v>
      </c>
      <c r="S2173">
        <v>7.75642021088552</v>
      </c>
      <c r="T2173">
        <v>0.50916893718840905</v>
      </c>
      <c r="U2173">
        <v>0.95362687972223703</v>
      </c>
      <c r="V2173">
        <v>8.8621892716964599</v>
      </c>
      <c r="W2173">
        <v>4.8656429942418402</v>
      </c>
    </row>
    <row r="2174" spans="1:23" x14ac:dyDescent="0.25">
      <c r="A2174">
        <v>2172</v>
      </c>
      <c r="B2174">
        <v>168.677831900483</v>
      </c>
      <c r="C2174">
        <v>177.00514273515799</v>
      </c>
      <c r="D2174">
        <v>43.745849712877103</v>
      </c>
      <c r="E2174">
        <v>6.4771098097091304</v>
      </c>
      <c r="F2174">
        <v>11.8214149475097</v>
      </c>
      <c r="G2174">
        <v>3.01324033737182</v>
      </c>
      <c r="H2174">
        <v>12.164465904235801</v>
      </c>
      <c r="I2174">
        <v>2.6792631149291899</v>
      </c>
      <c r="J2174">
        <v>1520</v>
      </c>
      <c r="K2174">
        <v>264</v>
      </c>
      <c r="L2174">
        <v>3123</v>
      </c>
      <c r="M2174">
        <v>583</v>
      </c>
      <c r="N2174">
        <v>117.085441589355</v>
      </c>
      <c r="O2174">
        <v>36.400547027587798</v>
      </c>
      <c r="P2174">
        <v>104.56502195274901</v>
      </c>
      <c r="Q2174">
        <v>165.01263843097399</v>
      </c>
      <c r="R2174">
        <v>20.801977101776099</v>
      </c>
      <c r="S2174">
        <v>8.5429925275102896</v>
      </c>
      <c r="T2174">
        <v>0.55546373818245298</v>
      </c>
      <c r="U2174">
        <v>0.92416570087127403</v>
      </c>
      <c r="V2174">
        <v>6.4055135615829197</v>
      </c>
      <c r="W2174">
        <v>3.0852752448497101</v>
      </c>
    </row>
    <row r="2175" spans="1:23" x14ac:dyDescent="0.25">
      <c r="A2175">
        <v>2173</v>
      </c>
      <c r="B2175">
        <v>173.42574084496101</v>
      </c>
      <c r="C2175">
        <v>168.60825942673</v>
      </c>
      <c r="D2175">
        <v>37.445128814559702</v>
      </c>
      <c r="E2175">
        <v>10.6474507152575</v>
      </c>
      <c r="F2175">
        <v>9.06219482421875</v>
      </c>
      <c r="G2175">
        <v>5.9651737213134703</v>
      </c>
      <c r="H2175">
        <v>9.5590686798095703</v>
      </c>
      <c r="I2175">
        <v>4.2429704666137598</v>
      </c>
      <c r="J2175">
        <v>1131</v>
      </c>
      <c r="K2175">
        <v>384</v>
      </c>
      <c r="L2175">
        <v>2370</v>
      </c>
      <c r="M2175">
        <v>901</v>
      </c>
      <c r="N2175">
        <v>94.873603820800696</v>
      </c>
      <c r="O2175">
        <v>38.209945678710902</v>
      </c>
      <c r="P2175">
        <v>109.92183219723501</v>
      </c>
      <c r="Q2175">
        <v>211.962416416878</v>
      </c>
      <c r="R2175">
        <v>29.183723058241998</v>
      </c>
      <c r="S2175">
        <v>4.3702854007184904</v>
      </c>
      <c r="T2175">
        <v>0.66382199711078405</v>
      </c>
      <c r="U2175">
        <v>0.97637563144681305</v>
      </c>
      <c r="V2175">
        <v>10.7700025081514</v>
      </c>
      <c r="W2175">
        <v>2.6853227670463902</v>
      </c>
    </row>
    <row r="2176" spans="1:23" x14ac:dyDescent="0.25">
      <c r="A2176">
        <v>2174</v>
      </c>
      <c r="B2176">
        <v>171.74788953793001</v>
      </c>
      <c r="C2176">
        <v>177.323390712026</v>
      </c>
      <c r="D2176">
        <v>36.535265020443703</v>
      </c>
      <c r="E2176">
        <v>8.5291884367552502</v>
      </c>
      <c r="F2176">
        <v>9.3251399993896396</v>
      </c>
      <c r="G2176">
        <v>3.7737276554107599</v>
      </c>
      <c r="H2176">
        <v>12.530345916748001</v>
      </c>
      <c r="I2176">
        <v>2.8313848972320499</v>
      </c>
      <c r="J2176">
        <v>1539</v>
      </c>
      <c r="K2176">
        <v>278</v>
      </c>
      <c r="L2176">
        <v>2542</v>
      </c>
      <c r="M2176">
        <v>588</v>
      </c>
      <c r="N2176">
        <v>135.28118896484301</v>
      </c>
      <c r="O2176">
        <v>36.138622283935497</v>
      </c>
      <c r="P2176">
        <v>106.762292140208</v>
      </c>
      <c r="Q2176">
        <v>200.81938844685399</v>
      </c>
      <c r="R2176">
        <v>33.278767011860801</v>
      </c>
      <c r="S2176">
        <v>7.2117253280394102</v>
      </c>
      <c r="T2176">
        <v>0.588504684755499</v>
      </c>
      <c r="U2176">
        <v>0.953558736325264</v>
      </c>
      <c r="V2176">
        <v>9.4931506849314999</v>
      </c>
      <c r="W2176">
        <v>3.1323054331864899</v>
      </c>
    </row>
    <row r="2177" spans="1:23" x14ac:dyDescent="0.25">
      <c r="A2177">
        <v>2175</v>
      </c>
      <c r="B2177">
        <v>173.00621009528601</v>
      </c>
      <c r="C2177">
        <v>211.721865357371</v>
      </c>
      <c r="D2177">
        <v>28.604576177173399</v>
      </c>
      <c r="E2177">
        <v>9.5318769539216301</v>
      </c>
      <c r="F2177">
        <v>7.6563234329223597</v>
      </c>
      <c r="G2177">
        <v>5.5356764793395996</v>
      </c>
      <c r="H2177">
        <v>10.395073890686</v>
      </c>
      <c r="I2177">
        <v>4.4823088645934996</v>
      </c>
      <c r="J2177">
        <v>1237</v>
      </c>
      <c r="K2177">
        <v>423</v>
      </c>
      <c r="L2177">
        <v>2013</v>
      </c>
      <c r="M2177">
        <v>1068</v>
      </c>
      <c r="N2177">
        <v>129.726638793945</v>
      </c>
      <c r="O2177">
        <v>29.017236709594702</v>
      </c>
      <c r="P2177">
        <v>82.768840579710101</v>
      </c>
      <c r="Q2177">
        <v>220.73141148126601</v>
      </c>
      <c r="R2177">
        <v>26.7171816853213</v>
      </c>
      <c r="S2177">
        <v>5.5607892527778899</v>
      </c>
      <c r="T2177">
        <v>0.45662693628831202</v>
      </c>
      <c r="U2177">
        <v>0.96415719466525696</v>
      </c>
      <c r="V2177">
        <v>12.619444444444399</v>
      </c>
      <c r="W2177">
        <v>2.3517279821627599</v>
      </c>
    </row>
    <row r="2178" spans="1:23" x14ac:dyDescent="0.25">
      <c r="A2178">
        <v>2176</v>
      </c>
      <c r="B2178">
        <v>177.353664926546</v>
      </c>
      <c r="C2178">
        <v>205.49034524248401</v>
      </c>
      <c r="D2178">
        <v>34.362392618644499</v>
      </c>
      <c r="E2178">
        <v>5.9346376190424497</v>
      </c>
      <c r="F2178">
        <v>9.4576826095581001</v>
      </c>
      <c r="G2178">
        <v>3.3617575168609601</v>
      </c>
      <c r="H2178">
        <v>13.3782291412353</v>
      </c>
      <c r="I2178">
        <v>2.4623756408691402</v>
      </c>
      <c r="J2178">
        <v>1694</v>
      </c>
      <c r="K2178">
        <v>203</v>
      </c>
      <c r="L2178">
        <v>2928</v>
      </c>
      <c r="M2178">
        <v>506</v>
      </c>
      <c r="N2178">
        <v>140.03570556640599</v>
      </c>
      <c r="O2178">
        <v>52.611785888671797</v>
      </c>
      <c r="P2178">
        <v>72.984187491176002</v>
      </c>
      <c r="Q2178">
        <v>167.86309615089701</v>
      </c>
      <c r="R2178">
        <v>26.747939020540102</v>
      </c>
      <c r="S2178">
        <v>5.5327235948532101</v>
      </c>
      <c r="T2178">
        <v>0.41366026171550602</v>
      </c>
      <c r="U2178">
        <v>0.96955298198303597</v>
      </c>
      <c r="V2178">
        <v>11.562609202096599</v>
      </c>
      <c r="W2178">
        <v>3.4493703418144399</v>
      </c>
    </row>
    <row r="2179" spans="1:23" x14ac:dyDescent="0.25">
      <c r="A2179">
        <v>2177</v>
      </c>
      <c r="B2179">
        <v>148.02404471268599</v>
      </c>
      <c r="C2179">
        <v>181.84542684701799</v>
      </c>
      <c r="D2179">
        <v>42.991498687458602</v>
      </c>
      <c r="E2179">
        <v>5.4803671242375502</v>
      </c>
      <c r="F2179">
        <v>9.2582359313964808</v>
      </c>
      <c r="G2179">
        <v>2.8947000503539999</v>
      </c>
      <c r="H2179">
        <v>11.8777418136596</v>
      </c>
      <c r="I2179">
        <v>2.8054404258728001</v>
      </c>
      <c r="J2179">
        <v>1449</v>
      </c>
      <c r="K2179">
        <v>316</v>
      </c>
      <c r="L2179">
        <v>2851</v>
      </c>
      <c r="M2179">
        <v>573</v>
      </c>
      <c r="N2179">
        <v>121.69634246826099</v>
      </c>
      <c r="O2179">
        <v>14.764823913574199</v>
      </c>
      <c r="P2179">
        <v>71.512741652021006</v>
      </c>
      <c r="Q2179">
        <v>205.46490268970001</v>
      </c>
      <c r="R2179">
        <v>23.319499282556301</v>
      </c>
      <c r="S2179">
        <v>7.6193415893022696</v>
      </c>
      <c r="T2179">
        <v>0.39953920623945799</v>
      </c>
      <c r="U2179">
        <v>0.96213054824620403</v>
      </c>
      <c r="V2179">
        <v>12.2178398058252</v>
      </c>
      <c r="W2179">
        <v>3.6642569164465399</v>
      </c>
    </row>
    <row r="2180" spans="1:23" x14ac:dyDescent="0.25">
      <c r="A2180">
        <v>2178</v>
      </c>
      <c r="B2180">
        <v>170.26990626637399</v>
      </c>
      <c r="C2180">
        <v>161.745871256962</v>
      </c>
      <c r="D2180">
        <v>14.4566894271483</v>
      </c>
      <c r="E2180">
        <v>7.3214231337764</v>
      </c>
      <c r="F2180">
        <v>6.7357521057128897</v>
      </c>
      <c r="G2180">
        <v>3.7425453662872301</v>
      </c>
      <c r="H2180">
        <v>8.7712211608886701</v>
      </c>
      <c r="I2180">
        <v>3.3761498928070002</v>
      </c>
      <c r="J2180">
        <v>1132</v>
      </c>
      <c r="K2180">
        <v>352</v>
      </c>
      <c r="L2180">
        <v>1938</v>
      </c>
      <c r="M2180">
        <v>756</v>
      </c>
      <c r="N2180">
        <v>92.021736145019503</v>
      </c>
      <c r="O2180">
        <v>57.0701293945312</v>
      </c>
      <c r="P2180">
        <v>88.530731269627594</v>
      </c>
      <c r="Q2180">
        <v>156.96755413823701</v>
      </c>
      <c r="R2180">
        <v>24.7290852208132</v>
      </c>
      <c r="S2180">
        <v>5.6941235049850798</v>
      </c>
      <c r="T2180">
        <v>0.53250978710612196</v>
      </c>
      <c r="U2180">
        <v>0.95750934021140899</v>
      </c>
      <c r="V2180">
        <v>10.2685894547093</v>
      </c>
      <c r="W2180">
        <v>2.9115685706001702</v>
      </c>
    </row>
    <row r="2181" spans="1:23" x14ac:dyDescent="0.25">
      <c r="A2181">
        <v>2179</v>
      </c>
      <c r="B2181">
        <v>167.4449727338</v>
      </c>
      <c r="C2181">
        <v>168.89557336645299</v>
      </c>
      <c r="D2181">
        <v>34.155710962589303</v>
      </c>
      <c r="E2181">
        <v>11.2643706575002</v>
      </c>
      <c r="F2181">
        <v>6.2464027404785103</v>
      </c>
      <c r="G2181">
        <v>5.5667657852172798</v>
      </c>
      <c r="H2181">
        <v>9.6458740234375</v>
      </c>
      <c r="I2181">
        <v>4.3536181449890101</v>
      </c>
      <c r="J2181">
        <v>1210</v>
      </c>
      <c r="K2181">
        <v>417</v>
      </c>
      <c r="L2181">
        <v>2086</v>
      </c>
      <c r="M2181">
        <v>931</v>
      </c>
      <c r="N2181">
        <v>119.87077331542901</v>
      </c>
      <c r="O2181">
        <v>19.416486740112301</v>
      </c>
      <c r="P2181">
        <v>81.640354728246507</v>
      </c>
      <c r="Q2181">
        <v>182.522290587219</v>
      </c>
      <c r="R2181">
        <v>27.377628485398301</v>
      </c>
      <c r="S2181">
        <v>5.2056208514679403</v>
      </c>
      <c r="T2181">
        <v>0.50693208196234296</v>
      </c>
      <c r="U2181">
        <v>0.96137764115827296</v>
      </c>
      <c r="V2181">
        <v>8.0529801324503296</v>
      </c>
      <c r="W2181">
        <v>2.7178738317756999</v>
      </c>
    </row>
    <row r="2182" spans="1:23" x14ac:dyDescent="0.25">
      <c r="A2182">
        <v>2180</v>
      </c>
      <c r="B2182">
        <v>153.198276698558</v>
      </c>
      <c r="C2182">
        <v>188.694230433348</v>
      </c>
      <c r="D2182">
        <v>49.020149399977903</v>
      </c>
      <c r="E2182">
        <v>7.2384341515527497</v>
      </c>
      <c r="F2182">
        <v>6.2542514801025302</v>
      </c>
      <c r="G2182">
        <v>3.2513957023620601</v>
      </c>
      <c r="H2182">
        <v>7.0115151405334402</v>
      </c>
      <c r="I2182">
        <v>2.3970847129821702</v>
      </c>
      <c r="J2182">
        <v>743</v>
      </c>
      <c r="K2182">
        <v>220</v>
      </c>
      <c r="L2182">
        <v>1598</v>
      </c>
      <c r="M2182">
        <v>506</v>
      </c>
      <c r="N2182">
        <v>66.287254333496094</v>
      </c>
      <c r="O2182">
        <v>25.961509704589801</v>
      </c>
      <c r="P2182">
        <v>113.59042072497201</v>
      </c>
      <c r="Q2182">
        <v>169.24943534146399</v>
      </c>
      <c r="R2182">
        <v>22.5325735722319</v>
      </c>
      <c r="S2182">
        <v>5.8752619270835096</v>
      </c>
      <c r="T2182">
        <v>0.611179129020479</v>
      </c>
      <c r="U2182">
        <v>0.95816130607942995</v>
      </c>
      <c r="V2182">
        <v>8.0184261036468296</v>
      </c>
      <c r="W2182">
        <v>3.1881778741865499</v>
      </c>
    </row>
    <row r="2183" spans="1:23" x14ac:dyDescent="0.25">
      <c r="A2183">
        <v>2181</v>
      </c>
      <c r="B2183">
        <v>163.63705874362</v>
      </c>
      <c r="C2183">
        <v>152.948921966271</v>
      </c>
      <c r="D2183">
        <v>42.538437268895997</v>
      </c>
      <c r="E2183">
        <v>9.9289149627647699</v>
      </c>
      <c r="F2183">
        <v>6.2273750305175701</v>
      </c>
      <c r="G2183">
        <v>4.6526494026184002</v>
      </c>
      <c r="H2183">
        <v>7.1579990386962802</v>
      </c>
      <c r="I2183">
        <v>3.2162911891937198</v>
      </c>
      <c r="J2183">
        <v>778</v>
      </c>
      <c r="K2183">
        <v>267</v>
      </c>
      <c r="L2183">
        <v>1736</v>
      </c>
      <c r="M2183">
        <v>690</v>
      </c>
      <c r="N2183">
        <v>73.246162414550696</v>
      </c>
      <c r="O2183">
        <v>33.301651000976499</v>
      </c>
      <c r="P2183">
        <v>88.118016759776495</v>
      </c>
      <c r="Q2183">
        <v>216.32604149002299</v>
      </c>
      <c r="R2183">
        <v>21.301239928932802</v>
      </c>
      <c r="S2183">
        <v>5.7576564017100704</v>
      </c>
      <c r="T2183">
        <v>0.468732789955912</v>
      </c>
      <c r="U2183">
        <v>0.97719722069252901</v>
      </c>
      <c r="V2183">
        <v>9.3524829600778894</v>
      </c>
      <c r="W2183">
        <v>2.8123620309050699</v>
      </c>
    </row>
    <row r="2184" spans="1:23" x14ac:dyDescent="0.25">
      <c r="A2184">
        <v>2182</v>
      </c>
      <c r="B2184">
        <v>179.60470802848801</v>
      </c>
      <c r="C2184">
        <v>165.62786003997701</v>
      </c>
      <c r="D2184">
        <v>47.453707134699101</v>
      </c>
      <c r="E2184">
        <v>5.7401571498523598</v>
      </c>
      <c r="F2184">
        <v>7.1676535606384197</v>
      </c>
      <c r="G2184">
        <v>2.9400341510772701</v>
      </c>
      <c r="H2184">
        <v>9.8466558456420898</v>
      </c>
      <c r="I2184">
        <v>2.0893352031707701</v>
      </c>
      <c r="J2184">
        <v>1199</v>
      </c>
      <c r="K2184">
        <v>163</v>
      </c>
      <c r="L2184">
        <v>2085</v>
      </c>
      <c r="M2184">
        <v>411</v>
      </c>
      <c r="N2184">
        <v>115.394973754882</v>
      </c>
      <c r="O2184">
        <v>68.876701354980398</v>
      </c>
      <c r="P2184">
        <v>92.625177717461497</v>
      </c>
      <c r="Q2184">
        <v>146.094141478756</v>
      </c>
      <c r="R2184">
        <v>22.0099000583627</v>
      </c>
      <c r="S2184">
        <v>9.4800025657118905</v>
      </c>
      <c r="T2184">
        <v>0.49528222831245899</v>
      </c>
      <c r="U2184">
        <v>0.91581027567656503</v>
      </c>
      <c r="V2184">
        <v>9.80832888414308</v>
      </c>
      <c r="W2184">
        <v>4.1209556057185797</v>
      </c>
    </row>
    <row r="2185" spans="1:23" x14ac:dyDescent="0.25">
      <c r="A2185">
        <v>2183</v>
      </c>
      <c r="B2185">
        <v>171.841894855324</v>
      </c>
      <c r="C2185">
        <v>172.76970249762201</v>
      </c>
      <c r="D2185">
        <v>45.214808539260098</v>
      </c>
      <c r="E2185">
        <v>6.0790111335353396</v>
      </c>
      <c r="F2185">
        <v>8.0093402862548793</v>
      </c>
      <c r="G2185">
        <v>3.54239702224731</v>
      </c>
      <c r="H2185">
        <v>10.077506065368601</v>
      </c>
      <c r="I2185">
        <v>2.31327199935913</v>
      </c>
      <c r="J2185">
        <v>1174</v>
      </c>
      <c r="K2185">
        <v>167</v>
      </c>
      <c r="L2185">
        <v>2224</v>
      </c>
      <c r="M2185">
        <v>406</v>
      </c>
      <c r="N2185">
        <v>123.745712280273</v>
      </c>
      <c r="O2185">
        <v>24.041629791259702</v>
      </c>
      <c r="P2185">
        <v>92.778387096774196</v>
      </c>
      <c r="Q2185">
        <v>176.599078797484</v>
      </c>
      <c r="R2185">
        <v>25.852770188720601</v>
      </c>
      <c r="S2185">
        <v>4.6305727609208498</v>
      </c>
      <c r="T2185">
        <v>0.50736563510357502</v>
      </c>
      <c r="U2185">
        <v>0.96903188127808504</v>
      </c>
      <c r="V2185">
        <v>12.153061224489701</v>
      </c>
      <c r="W2185">
        <v>3.0256292906178399</v>
      </c>
    </row>
    <row r="2186" spans="1:23" x14ac:dyDescent="0.25">
      <c r="A2186">
        <v>2184</v>
      </c>
      <c r="B2186">
        <v>171.17665780434299</v>
      </c>
      <c r="C2186">
        <v>160.40458770789201</v>
      </c>
      <c r="D2186">
        <v>41.336211139569699</v>
      </c>
      <c r="E2186">
        <v>7.9561924670633797</v>
      </c>
      <c r="F2186">
        <v>9.0645151138305593</v>
      </c>
      <c r="G2186">
        <v>4.2164268493652299</v>
      </c>
      <c r="H2186">
        <v>12.312130928039499</v>
      </c>
      <c r="I2186">
        <v>4.2683506011962802</v>
      </c>
      <c r="J2186">
        <v>1520</v>
      </c>
      <c r="K2186">
        <v>423</v>
      </c>
      <c r="L2186">
        <v>2839</v>
      </c>
      <c r="M2186">
        <v>909</v>
      </c>
      <c r="N2186">
        <v>139.31619262695301</v>
      </c>
      <c r="O2186">
        <v>37.107952117919901</v>
      </c>
      <c r="P2186">
        <v>78.703729685490401</v>
      </c>
      <c r="Q2186">
        <v>204.323957105159</v>
      </c>
      <c r="R2186">
        <v>24.656416633687101</v>
      </c>
      <c r="S2186">
        <v>8.8787956098701706</v>
      </c>
      <c r="T2186">
        <v>0.46518182781271999</v>
      </c>
      <c r="U2186">
        <v>0.95312289791183002</v>
      </c>
      <c r="V2186">
        <v>11.1885661595205</v>
      </c>
      <c r="W2186">
        <v>3.1542604346989802</v>
      </c>
    </row>
    <row r="2187" spans="1:23" x14ac:dyDescent="0.25">
      <c r="A2187">
        <v>2185</v>
      </c>
      <c r="B2187">
        <v>126.000795668458</v>
      </c>
      <c r="C2187">
        <v>188.62873333462699</v>
      </c>
      <c r="D2187">
        <v>45.426423115661898</v>
      </c>
      <c r="E2187">
        <v>5.17218945330682</v>
      </c>
      <c r="F2187">
        <v>7.8383836746215803</v>
      </c>
      <c r="G2187">
        <v>2.68596982955932</v>
      </c>
      <c r="H2187">
        <v>7.4504270553588796</v>
      </c>
      <c r="I2187">
        <v>2.2005119323730402</v>
      </c>
      <c r="J2187">
        <v>711</v>
      </c>
      <c r="K2187">
        <v>185</v>
      </c>
      <c r="L2187">
        <v>1697</v>
      </c>
      <c r="M2187">
        <v>371</v>
      </c>
      <c r="N2187">
        <v>69.007247924804602</v>
      </c>
      <c r="O2187">
        <v>41.109607696533203</v>
      </c>
      <c r="P2187">
        <v>78.661480112807496</v>
      </c>
      <c r="Q2187">
        <v>163.26775028303399</v>
      </c>
      <c r="R2187">
        <v>28.097070267324799</v>
      </c>
      <c r="S2187">
        <v>7.7753018801991498</v>
      </c>
      <c r="T2187">
        <v>0.47844388501060497</v>
      </c>
      <c r="U2187">
        <v>0.93393231949857802</v>
      </c>
      <c r="V2187">
        <v>8.6285018270401892</v>
      </c>
      <c r="W2187">
        <v>3.4724782723202501</v>
      </c>
    </row>
    <row r="2188" spans="1:23" x14ac:dyDescent="0.25">
      <c r="A2188">
        <v>2186</v>
      </c>
      <c r="B2188">
        <v>139.09124958761001</v>
      </c>
      <c r="C2188">
        <v>165.66314114382101</v>
      </c>
      <c r="D2188">
        <v>38.047415072734097</v>
      </c>
      <c r="E2188">
        <v>5.5342685087974601</v>
      </c>
      <c r="F2188">
        <v>8.5691251754760707</v>
      </c>
      <c r="G2188">
        <v>2.99327445030212</v>
      </c>
      <c r="H2188">
        <v>10.5941314697265</v>
      </c>
      <c r="I2188">
        <v>1.9661056995391799</v>
      </c>
      <c r="J2188">
        <v>1208</v>
      </c>
      <c r="K2188">
        <v>146</v>
      </c>
      <c r="L2188">
        <v>2437</v>
      </c>
      <c r="M2188">
        <v>345</v>
      </c>
      <c r="N2188">
        <v>104.809349060058</v>
      </c>
      <c r="O2188">
        <v>11</v>
      </c>
      <c r="P2188">
        <v>64.961998766193702</v>
      </c>
      <c r="Q2188">
        <v>175.817817200154</v>
      </c>
      <c r="R2188">
        <v>19.7732372786109</v>
      </c>
      <c r="S2188">
        <v>10.5490962220077</v>
      </c>
      <c r="T2188">
        <v>0.40757692437413101</v>
      </c>
      <c r="U2188">
        <v>0.93933921352934902</v>
      </c>
      <c r="V2188">
        <v>9.2286760858189396</v>
      </c>
      <c r="W2188">
        <v>5.3988740617180904</v>
      </c>
    </row>
    <row r="2189" spans="1:23" x14ac:dyDescent="0.25">
      <c r="A2189">
        <v>2187</v>
      </c>
      <c r="B2189">
        <v>146.55766655669601</v>
      </c>
      <c r="C2189">
        <v>205.29012788914901</v>
      </c>
      <c r="D2189">
        <v>32.169340697174498</v>
      </c>
      <c r="E2189">
        <v>6.7130733094834598</v>
      </c>
      <c r="F2189">
        <v>8.2400445938110298</v>
      </c>
      <c r="G2189">
        <v>3.8292174339294398</v>
      </c>
      <c r="H2189">
        <v>9.20063877105712</v>
      </c>
      <c r="I2189">
        <v>3.4363803863525302</v>
      </c>
      <c r="J2189">
        <v>1034</v>
      </c>
      <c r="K2189">
        <v>363</v>
      </c>
      <c r="L2189">
        <v>2501</v>
      </c>
      <c r="M2189">
        <v>749</v>
      </c>
      <c r="N2189">
        <v>82.200973510742102</v>
      </c>
      <c r="O2189">
        <v>50.358715057372997</v>
      </c>
      <c r="P2189">
        <v>84.625924621345504</v>
      </c>
      <c r="Q2189">
        <v>165.79037043316001</v>
      </c>
      <c r="R2189">
        <v>15.881592641654599</v>
      </c>
      <c r="S2189">
        <v>6.9258695170127904</v>
      </c>
      <c r="T2189">
        <v>0.47065170854786498</v>
      </c>
      <c r="U2189">
        <v>0.95469192460619101</v>
      </c>
      <c r="V2189">
        <v>6.5099846390168903</v>
      </c>
      <c r="W2189">
        <v>3.5036344755970901</v>
      </c>
    </row>
    <row r="2190" spans="1:23" x14ac:dyDescent="0.25">
      <c r="A2190">
        <v>2188</v>
      </c>
      <c r="B2190">
        <v>144.54282054765201</v>
      </c>
      <c r="C2190">
        <v>164.13330357662599</v>
      </c>
      <c r="D2190">
        <v>38.513338686951101</v>
      </c>
      <c r="E2190">
        <v>8.5525016206262894</v>
      </c>
      <c r="F2190">
        <v>8.8945398330688406</v>
      </c>
      <c r="G2190">
        <v>2.92435455322265</v>
      </c>
      <c r="H2190">
        <v>10.284053802490201</v>
      </c>
      <c r="I2190">
        <v>2.16937804222106</v>
      </c>
      <c r="J2190">
        <v>1187</v>
      </c>
      <c r="K2190">
        <v>163</v>
      </c>
      <c r="L2190">
        <v>2639</v>
      </c>
      <c r="M2190">
        <v>432</v>
      </c>
      <c r="N2190">
        <v>117.004280090332</v>
      </c>
      <c r="O2190">
        <v>32.0624389648437</v>
      </c>
      <c r="P2190">
        <v>91.322980040559202</v>
      </c>
      <c r="Q2190">
        <v>199.86390131489699</v>
      </c>
      <c r="R2190">
        <v>25.298277526550301</v>
      </c>
      <c r="S2190">
        <v>4.7104592850087403</v>
      </c>
      <c r="T2190">
        <v>0.51942799766235204</v>
      </c>
      <c r="U2190">
        <v>0.96884723147097596</v>
      </c>
      <c r="V2190">
        <v>8.6692624828218001</v>
      </c>
      <c r="W2190">
        <v>2.3726859937128801</v>
      </c>
    </row>
    <row r="2191" spans="1:23" x14ac:dyDescent="0.25">
      <c r="A2191">
        <v>2189</v>
      </c>
      <c r="B2191">
        <v>149.51025636049599</v>
      </c>
      <c r="C2191">
        <v>201.41863804847699</v>
      </c>
      <c r="D2191">
        <v>38.545269422129202</v>
      </c>
      <c r="E2191">
        <v>5.6971154060607301</v>
      </c>
      <c r="F2191">
        <v>8.5514116287231392</v>
      </c>
      <c r="G2191">
        <v>2.80239486694335</v>
      </c>
      <c r="H2191">
        <v>9.9319610595703107</v>
      </c>
      <c r="I2191">
        <v>2.21667456626892</v>
      </c>
      <c r="J2191">
        <v>1099</v>
      </c>
      <c r="K2191">
        <v>227</v>
      </c>
      <c r="L2191">
        <v>2463</v>
      </c>
      <c r="M2191">
        <v>481</v>
      </c>
      <c r="N2191">
        <v>118.016944885253</v>
      </c>
      <c r="O2191">
        <v>95.524864196777301</v>
      </c>
      <c r="P2191">
        <v>130.71018972500499</v>
      </c>
      <c r="Q2191">
        <v>141.87662401093999</v>
      </c>
      <c r="R2191">
        <v>27.115048564419901</v>
      </c>
      <c r="S2191">
        <v>11.7298694980599</v>
      </c>
      <c r="T2191">
        <v>0.65648659503112905</v>
      </c>
      <c r="U2191">
        <v>0.91637587089391104</v>
      </c>
      <c r="V2191">
        <v>9.2366964665815203</v>
      </c>
      <c r="W2191">
        <v>5.4697782287288002</v>
      </c>
    </row>
    <row r="2192" spans="1:23" x14ac:dyDescent="0.25">
      <c r="A2192">
        <v>2190</v>
      </c>
      <c r="B2192">
        <v>148.19604494556401</v>
      </c>
      <c r="C2192">
        <v>133.09142424653999</v>
      </c>
      <c r="D2192">
        <v>41.423424368779301</v>
      </c>
      <c r="E2192">
        <v>14.2170734703856</v>
      </c>
      <c r="F2192">
        <v>8.0250940322875906</v>
      </c>
      <c r="G2192">
        <v>5.8206634521484304</v>
      </c>
      <c r="H2192">
        <v>8.8156690597534109</v>
      </c>
      <c r="I2192">
        <v>4.0524783134460396</v>
      </c>
      <c r="J2192">
        <v>994</v>
      </c>
      <c r="K2192">
        <v>340</v>
      </c>
      <c r="L2192">
        <v>2271</v>
      </c>
      <c r="M2192">
        <v>954</v>
      </c>
      <c r="N2192">
        <v>89.944427490234304</v>
      </c>
      <c r="O2192">
        <v>50.447994232177699</v>
      </c>
      <c r="P2192">
        <v>119.223952434881</v>
      </c>
      <c r="Q2192">
        <v>169.86476280387001</v>
      </c>
      <c r="R2192">
        <v>25.6891859231268</v>
      </c>
      <c r="S2192">
        <v>6.0826715240227198</v>
      </c>
      <c r="T2192">
        <v>0.65235650339558104</v>
      </c>
      <c r="U2192">
        <v>0.95927132347155897</v>
      </c>
      <c r="V2192">
        <v>9.7705949656750501</v>
      </c>
      <c r="W2192">
        <v>3.4554393631965001</v>
      </c>
    </row>
    <row r="2193" spans="1:23" x14ac:dyDescent="0.25">
      <c r="A2193">
        <v>2191</v>
      </c>
      <c r="B2193">
        <v>197.56436181567599</v>
      </c>
      <c r="C2193">
        <v>179.53684333093901</v>
      </c>
      <c r="D2193">
        <v>32.258699047367799</v>
      </c>
      <c r="E2193">
        <v>7.3102834018313301</v>
      </c>
      <c r="F2193">
        <v>7.0015296936035103</v>
      </c>
      <c r="G2193">
        <v>3.04370713233947</v>
      </c>
      <c r="H2193">
        <v>6.97755670547485</v>
      </c>
      <c r="I2193">
        <v>2.5508339405059801</v>
      </c>
      <c r="J2193">
        <v>790</v>
      </c>
      <c r="K2193">
        <v>279</v>
      </c>
      <c r="L2193">
        <v>1613</v>
      </c>
      <c r="M2193">
        <v>508</v>
      </c>
      <c r="N2193">
        <v>74.953315734863196</v>
      </c>
      <c r="O2193">
        <v>39.293766021728501</v>
      </c>
      <c r="P2193">
        <v>109.208034823614</v>
      </c>
      <c r="Q2193">
        <v>151.144016284526</v>
      </c>
      <c r="R2193">
        <v>23.795123935551199</v>
      </c>
      <c r="S2193">
        <v>8.0618148093713593</v>
      </c>
      <c r="T2193">
        <v>0.59228006461762805</v>
      </c>
      <c r="U2193">
        <v>0.95528815462872296</v>
      </c>
      <c r="V2193">
        <v>9.1394508670520196</v>
      </c>
      <c r="W2193">
        <v>3.1388008774067702</v>
      </c>
    </row>
    <row r="2194" spans="1:23" x14ac:dyDescent="0.25">
      <c r="A2194">
        <v>2192</v>
      </c>
      <c r="B2194">
        <v>148.566224844262</v>
      </c>
      <c r="C2194">
        <v>217.50854858429199</v>
      </c>
      <c r="D2194">
        <v>43.9362408415357</v>
      </c>
      <c r="E2194">
        <v>6.2398272263826602</v>
      </c>
      <c r="F2194">
        <v>9.1147499084472603</v>
      </c>
      <c r="G2194">
        <v>2.1306281089782702</v>
      </c>
      <c r="H2194">
        <v>10.208090782165501</v>
      </c>
      <c r="I2194">
        <v>1.65712070465087</v>
      </c>
      <c r="J2194">
        <v>1279</v>
      </c>
      <c r="K2194">
        <v>93</v>
      </c>
      <c r="L2194">
        <v>2470</v>
      </c>
      <c r="M2194">
        <v>225</v>
      </c>
      <c r="N2194">
        <v>102.883422851562</v>
      </c>
      <c r="O2194">
        <v>20.518285751342699</v>
      </c>
      <c r="P2194">
        <v>70.663839891451801</v>
      </c>
      <c r="Q2194">
        <v>179.19128968082299</v>
      </c>
      <c r="R2194">
        <v>24.9917933070003</v>
      </c>
      <c r="S2194">
        <v>7.4738448466551803</v>
      </c>
      <c r="T2194">
        <v>0.41626311120779402</v>
      </c>
      <c r="U2194">
        <v>0.96943637292130502</v>
      </c>
      <c r="V2194">
        <v>11.6690107829348</v>
      </c>
      <c r="W2194">
        <v>3.16251808972503</v>
      </c>
    </row>
    <row r="2195" spans="1:23" x14ac:dyDescent="0.25">
      <c r="A2195">
        <v>2193</v>
      </c>
      <c r="B2195">
        <v>150.65706689436999</v>
      </c>
      <c r="C2195">
        <v>219.49663296396201</v>
      </c>
      <c r="D2195">
        <v>41.964008773620101</v>
      </c>
      <c r="E2195">
        <v>8.4282622485220404</v>
      </c>
      <c r="F2195">
        <v>10.0506525039672</v>
      </c>
      <c r="G2195">
        <v>5.4666190147399902</v>
      </c>
      <c r="H2195">
        <v>9.6625308990478498</v>
      </c>
      <c r="I2195">
        <v>4.2224950790405202</v>
      </c>
      <c r="J2195">
        <v>1161</v>
      </c>
      <c r="K2195">
        <v>376</v>
      </c>
      <c r="L2195">
        <v>2591</v>
      </c>
      <c r="M2195">
        <v>978</v>
      </c>
      <c r="N2195">
        <v>104.1201171875</v>
      </c>
      <c r="O2195">
        <v>50.089920043945298</v>
      </c>
      <c r="P2195">
        <v>79.138312747611195</v>
      </c>
      <c r="Q2195">
        <v>176.10368627450899</v>
      </c>
      <c r="R2195">
        <v>26.224073485110502</v>
      </c>
      <c r="S2195">
        <v>9.4300600989709302</v>
      </c>
      <c r="T2195">
        <v>0.46734840211560902</v>
      </c>
      <c r="U2195">
        <v>0.93994886884777196</v>
      </c>
      <c r="V2195">
        <v>12.708313310908199</v>
      </c>
      <c r="W2195">
        <v>3.6940617577197101</v>
      </c>
    </row>
    <row r="2196" spans="1:23" x14ac:dyDescent="0.25">
      <c r="A2196">
        <v>2194</v>
      </c>
      <c r="B2196">
        <v>136.69172698868499</v>
      </c>
      <c r="C2196">
        <v>176.64328824545399</v>
      </c>
      <c r="D2196">
        <v>54.185112295905398</v>
      </c>
      <c r="E2196">
        <v>8.6636340534738192</v>
      </c>
      <c r="F2196">
        <v>9.9360799789428693</v>
      </c>
      <c r="G2196">
        <v>4.5444521903991699</v>
      </c>
      <c r="H2196">
        <v>10.836573600769</v>
      </c>
      <c r="I2196">
        <v>2.8617651462554901</v>
      </c>
      <c r="J2196">
        <v>1257</v>
      </c>
      <c r="K2196">
        <v>185</v>
      </c>
      <c r="L2196">
        <v>2799</v>
      </c>
      <c r="M2196">
        <v>487</v>
      </c>
      <c r="N2196">
        <v>116.29702758789</v>
      </c>
      <c r="O2196">
        <v>57.384666442871001</v>
      </c>
      <c r="P2196">
        <v>63.557212121212103</v>
      </c>
      <c r="Q2196">
        <v>153.64050737729599</v>
      </c>
      <c r="R2196">
        <v>27.424588604143501</v>
      </c>
      <c r="S2196">
        <v>4.2652452798780001</v>
      </c>
      <c r="T2196">
        <v>0.39888279861484399</v>
      </c>
      <c r="U2196">
        <v>0.97158628609354603</v>
      </c>
      <c r="V2196">
        <v>10.3543499511241</v>
      </c>
      <c r="W2196">
        <v>2.7495835646862798</v>
      </c>
    </row>
    <row r="2197" spans="1:23" x14ac:dyDescent="0.25">
      <c r="A2197">
        <v>2195</v>
      </c>
      <c r="B2197">
        <v>142.199266432494</v>
      </c>
      <c r="C2197">
        <v>176.02724679306701</v>
      </c>
      <c r="D2197">
        <v>52.819423295512102</v>
      </c>
      <c r="E2197">
        <v>9.9922477136326897</v>
      </c>
      <c r="F2197">
        <v>9.73864650726318</v>
      </c>
      <c r="G2197">
        <v>3.7628071308135902</v>
      </c>
      <c r="H2197">
        <v>10.02024269104</v>
      </c>
      <c r="I2197">
        <v>2.8944458961486799</v>
      </c>
      <c r="J2197">
        <v>1145</v>
      </c>
      <c r="K2197">
        <v>221</v>
      </c>
      <c r="L2197">
        <v>2519</v>
      </c>
      <c r="M2197">
        <v>625</v>
      </c>
      <c r="N2197">
        <v>118.40608215332</v>
      </c>
      <c r="O2197">
        <v>55.226806640625</v>
      </c>
      <c r="P2197">
        <v>58.226947941476602</v>
      </c>
      <c r="Q2197">
        <v>189.617547078184</v>
      </c>
      <c r="R2197">
        <v>30.5247012523498</v>
      </c>
      <c r="S2197">
        <v>4.60242097566256</v>
      </c>
      <c r="T2197">
        <v>0.37216269612390901</v>
      </c>
      <c r="U2197">
        <v>0.97700991362539702</v>
      </c>
      <c r="V2197">
        <v>10.8393854748603</v>
      </c>
      <c r="W2197">
        <v>2.91933282789992</v>
      </c>
    </row>
    <row r="2198" spans="1:23" x14ac:dyDescent="0.25">
      <c r="A2198">
        <v>2196</v>
      </c>
      <c r="B2198">
        <v>212.08965825069299</v>
      </c>
      <c r="C2198">
        <v>162.784238001901</v>
      </c>
      <c r="D2198">
        <v>33.757232323281499</v>
      </c>
      <c r="E2198">
        <v>10.0224467725232</v>
      </c>
      <c r="F2198">
        <v>5.1242923736572203</v>
      </c>
      <c r="G2198">
        <v>6.9706702232360804</v>
      </c>
      <c r="H2198">
        <v>7.2257747650146396</v>
      </c>
      <c r="I2198">
        <v>5.3099517822265598</v>
      </c>
      <c r="J2198">
        <v>831</v>
      </c>
      <c r="K2198">
        <v>479</v>
      </c>
      <c r="L2198">
        <v>1521</v>
      </c>
      <c r="M2198">
        <v>1262</v>
      </c>
      <c r="N2198">
        <v>68.264190673828097</v>
      </c>
      <c r="O2198">
        <v>18.681541442871001</v>
      </c>
      <c r="P2198">
        <v>54.883243093155599</v>
      </c>
      <c r="Q2198">
        <v>165.46986001749701</v>
      </c>
      <c r="R2198">
        <v>25.5643094461165</v>
      </c>
      <c r="S2198">
        <v>9.1449402117492191</v>
      </c>
      <c r="T2198">
        <v>0.34854304717823098</v>
      </c>
      <c r="U2198">
        <v>0.95733208640116796</v>
      </c>
      <c r="V2198">
        <v>11.7532321528948</v>
      </c>
      <c r="W2198">
        <v>4.3917598754070504</v>
      </c>
    </row>
    <row r="2199" spans="1:23" x14ac:dyDescent="0.25">
      <c r="A2199">
        <v>2197</v>
      </c>
      <c r="B2199">
        <v>157.17188379359101</v>
      </c>
      <c r="C2199">
        <v>189.797686739505</v>
      </c>
      <c r="D2199">
        <v>33.169264291528201</v>
      </c>
      <c r="E2199">
        <v>11.790114904111</v>
      </c>
      <c r="F2199">
        <v>9.3117465972900302</v>
      </c>
      <c r="G2199">
        <v>3.8563284873962398</v>
      </c>
      <c r="H2199">
        <v>10.534262657165501</v>
      </c>
      <c r="I2199">
        <v>3.4952645301818799</v>
      </c>
      <c r="J2199">
        <v>1248</v>
      </c>
      <c r="K2199">
        <v>322</v>
      </c>
      <c r="L2199">
        <v>2420</v>
      </c>
      <c r="M2199">
        <v>699</v>
      </c>
      <c r="N2199">
        <v>131.40016174316401</v>
      </c>
      <c r="O2199">
        <v>26.476404190063398</v>
      </c>
      <c r="P2199">
        <v>71.344201680672199</v>
      </c>
      <c r="Q2199">
        <v>187.281846153846</v>
      </c>
      <c r="R2199">
        <v>26.880635856068398</v>
      </c>
      <c r="S2199">
        <v>4.64905545156389</v>
      </c>
      <c r="T2199">
        <v>0.39677465910214998</v>
      </c>
      <c r="U2199">
        <v>0.97970741608904999</v>
      </c>
      <c r="V2199">
        <v>14.521839080459699</v>
      </c>
      <c r="W2199">
        <v>2.6146242186364299</v>
      </c>
    </row>
    <row r="2200" spans="1:23" x14ac:dyDescent="0.25">
      <c r="A2200">
        <v>2198</v>
      </c>
      <c r="B2200">
        <v>136.195249277106</v>
      </c>
      <c r="C2200">
        <v>159.52634438859599</v>
      </c>
      <c r="D2200">
        <v>40.498257768935403</v>
      </c>
      <c r="E2200">
        <v>12.770453639670899</v>
      </c>
      <c r="F2200">
        <v>8.5887145996093697</v>
      </c>
      <c r="G2200">
        <v>5.2214994430541903</v>
      </c>
      <c r="H2200">
        <v>10.4004592895507</v>
      </c>
      <c r="I2200">
        <v>3.56827688217163</v>
      </c>
      <c r="J2200">
        <v>1274</v>
      </c>
      <c r="K2200">
        <v>284</v>
      </c>
      <c r="L2200">
        <v>2231</v>
      </c>
      <c r="M2200">
        <v>755</v>
      </c>
      <c r="N2200">
        <v>133.40539550781199</v>
      </c>
      <c r="O2200">
        <v>46.615447998046797</v>
      </c>
      <c r="P2200">
        <v>65.805761316872406</v>
      </c>
      <c r="Q2200">
        <v>149.07211270460601</v>
      </c>
      <c r="R2200">
        <v>30.665407377133899</v>
      </c>
      <c r="S2200">
        <v>7.1907866848192601</v>
      </c>
      <c r="T2200">
        <v>0.36897432873269898</v>
      </c>
      <c r="U2200">
        <v>0.93650314775900101</v>
      </c>
      <c r="V2200">
        <v>13.347266881028901</v>
      </c>
      <c r="W2200">
        <v>2.7765254566653699</v>
      </c>
    </row>
    <row r="2201" spans="1:23" x14ac:dyDescent="0.25">
      <c r="A2201">
        <v>2199</v>
      </c>
      <c r="B2201">
        <v>208.283005686118</v>
      </c>
      <c r="C2201">
        <v>198.322303945351</v>
      </c>
      <c r="D2201">
        <v>34.856353193019203</v>
      </c>
      <c r="E2201">
        <v>12.7756548463096</v>
      </c>
      <c r="F2201">
        <v>5.4217200279235804</v>
      </c>
      <c r="G2201">
        <v>7.1519193649291903</v>
      </c>
      <c r="H2201">
        <v>7.2941961288452104</v>
      </c>
      <c r="I2201">
        <v>5.97535848617553</v>
      </c>
      <c r="J2201">
        <v>853</v>
      </c>
      <c r="K2201">
        <v>639</v>
      </c>
      <c r="L2201">
        <v>1454</v>
      </c>
      <c r="M2201">
        <v>1495</v>
      </c>
      <c r="N2201">
        <v>101.07423400878901</v>
      </c>
      <c r="O2201">
        <v>35.902645111083899</v>
      </c>
      <c r="P2201">
        <v>110.46294583204801</v>
      </c>
      <c r="Q2201">
        <v>112.45477065995701</v>
      </c>
      <c r="R2201">
        <v>25.484409411077099</v>
      </c>
      <c r="S2201">
        <v>5.3760246619329797</v>
      </c>
      <c r="T2201">
        <v>0.60598985515654502</v>
      </c>
      <c r="U2201">
        <v>0.95929626952108604</v>
      </c>
      <c r="V2201">
        <v>9.9160630592245393</v>
      </c>
      <c r="W2201">
        <v>3.5992862605149099</v>
      </c>
    </row>
    <row r="2202" spans="1:23" x14ac:dyDescent="0.25">
      <c r="A2202">
        <v>2200</v>
      </c>
      <c r="B2202">
        <v>200.618467270857</v>
      </c>
      <c r="C2202">
        <v>170.91870597139399</v>
      </c>
      <c r="D2202">
        <v>41.1549798395179</v>
      </c>
      <c r="E2202">
        <v>8.4234816995421191</v>
      </c>
      <c r="F2202">
        <v>4.6582074165344203</v>
      </c>
      <c r="G2202">
        <v>4.3194079399108798</v>
      </c>
      <c r="H2202">
        <v>6.8344244956970197</v>
      </c>
      <c r="I2202">
        <v>3.5986092090606601</v>
      </c>
      <c r="J2202">
        <v>737</v>
      </c>
      <c r="K2202">
        <v>360</v>
      </c>
      <c r="L2202">
        <v>1425</v>
      </c>
      <c r="M2202">
        <v>674</v>
      </c>
      <c r="N2202">
        <v>72.034713745117102</v>
      </c>
      <c r="O2202">
        <v>62.936477661132798</v>
      </c>
      <c r="P2202">
        <v>70.572507359528899</v>
      </c>
      <c r="Q2202">
        <v>182.45646845694799</v>
      </c>
      <c r="R2202">
        <v>28.3955850539183</v>
      </c>
      <c r="S2202">
        <v>5.48639347471594</v>
      </c>
      <c r="T2202">
        <v>0.42354816239760001</v>
      </c>
      <c r="U2202">
        <v>0.96190307439234601</v>
      </c>
      <c r="V2202">
        <v>10.9690937663698</v>
      </c>
      <c r="W2202">
        <v>2.8155184659090899</v>
      </c>
    </row>
    <row r="2203" spans="1:23" x14ac:dyDescent="0.25">
      <c r="A2203">
        <v>2201</v>
      </c>
      <c r="B2203">
        <v>157.48968541986</v>
      </c>
      <c r="C2203">
        <v>182.24640493702501</v>
      </c>
      <c r="D2203">
        <v>39.5028039053553</v>
      </c>
      <c r="E2203">
        <v>5.7685174997851503</v>
      </c>
      <c r="F2203">
        <v>9.2256822586059499</v>
      </c>
      <c r="G2203">
        <v>3.4678578376770002</v>
      </c>
      <c r="H2203">
        <v>7.9456043243408203</v>
      </c>
      <c r="I2203">
        <v>2.2956628799438401</v>
      </c>
      <c r="J2203">
        <v>876</v>
      </c>
      <c r="K2203">
        <v>167</v>
      </c>
      <c r="L2203">
        <v>2206</v>
      </c>
      <c r="M2203">
        <v>404</v>
      </c>
      <c r="N2203">
        <v>71.281135559082003</v>
      </c>
      <c r="O2203">
        <v>70.710678100585895</v>
      </c>
      <c r="P2203">
        <v>98.0841584158415</v>
      </c>
      <c r="Q2203">
        <v>161.15530903327999</v>
      </c>
      <c r="R2203">
        <v>23.028614282602501</v>
      </c>
      <c r="S2203">
        <v>8.4329984100284694</v>
      </c>
      <c r="T2203">
        <v>0.49280952531950001</v>
      </c>
      <c r="U2203">
        <v>0.91659044235565801</v>
      </c>
      <c r="V2203">
        <v>8.1101286173633405</v>
      </c>
      <c r="W2203">
        <v>3.8175392091893001</v>
      </c>
    </row>
    <row r="2204" spans="1:23" x14ac:dyDescent="0.25">
      <c r="A2204">
        <v>2202</v>
      </c>
      <c r="B2204">
        <v>143.49259640202601</v>
      </c>
      <c r="C2204">
        <v>183.40551922218501</v>
      </c>
      <c r="D2204">
        <v>52.541800805376901</v>
      </c>
      <c r="E2204">
        <v>7.1451276598679403</v>
      </c>
      <c r="F2204">
        <v>9.4433546066284109</v>
      </c>
      <c r="G2204">
        <v>4.0750732421875</v>
      </c>
      <c r="H2204">
        <v>8.9249820709228498</v>
      </c>
      <c r="I2204">
        <v>3.1947498321533199</v>
      </c>
      <c r="J2204">
        <v>995</v>
      </c>
      <c r="K2204">
        <v>322</v>
      </c>
      <c r="L2204">
        <v>2327</v>
      </c>
      <c r="M2204">
        <v>703</v>
      </c>
      <c r="N2204">
        <v>106.79419708251901</v>
      </c>
      <c r="O2204">
        <v>18.027755737304599</v>
      </c>
      <c r="P2204">
        <v>72.720487106017103</v>
      </c>
      <c r="Q2204">
        <v>181.538889139964</v>
      </c>
      <c r="R2204">
        <v>27.595402814531401</v>
      </c>
      <c r="S2204">
        <v>5.0811923013129698</v>
      </c>
      <c r="T2204">
        <v>0.43932599962482499</v>
      </c>
      <c r="U2204">
        <v>0.97194789950166105</v>
      </c>
      <c r="V2204">
        <v>10.677777777777701</v>
      </c>
      <c r="W2204">
        <v>2.76877056536045</v>
      </c>
    </row>
    <row r="2205" spans="1:23" x14ac:dyDescent="0.25">
      <c r="A2205">
        <v>2203</v>
      </c>
      <c r="B2205">
        <v>136.19858720332201</v>
      </c>
      <c r="C2205">
        <v>174.07518096605699</v>
      </c>
      <c r="D2205">
        <v>54.931821328022501</v>
      </c>
      <c r="E2205">
        <v>8.0376048928002994</v>
      </c>
      <c r="F2205">
        <v>8.1164646148681605</v>
      </c>
      <c r="G2205">
        <v>5.0518379211425701</v>
      </c>
      <c r="H2205">
        <v>7.4327158927917401</v>
      </c>
      <c r="I2205">
        <v>3.7183411121368399</v>
      </c>
      <c r="J2205">
        <v>788</v>
      </c>
      <c r="K2205">
        <v>335</v>
      </c>
      <c r="L2205">
        <v>1930</v>
      </c>
      <c r="M2205">
        <v>789</v>
      </c>
      <c r="N2205">
        <v>80</v>
      </c>
      <c r="O2205">
        <v>33.105892181396399</v>
      </c>
      <c r="P2205">
        <v>77.906998768822803</v>
      </c>
      <c r="Q2205">
        <v>206.601601971657</v>
      </c>
      <c r="R2205">
        <v>28.686407902876301</v>
      </c>
      <c r="S2205">
        <v>4.2415219947951801</v>
      </c>
      <c r="T2205">
        <v>0.49782752847120798</v>
      </c>
      <c r="U2205">
        <v>0.97013540721296698</v>
      </c>
      <c r="V2205">
        <v>9.4969745865268198</v>
      </c>
      <c r="W2205">
        <v>2.2887605508662801</v>
      </c>
    </row>
    <row r="2206" spans="1:23" x14ac:dyDescent="0.25">
      <c r="A2206">
        <v>2204</v>
      </c>
      <c r="B2206">
        <v>155.103766810922</v>
      </c>
      <c r="C2206">
        <v>176.53286498864699</v>
      </c>
      <c r="D2206">
        <v>53.9039441859127</v>
      </c>
      <c r="E2206">
        <v>11.473883170717199</v>
      </c>
      <c r="F2206">
        <v>7.4395689964294398</v>
      </c>
      <c r="G2206">
        <v>7.6297121047973597</v>
      </c>
      <c r="H2206">
        <v>8.6004476547241193</v>
      </c>
      <c r="I2206">
        <v>6.0237574577331499</v>
      </c>
      <c r="J2206">
        <v>977</v>
      </c>
      <c r="K2206">
        <v>676</v>
      </c>
      <c r="L2206">
        <v>1886</v>
      </c>
      <c r="M2206">
        <v>1532</v>
      </c>
      <c r="N2206">
        <v>118.92854309082</v>
      </c>
      <c r="O2206">
        <v>52.086463928222599</v>
      </c>
      <c r="P2206">
        <v>77.303117870722403</v>
      </c>
      <c r="Q2206">
        <v>179.120376768374</v>
      </c>
      <c r="R2206">
        <v>26.6617479540838</v>
      </c>
      <c r="S2206">
        <v>5.2525052700644697</v>
      </c>
      <c r="T2206">
        <v>0.47731222346354901</v>
      </c>
      <c r="U2206">
        <v>0.96931712603489495</v>
      </c>
      <c r="V2206">
        <v>11.0655151876116</v>
      </c>
      <c r="W2206">
        <v>2.83888292158968</v>
      </c>
    </row>
    <row r="2207" spans="1:23" x14ac:dyDescent="0.25">
      <c r="A2207">
        <v>2205</v>
      </c>
      <c r="B2207">
        <v>173.55735605193101</v>
      </c>
      <c r="C2207">
        <v>174.47897300549201</v>
      </c>
      <c r="D2207">
        <v>16.3188840880801</v>
      </c>
      <c r="E2207">
        <v>5.2673695227295303</v>
      </c>
      <c r="F2207">
        <v>5.8580613136291504</v>
      </c>
      <c r="G2207">
        <v>3.2466678619384699</v>
      </c>
      <c r="H2207">
        <v>5.3425788879394496</v>
      </c>
      <c r="I2207">
        <v>2.2691524028778001</v>
      </c>
      <c r="J2207">
        <v>522</v>
      </c>
      <c r="K2207">
        <v>196</v>
      </c>
      <c r="L2207">
        <v>1233</v>
      </c>
      <c r="M2207">
        <v>454</v>
      </c>
      <c r="N2207">
        <v>57.280014038085902</v>
      </c>
      <c r="O2207">
        <v>55.009090423583899</v>
      </c>
      <c r="P2207">
        <v>107.17939324556301</v>
      </c>
      <c r="Q2207">
        <v>193.80691658445599</v>
      </c>
      <c r="R2207">
        <v>23.523708073606201</v>
      </c>
      <c r="S2207">
        <v>7.6151209612571797</v>
      </c>
      <c r="T2207">
        <v>0.55127393469580099</v>
      </c>
      <c r="U2207">
        <v>0.95403485694845602</v>
      </c>
      <c r="V2207">
        <v>7.9920856610800701</v>
      </c>
      <c r="W2207">
        <v>3.2348645012492701</v>
      </c>
    </row>
    <row r="2208" spans="1:23" x14ac:dyDescent="0.25">
      <c r="A2208">
        <v>2206</v>
      </c>
      <c r="B2208">
        <v>174.44415765879401</v>
      </c>
      <c r="C2208">
        <v>204.35380077238</v>
      </c>
      <c r="D2208">
        <v>31.445828654977898</v>
      </c>
      <c r="E2208">
        <v>5.0175435168189999</v>
      </c>
      <c r="F2208">
        <v>10.1403799057006</v>
      </c>
      <c r="G2208">
        <v>2.5333001613616899</v>
      </c>
      <c r="H2208">
        <v>12.394913673400801</v>
      </c>
      <c r="I2208">
        <v>1.6210194826126001</v>
      </c>
      <c r="J2208">
        <v>1552</v>
      </c>
      <c r="K2208">
        <v>115</v>
      </c>
      <c r="L2208">
        <v>2871</v>
      </c>
      <c r="M2208">
        <v>247</v>
      </c>
      <c r="N2208">
        <v>130.41856384277301</v>
      </c>
      <c r="O2208">
        <v>70.604537963867102</v>
      </c>
      <c r="P2208">
        <v>65.934337451345399</v>
      </c>
      <c r="Q2208">
        <v>152.982736386704</v>
      </c>
      <c r="R2208">
        <v>23.081563908764501</v>
      </c>
      <c r="S2208">
        <v>6.5602825796829398</v>
      </c>
      <c r="T2208">
        <v>0.38922899606058797</v>
      </c>
      <c r="U2208">
        <v>0.95260293267380802</v>
      </c>
      <c r="V2208">
        <v>11.730795377294299</v>
      </c>
      <c r="W2208">
        <v>3.12082601054481</v>
      </c>
    </row>
    <row r="2209" spans="1:23" x14ac:dyDescent="0.25">
      <c r="A2209">
        <v>2207</v>
      </c>
      <c r="B2209">
        <v>212.151662170816</v>
      </c>
      <c r="C2209">
        <v>154.822313648625</v>
      </c>
      <c r="D2209">
        <v>25.233070161365301</v>
      </c>
      <c r="E2209">
        <v>13.7186721644767</v>
      </c>
      <c r="F2209">
        <v>5.9281148910522399</v>
      </c>
      <c r="G2209">
        <v>7.8219289779662997</v>
      </c>
      <c r="H2209">
        <v>10.4148397445678</v>
      </c>
      <c r="I2209">
        <v>6.2106704711914</v>
      </c>
      <c r="J2209">
        <v>1315</v>
      </c>
      <c r="K2209">
        <v>614</v>
      </c>
      <c r="L2209">
        <v>1994</v>
      </c>
      <c r="M2209">
        <v>1597</v>
      </c>
      <c r="N2209">
        <v>108.85311126708901</v>
      </c>
      <c r="O2209">
        <v>65.924201965332003</v>
      </c>
      <c r="P2209">
        <v>90.020921052631493</v>
      </c>
      <c r="Q2209">
        <v>174.17821626508299</v>
      </c>
      <c r="R2209">
        <v>23.102658976473698</v>
      </c>
      <c r="S2209">
        <v>11.1364181522951</v>
      </c>
      <c r="T2209">
        <v>0.47786784709931002</v>
      </c>
      <c r="U2209">
        <v>0.931115240688282</v>
      </c>
      <c r="V2209">
        <v>9.4323287671232805</v>
      </c>
      <c r="W2209">
        <v>8.2832851359167101</v>
      </c>
    </row>
    <row r="2210" spans="1:23" x14ac:dyDescent="0.25">
      <c r="A2210">
        <v>2208</v>
      </c>
      <c r="B2210">
        <v>161.16986551262301</v>
      </c>
      <c r="C2210">
        <v>195.91433949814601</v>
      </c>
      <c r="D2210">
        <v>30.733521825498698</v>
      </c>
      <c r="E2210">
        <v>7.7059173339852398</v>
      </c>
      <c r="F2210">
        <v>9.4129657745361293</v>
      </c>
      <c r="G2210">
        <v>3.30518198013305</v>
      </c>
      <c r="H2210">
        <v>10.242855072021401</v>
      </c>
      <c r="I2210">
        <v>2.3419411182403498</v>
      </c>
      <c r="J2210">
        <v>1226</v>
      </c>
      <c r="K2210">
        <v>139</v>
      </c>
      <c r="L2210">
        <v>2250</v>
      </c>
      <c r="M2210">
        <v>419</v>
      </c>
      <c r="N2210">
        <v>124.342277526855</v>
      </c>
      <c r="O2210">
        <v>31.064449310302699</v>
      </c>
      <c r="P2210">
        <v>85.391144433441795</v>
      </c>
      <c r="Q2210">
        <v>210.27191743617499</v>
      </c>
      <c r="R2210">
        <v>20.7732522150066</v>
      </c>
      <c r="S2210">
        <v>3.9714542349878701</v>
      </c>
      <c r="T2210">
        <v>0.43844755956902798</v>
      </c>
      <c r="U2210">
        <v>0.98108854203177598</v>
      </c>
      <c r="V2210">
        <v>8.2911990549320702</v>
      </c>
      <c r="W2210">
        <v>2.2625769091567101</v>
      </c>
    </row>
    <row r="2211" spans="1:23" x14ac:dyDescent="0.25">
      <c r="A2211">
        <v>2209</v>
      </c>
      <c r="B2211">
        <v>160.348308719361</v>
      </c>
      <c r="C2211">
        <v>128.96043004909799</v>
      </c>
      <c r="D2211">
        <v>39.801580138277302</v>
      </c>
      <c r="E2211">
        <v>5.2853639269703203</v>
      </c>
      <c r="F2211">
        <v>10.6808977127075</v>
      </c>
      <c r="G2211">
        <v>3.9259819984436</v>
      </c>
      <c r="H2211">
        <v>12.11985206604</v>
      </c>
      <c r="I2211">
        <v>2.3363687992095898</v>
      </c>
      <c r="J2211">
        <v>1537</v>
      </c>
      <c r="K2211">
        <v>164</v>
      </c>
      <c r="L2211">
        <v>2916</v>
      </c>
      <c r="M2211">
        <v>409</v>
      </c>
      <c r="N2211">
        <v>125.6025390625</v>
      </c>
      <c r="O2211">
        <v>21.2132034301757</v>
      </c>
      <c r="P2211">
        <v>68.436339361573005</v>
      </c>
      <c r="Q2211">
        <v>161.37469958488001</v>
      </c>
      <c r="R2211">
        <v>25.330533390250199</v>
      </c>
      <c r="S2211">
        <v>5.5242684678081799</v>
      </c>
      <c r="T2211">
        <v>0.39367373903526998</v>
      </c>
      <c r="U2211">
        <v>0.96249604663206201</v>
      </c>
      <c r="V2211">
        <v>9.6582991803278695</v>
      </c>
      <c r="W2211">
        <v>3.2783203125</v>
      </c>
    </row>
    <row r="2212" spans="1:23" x14ac:dyDescent="0.25">
      <c r="A2212">
        <v>2210</v>
      </c>
      <c r="B2212">
        <v>173.58293388189099</v>
      </c>
      <c r="C2212">
        <v>180.38613208096399</v>
      </c>
      <c r="D2212">
        <v>31.1688861376327</v>
      </c>
      <c r="E2212">
        <v>7.8504750473903</v>
      </c>
      <c r="F2212">
        <v>9.3372783660888601</v>
      </c>
      <c r="G2212">
        <v>3.8000428676605198</v>
      </c>
      <c r="H2212">
        <v>10.631625175476</v>
      </c>
      <c r="I2212">
        <v>2.3227121829986501</v>
      </c>
      <c r="J2212">
        <v>1338</v>
      </c>
      <c r="K2212">
        <v>127</v>
      </c>
      <c r="L2212">
        <v>2597</v>
      </c>
      <c r="M2212">
        <v>337</v>
      </c>
      <c r="N2212">
        <v>111.03603363037099</v>
      </c>
      <c r="O2212">
        <v>57.688819885253899</v>
      </c>
      <c r="P2212">
        <v>74.674937425182193</v>
      </c>
      <c r="Q2212">
        <v>154.81423195347199</v>
      </c>
      <c r="R2212">
        <v>31.978700534165601</v>
      </c>
      <c r="S2212">
        <v>4.6221635050306897</v>
      </c>
      <c r="T2212">
        <v>0.449725099063847</v>
      </c>
      <c r="U2212">
        <v>0.96980188840957604</v>
      </c>
      <c r="V2212">
        <v>9.5452567449956405</v>
      </c>
      <c r="W2212">
        <v>3.0536325078670101</v>
      </c>
    </row>
    <row r="2213" spans="1:23" x14ac:dyDescent="0.25">
      <c r="A2213">
        <v>2211</v>
      </c>
      <c r="B2213">
        <v>165.448601758233</v>
      </c>
      <c r="C2213">
        <v>184.842108327349</v>
      </c>
      <c r="D2213">
        <v>37.264492454709902</v>
      </c>
      <c r="E2213">
        <v>7.3281874018995303</v>
      </c>
      <c r="F2213">
        <v>10.678255081176699</v>
      </c>
      <c r="G2213">
        <v>3.5376505851745601</v>
      </c>
      <c r="H2213">
        <v>12.422080039978001</v>
      </c>
      <c r="I2213">
        <v>3.8163311481475799</v>
      </c>
      <c r="J2213">
        <v>1560</v>
      </c>
      <c r="K2213">
        <v>441</v>
      </c>
      <c r="L2213">
        <v>3002</v>
      </c>
      <c r="M2213">
        <v>757</v>
      </c>
      <c r="N2213">
        <v>126.668853759765</v>
      </c>
      <c r="O2213">
        <v>44.271888732910099</v>
      </c>
      <c r="P2213">
        <v>56.432919056724003</v>
      </c>
      <c r="Q2213">
        <v>211.57830322612199</v>
      </c>
      <c r="R2213">
        <v>25.739610076994001</v>
      </c>
      <c r="S2213">
        <v>3.5287703660294598</v>
      </c>
      <c r="T2213">
        <v>0.33637693955679898</v>
      </c>
      <c r="U2213">
        <v>0.98502572487583795</v>
      </c>
      <c r="V2213">
        <v>10.344315245478001</v>
      </c>
      <c r="W2213">
        <v>2.0808063102541601</v>
      </c>
    </row>
    <row r="2214" spans="1:23" x14ac:dyDescent="0.25">
      <c r="A2214">
        <v>2212</v>
      </c>
      <c r="B2214">
        <v>170.86987909720699</v>
      </c>
      <c r="C2214">
        <v>187.35618777775599</v>
      </c>
      <c r="D2214">
        <v>34.728602782944499</v>
      </c>
      <c r="E2214">
        <v>8.4233965370612793</v>
      </c>
      <c r="F2214">
        <v>11.183519363403301</v>
      </c>
      <c r="G2214">
        <v>3.9944438934326101</v>
      </c>
      <c r="H2214">
        <v>12.3122549057006</v>
      </c>
      <c r="I2214">
        <v>3.3615128993988002</v>
      </c>
      <c r="J2214">
        <v>1501</v>
      </c>
      <c r="K2214">
        <v>328</v>
      </c>
      <c r="L2214">
        <v>2963</v>
      </c>
      <c r="M2214">
        <v>768</v>
      </c>
      <c r="N2214">
        <v>125.323585510253</v>
      </c>
      <c r="O2214">
        <v>62.369869232177699</v>
      </c>
      <c r="P2214">
        <v>55.956085851454297</v>
      </c>
      <c r="Q2214">
        <v>144.89543411402801</v>
      </c>
      <c r="R2214">
        <v>30.0651869736962</v>
      </c>
      <c r="S2214">
        <v>5.8599655367086001</v>
      </c>
      <c r="T2214">
        <v>0.34034289091618902</v>
      </c>
      <c r="U2214">
        <v>0.94617940509331</v>
      </c>
      <c r="V2214">
        <v>9.1578645235361602</v>
      </c>
      <c r="W2214">
        <v>3.3284800352967099</v>
      </c>
    </row>
    <row r="2215" spans="1:23" x14ac:dyDescent="0.25">
      <c r="A2215">
        <v>2213</v>
      </c>
      <c r="B2215">
        <v>175.755438685012</v>
      </c>
      <c r="C2215">
        <v>197.87719536571601</v>
      </c>
      <c r="D2215">
        <v>32.461534295239801</v>
      </c>
      <c r="E2215">
        <v>5.8356209685862304</v>
      </c>
      <c r="F2215">
        <v>10.319861412048301</v>
      </c>
      <c r="G2215">
        <v>2.81924176216125</v>
      </c>
      <c r="H2215">
        <v>12.0807943344116</v>
      </c>
      <c r="I2215">
        <v>2.1140933036804199</v>
      </c>
      <c r="J2215">
        <v>1514</v>
      </c>
      <c r="K2215">
        <v>196</v>
      </c>
      <c r="L2215">
        <v>2878</v>
      </c>
      <c r="M2215">
        <v>426</v>
      </c>
      <c r="N2215">
        <v>128.00390625</v>
      </c>
      <c r="O2215">
        <v>30.232433319091701</v>
      </c>
      <c r="P2215">
        <v>49.209404045926703</v>
      </c>
      <c r="Q2215">
        <v>186.45932539682499</v>
      </c>
      <c r="R2215">
        <v>21.412348805852499</v>
      </c>
      <c r="S2215">
        <v>10.8757885238496</v>
      </c>
      <c r="T2215">
        <v>0.30474736273180802</v>
      </c>
      <c r="U2215">
        <v>0.95191036985786803</v>
      </c>
      <c r="V2215">
        <v>8.5991995425957697</v>
      </c>
      <c r="W2215">
        <v>5.55016071730671</v>
      </c>
    </row>
    <row r="2216" spans="1:23" x14ac:dyDescent="0.25">
      <c r="A2216">
        <v>2214</v>
      </c>
      <c r="B2216">
        <v>183.372935628481</v>
      </c>
      <c r="C2216">
        <v>194.082652486949</v>
      </c>
      <c r="D2216">
        <v>26.4070943658717</v>
      </c>
      <c r="E2216">
        <v>4.4568850025011004</v>
      </c>
      <c r="F2216">
        <v>7.3158907890319798</v>
      </c>
      <c r="G2216">
        <v>3.13224101066589</v>
      </c>
      <c r="H2216">
        <v>7.4332246780395499</v>
      </c>
      <c r="I2216">
        <v>2.32724404335021</v>
      </c>
      <c r="J2216">
        <v>829</v>
      </c>
      <c r="K2216">
        <v>220</v>
      </c>
      <c r="L2216">
        <v>1812</v>
      </c>
      <c r="M2216">
        <v>450</v>
      </c>
      <c r="N2216">
        <v>107.07940673828099</v>
      </c>
      <c r="O2216">
        <v>28.460500717163001</v>
      </c>
      <c r="P2216">
        <v>54.448873007146702</v>
      </c>
      <c r="Q2216">
        <v>170.58795215174101</v>
      </c>
      <c r="R2216">
        <v>21.763812826740001</v>
      </c>
      <c r="S2216">
        <v>5.28926600361312</v>
      </c>
      <c r="T2216">
        <v>0.32312388205106402</v>
      </c>
      <c r="U2216">
        <v>0.96343550562094804</v>
      </c>
      <c r="V2216">
        <v>13.665686274509801</v>
      </c>
      <c r="W2216">
        <v>3.0247823174815802</v>
      </c>
    </row>
    <row r="2217" spans="1:23" x14ac:dyDescent="0.25">
      <c r="A2217">
        <v>2215</v>
      </c>
      <c r="B2217">
        <v>210.24904422752201</v>
      </c>
      <c r="C2217">
        <v>169.900483223039</v>
      </c>
      <c r="D2217">
        <v>25.504406338464001</v>
      </c>
      <c r="E2217">
        <v>6.0069559289264296</v>
      </c>
      <c r="F2217">
        <v>5.8906559944152797</v>
      </c>
      <c r="G2217">
        <v>3.7248578071594198</v>
      </c>
      <c r="H2217">
        <v>10.243920326232899</v>
      </c>
      <c r="I2217">
        <v>2.40665531158447</v>
      </c>
      <c r="J2217">
        <v>1277</v>
      </c>
      <c r="K2217">
        <v>159</v>
      </c>
      <c r="L2217">
        <v>1954</v>
      </c>
      <c r="M2217">
        <v>422</v>
      </c>
      <c r="N2217">
        <v>109.018348693847</v>
      </c>
      <c r="O2217">
        <v>43.829216003417898</v>
      </c>
      <c r="P2217">
        <v>64.357648831951707</v>
      </c>
      <c r="Q2217">
        <v>160.15463136310899</v>
      </c>
      <c r="R2217">
        <v>25.866273395490801</v>
      </c>
      <c r="S2217">
        <v>2.84455520777782</v>
      </c>
      <c r="T2217">
        <v>0.40838779102659101</v>
      </c>
      <c r="U2217">
        <v>0.98465086300457305</v>
      </c>
      <c r="V2217">
        <v>12.388559093362099</v>
      </c>
      <c r="W2217">
        <v>2.4803533353639899</v>
      </c>
    </row>
    <row r="2218" spans="1:23" x14ac:dyDescent="0.25">
      <c r="A2218">
        <v>2216</v>
      </c>
      <c r="B2218">
        <v>179.64841157406499</v>
      </c>
      <c r="C2218">
        <v>170.971355935492</v>
      </c>
      <c r="D2218">
        <v>28.122820562609501</v>
      </c>
      <c r="E2218">
        <v>6.2204448335875799</v>
      </c>
      <c r="F2218">
        <v>5.6865448951721103</v>
      </c>
      <c r="G2218">
        <v>3.5401830673217698</v>
      </c>
      <c r="H2218">
        <v>8.2844352722167898</v>
      </c>
      <c r="I2218">
        <v>2.5946071147918701</v>
      </c>
      <c r="J2218">
        <v>971</v>
      </c>
      <c r="K2218">
        <v>184</v>
      </c>
      <c r="L2218">
        <v>1630</v>
      </c>
      <c r="M2218">
        <v>495</v>
      </c>
      <c r="N2218">
        <v>103.07764434814401</v>
      </c>
      <c r="O2218">
        <v>47.5078926086425</v>
      </c>
      <c r="P2218">
        <v>75.138444634354698</v>
      </c>
      <c r="Q2218">
        <v>191.90914665304001</v>
      </c>
      <c r="R2218">
        <v>25.144007174419901</v>
      </c>
      <c r="S2218">
        <v>6.8543294739165201</v>
      </c>
      <c r="T2218">
        <v>0.40576437210509603</v>
      </c>
      <c r="U2218">
        <v>0.962698243533474</v>
      </c>
      <c r="V2218">
        <v>9.4767801857585106</v>
      </c>
      <c r="W2218">
        <v>3.3709223381354501</v>
      </c>
    </row>
    <row r="2219" spans="1:23" x14ac:dyDescent="0.25">
      <c r="A2219">
        <v>2217</v>
      </c>
      <c r="B2219">
        <v>208.84426245415199</v>
      </c>
      <c r="C2219">
        <v>167.69071784820099</v>
      </c>
      <c r="D2219">
        <v>30.907533945723301</v>
      </c>
      <c r="E2219">
        <v>10.084927235595501</v>
      </c>
      <c r="F2219">
        <v>6.0727658271789497</v>
      </c>
      <c r="G2219">
        <v>3.1467268466949401</v>
      </c>
      <c r="H2219">
        <v>10.4476919174194</v>
      </c>
      <c r="I2219">
        <v>3.9552614688873202</v>
      </c>
      <c r="J2219">
        <v>1282</v>
      </c>
      <c r="K2219">
        <v>459</v>
      </c>
      <c r="L2219">
        <v>2087</v>
      </c>
      <c r="M2219">
        <v>910</v>
      </c>
      <c r="N2219">
        <v>109.480598449707</v>
      </c>
      <c r="O2219">
        <v>20.0249843597412</v>
      </c>
      <c r="P2219">
        <v>81.420205152671699</v>
      </c>
      <c r="Q2219">
        <v>210.36430301399301</v>
      </c>
      <c r="R2219">
        <v>25.0675105099014</v>
      </c>
      <c r="S2219">
        <v>5.3359947867841102</v>
      </c>
      <c r="T2219">
        <v>0.47394905203022097</v>
      </c>
      <c r="U2219">
        <v>0.96817081626394597</v>
      </c>
      <c r="V2219">
        <v>7.3006535947712399</v>
      </c>
      <c r="W2219">
        <v>2.8335429769392002</v>
      </c>
    </row>
    <row r="2220" spans="1:23" x14ac:dyDescent="0.25">
      <c r="A2220">
        <v>2218</v>
      </c>
      <c r="B2220">
        <v>161.766830328552</v>
      </c>
      <c r="C2220">
        <v>172.23947679947199</v>
      </c>
      <c r="D2220">
        <v>43.732432305984197</v>
      </c>
      <c r="E2220">
        <v>6.43024673336578</v>
      </c>
      <c r="F2220">
        <v>6.7827830314636204</v>
      </c>
      <c r="G2220">
        <v>3.1077024936675999</v>
      </c>
      <c r="H2220">
        <v>5.7985157966613698</v>
      </c>
      <c r="I2220">
        <v>2.26504349708557</v>
      </c>
      <c r="J2220">
        <v>526</v>
      </c>
      <c r="K2220">
        <v>196</v>
      </c>
      <c r="L2220">
        <v>1328</v>
      </c>
      <c r="M2220">
        <v>439</v>
      </c>
      <c r="N2220">
        <v>50.039985656738203</v>
      </c>
      <c r="O2220">
        <v>22.825424194335898</v>
      </c>
      <c r="P2220">
        <v>58.007578427916798</v>
      </c>
      <c r="Q2220">
        <v>195.941945960575</v>
      </c>
      <c r="R2220">
        <v>24.4432711843357</v>
      </c>
      <c r="S2220">
        <v>5.7577600996025202</v>
      </c>
      <c r="T2220">
        <v>0.356579065202416</v>
      </c>
      <c r="U2220">
        <v>0.97084067472284397</v>
      </c>
      <c r="V2220">
        <v>8.3576896311760596</v>
      </c>
      <c r="W2220">
        <v>2.63936983309936</v>
      </c>
    </row>
    <row r="2221" spans="1:23" x14ac:dyDescent="0.25">
      <c r="A2221">
        <v>2219</v>
      </c>
      <c r="B2221">
        <v>159.672242814725</v>
      </c>
      <c r="C2221">
        <v>171.10015719303601</v>
      </c>
      <c r="D2221">
        <v>45.882924773694803</v>
      </c>
      <c r="E2221">
        <v>6.9040915978800399</v>
      </c>
      <c r="F2221">
        <v>6.7551507949829102</v>
      </c>
      <c r="G2221">
        <v>3.2387769222259499</v>
      </c>
      <c r="H2221">
        <v>7.2889647483825604</v>
      </c>
      <c r="I2221">
        <v>2.24392414093017</v>
      </c>
      <c r="J2221">
        <v>814</v>
      </c>
      <c r="K2221">
        <v>201</v>
      </c>
      <c r="L2221">
        <v>1594</v>
      </c>
      <c r="M2221">
        <v>380</v>
      </c>
      <c r="N2221">
        <v>101.11873626708901</v>
      </c>
      <c r="O2221">
        <v>39.458839416503899</v>
      </c>
      <c r="P2221">
        <v>55.735637663885498</v>
      </c>
      <c r="Q2221">
        <v>177.77548041838901</v>
      </c>
      <c r="R2221">
        <v>26.378417976877799</v>
      </c>
      <c r="S2221">
        <v>5.4074322131141299</v>
      </c>
      <c r="T2221">
        <v>0.35250201082916399</v>
      </c>
      <c r="U2221">
        <v>0.96506722011297497</v>
      </c>
      <c r="V2221">
        <v>8.55778894472361</v>
      </c>
      <c r="W2221">
        <v>3.2826278659611901</v>
      </c>
    </row>
    <row r="2222" spans="1:23" x14ac:dyDescent="0.25">
      <c r="A2222">
        <v>2220</v>
      </c>
      <c r="B2222">
        <v>142.534514545207</v>
      </c>
      <c r="C2222">
        <v>186.77711579887</v>
      </c>
      <c r="D2222">
        <v>51.6182319058235</v>
      </c>
      <c r="E2222">
        <v>5.8721709744416897</v>
      </c>
      <c r="F2222">
        <v>8.67726230621337</v>
      </c>
      <c r="G2222">
        <v>3.0245606899261399</v>
      </c>
      <c r="H2222">
        <v>9.3152332305908203</v>
      </c>
      <c r="I2222">
        <v>2.2508871555328298</v>
      </c>
      <c r="J2222">
        <v>1019</v>
      </c>
      <c r="K2222">
        <v>204</v>
      </c>
      <c r="L2222">
        <v>1939</v>
      </c>
      <c r="M2222">
        <v>427</v>
      </c>
      <c r="N2222">
        <v>120.37026214599599</v>
      </c>
      <c r="O2222">
        <v>53.310413360595703</v>
      </c>
      <c r="P2222">
        <v>62.242082722867103</v>
      </c>
      <c r="Q2222">
        <v>163.85873648700399</v>
      </c>
      <c r="R2222">
        <v>26.967328129902398</v>
      </c>
      <c r="S2222">
        <v>7.68952675668171</v>
      </c>
      <c r="T2222">
        <v>0.39171977871929597</v>
      </c>
      <c r="U2222">
        <v>0.95770673693145003</v>
      </c>
      <c r="V2222">
        <v>6.9405797101449203</v>
      </c>
      <c r="W2222">
        <v>3.7013738250180701</v>
      </c>
    </row>
    <row r="2223" spans="1:23" x14ac:dyDescent="0.25">
      <c r="A2223">
        <v>2221</v>
      </c>
      <c r="B2223">
        <v>145.31700595781001</v>
      </c>
      <c r="C2223">
        <v>184.79060334957001</v>
      </c>
      <c r="D2223">
        <v>44.751908445870903</v>
      </c>
      <c r="E2223">
        <v>7.4507297125104603</v>
      </c>
      <c r="F2223">
        <v>7.7965540885925204</v>
      </c>
      <c r="G2223">
        <v>3.60367608070373</v>
      </c>
      <c r="H2223">
        <v>7.3964424133300701</v>
      </c>
      <c r="I2223">
        <v>2.4007983207702601</v>
      </c>
      <c r="J2223">
        <v>689</v>
      </c>
      <c r="K2223">
        <v>173</v>
      </c>
      <c r="L2223">
        <v>1716</v>
      </c>
      <c r="M2223">
        <v>401</v>
      </c>
      <c r="N2223">
        <v>125.099960327148</v>
      </c>
      <c r="O2223">
        <v>24.207435607910099</v>
      </c>
      <c r="P2223">
        <v>57.334824424066198</v>
      </c>
      <c r="Q2223">
        <v>181.06853102479201</v>
      </c>
      <c r="R2223">
        <v>25.990431320105799</v>
      </c>
      <c r="S2223">
        <v>3.8364704142103498</v>
      </c>
      <c r="T2223">
        <v>0.36315576684323803</v>
      </c>
      <c r="U2223">
        <v>0.97445107156386901</v>
      </c>
      <c r="V2223">
        <v>7.75071770334928</v>
      </c>
      <c r="W2223">
        <v>2.5743857036485398</v>
      </c>
    </row>
    <row r="2224" spans="1:23" x14ac:dyDescent="0.25">
      <c r="A2224">
        <v>2222</v>
      </c>
      <c r="B2224">
        <v>156.42017116575099</v>
      </c>
      <c r="C2224">
        <v>180.19594791282501</v>
      </c>
      <c r="D2224">
        <v>40.073216452195503</v>
      </c>
      <c r="E2224">
        <v>5.5297285785982497</v>
      </c>
      <c r="F2224">
        <v>9.3980474472045898</v>
      </c>
      <c r="G2224">
        <v>2.5743207931518501</v>
      </c>
      <c r="H2224">
        <v>7.8518209457397399</v>
      </c>
      <c r="I2224">
        <v>1.6353332996368399</v>
      </c>
      <c r="J2224">
        <v>868</v>
      </c>
      <c r="K2224">
        <v>91</v>
      </c>
      <c r="L2224">
        <v>2127</v>
      </c>
      <c r="M2224">
        <v>245</v>
      </c>
      <c r="N2224">
        <v>74.946647644042898</v>
      </c>
      <c r="O2224">
        <v>75.026664733886705</v>
      </c>
      <c r="P2224">
        <v>55.256410256410199</v>
      </c>
      <c r="Q2224">
        <v>191.30693069306901</v>
      </c>
      <c r="R2224">
        <v>25.9317350700384</v>
      </c>
      <c r="S2224">
        <v>3.99589093039173</v>
      </c>
      <c r="T2224">
        <v>0.35215511407722</v>
      </c>
      <c r="U2224">
        <v>0.97801195077993197</v>
      </c>
      <c r="V2224">
        <v>8.6200215285252906</v>
      </c>
      <c r="W2224">
        <v>2.5465966921119501</v>
      </c>
    </row>
    <row r="2225" spans="1:23" x14ac:dyDescent="0.25">
      <c r="A2225">
        <v>2223</v>
      </c>
      <c r="B2225">
        <v>146.06978594577799</v>
      </c>
      <c r="C2225">
        <v>166.544256632187</v>
      </c>
      <c r="D2225">
        <v>49.702020160991196</v>
      </c>
      <c r="E2225">
        <v>6.4299788287952202</v>
      </c>
      <c r="F2225">
        <v>8.7452888488769496</v>
      </c>
      <c r="G2225">
        <v>3.72957420349121</v>
      </c>
      <c r="H2225">
        <v>8.6512775421142507</v>
      </c>
      <c r="I2225">
        <v>2.4011435508728001</v>
      </c>
      <c r="J2225">
        <v>987</v>
      </c>
      <c r="K2225">
        <v>163</v>
      </c>
      <c r="L2225">
        <v>2073</v>
      </c>
      <c r="M2225">
        <v>415</v>
      </c>
      <c r="N2225">
        <v>95.718345642089801</v>
      </c>
      <c r="O2225">
        <v>25.0798740386962</v>
      </c>
      <c r="P2225">
        <v>60.568044788975001</v>
      </c>
      <c r="Q2225">
        <v>130.378565659142</v>
      </c>
      <c r="R2225">
        <v>27.256749834444101</v>
      </c>
      <c r="S2225">
        <v>8.3991826062052102</v>
      </c>
      <c r="T2225">
        <v>0.378830015266164</v>
      </c>
      <c r="U2225">
        <v>0.94145415593945503</v>
      </c>
      <c r="V2225">
        <v>8.11426879810538</v>
      </c>
      <c r="W2225">
        <v>4.5508600839767004</v>
      </c>
    </row>
    <row r="2226" spans="1:23" x14ac:dyDescent="0.25">
      <c r="A2226">
        <v>2224</v>
      </c>
      <c r="B2226">
        <v>162.691067166061</v>
      </c>
      <c r="C2226">
        <v>182.04803120572799</v>
      </c>
      <c r="D2226">
        <v>47.902641933788601</v>
      </c>
      <c r="E2226">
        <v>7.6569505006542897</v>
      </c>
      <c r="F2226">
        <v>5.9004783630370996</v>
      </c>
      <c r="G2226">
        <v>3.70206522941589</v>
      </c>
      <c r="H2226">
        <v>6.2143645286559996</v>
      </c>
      <c r="I2226">
        <v>3.1681432723999001</v>
      </c>
      <c r="J2226">
        <v>608</v>
      </c>
      <c r="K2226">
        <v>351</v>
      </c>
      <c r="L2226">
        <v>1399</v>
      </c>
      <c r="M2226">
        <v>679</v>
      </c>
      <c r="N2226">
        <v>60.876926422119098</v>
      </c>
      <c r="O2226">
        <v>29.068881988525298</v>
      </c>
      <c r="P2226">
        <v>108.238052702099</v>
      </c>
      <c r="Q2226">
        <v>188.80362828582</v>
      </c>
      <c r="R2226">
        <v>24.0600780036178</v>
      </c>
      <c r="S2226">
        <v>15.509439201582101</v>
      </c>
      <c r="T2226">
        <v>0.55858399390022795</v>
      </c>
      <c r="U2226">
        <v>0.91756745092868797</v>
      </c>
      <c r="V2226">
        <v>6.7441721458457797</v>
      </c>
      <c r="W2226">
        <v>8.8134395942763994</v>
      </c>
    </row>
    <row r="2227" spans="1:23" x14ac:dyDescent="0.25">
      <c r="A2227">
        <v>2225</v>
      </c>
      <c r="B2227">
        <v>151.569019387141</v>
      </c>
      <c r="C2227">
        <v>172.59430611888399</v>
      </c>
      <c r="D2227">
        <v>55.244643132707097</v>
      </c>
      <c r="E2227">
        <v>7.3733965867008697</v>
      </c>
      <c r="F2227">
        <v>7.5139055252075098</v>
      </c>
      <c r="G2227">
        <v>4.0441737174987704</v>
      </c>
      <c r="H2227">
        <v>8.4065160751342702</v>
      </c>
      <c r="I2227">
        <v>3.4693043231964098</v>
      </c>
      <c r="J2227">
        <v>1054</v>
      </c>
      <c r="K2227">
        <v>352</v>
      </c>
      <c r="L2227">
        <v>1735</v>
      </c>
      <c r="M2227">
        <v>722</v>
      </c>
      <c r="N2227">
        <v>102.078399658203</v>
      </c>
      <c r="O2227">
        <v>51</v>
      </c>
      <c r="P2227">
        <v>129.04028197381601</v>
      </c>
      <c r="Q2227">
        <v>168.892341141815</v>
      </c>
      <c r="R2227">
        <v>24.339313962190801</v>
      </c>
      <c r="S2227">
        <v>8.0581843280566599</v>
      </c>
      <c r="T2227">
        <v>0.61786344928016601</v>
      </c>
      <c r="U2227">
        <v>0.95796954223041297</v>
      </c>
      <c r="V2227">
        <v>14.1913407821229</v>
      </c>
      <c r="W2227">
        <v>2.8374694873881201</v>
      </c>
    </row>
    <row r="2228" spans="1:23" x14ac:dyDescent="0.25">
      <c r="A2228">
        <v>2226</v>
      </c>
      <c r="B2228">
        <v>162.092161695356</v>
      </c>
      <c r="C2228">
        <v>168.583108540821</v>
      </c>
      <c r="D2228">
        <v>41.261007163010099</v>
      </c>
      <c r="E2228">
        <v>11.4688771075385</v>
      </c>
      <c r="F2228">
        <v>7.4044480323791504</v>
      </c>
      <c r="G2228">
        <v>5.1785697937011701</v>
      </c>
      <c r="H2228">
        <v>8.6740188598632795</v>
      </c>
      <c r="I2228">
        <v>3.6361110210418701</v>
      </c>
      <c r="J2228">
        <v>1048</v>
      </c>
      <c r="K2228">
        <v>299</v>
      </c>
      <c r="L2228">
        <v>2164</v>
      </c>
      <c r="M2228">
        <v>822</v>
      </c>
      <c r="N2228">
        <v>86.214851379394503</v>
      </c>
      <c r="O2228">
        <v>31.3049507141113</v>
      </c>
      <c r="P2228">
        <v>147.28882438316401</v>
      </c>
      <c r="Q2228">
        <v>157.60453616673399</v>
      </c>
      <c r="R2228">
        <v>24.7276463375097</v>
      </c>
      <c r="S2228">
        <v>4.1883237022266897</v>
      </c>
      <c r="T2228">
        <v>0.67617632611715806</v>
      </c>
      <c r="U2228">
        <v>0.97746696713329495</v>
      </c>
      <c r="V2228">
        <v>16.479289940828401</v>
      </c>
      <c r="W2228">
        <v>3.09444816053511</v>
      </c>
    </row>
    <row r="2229" spans="1:23" x14ac:dyDescent="0.25">
      <c r="A2229">
        <v>2227</v>
      </c>
      <c r="B2229">
        <v>169.27407867414399</v>
      </c>
      <c r="C2229">
        <v>214.79960798773499</v>
      </c>
      <c r="D2229">
        <v>31.7900395327996</v>
      </c>
      <c r="E2229">
        <v>3.5447933945990702</v>
      </c>
      <c r="F2229">
        <v>8.4146604537963796</v>
      </c>
      <c r="G2229">
        <v>1.45123970508575</v>
      </c>
      <c r="H2229">
        <v>10.642239570617599</v>
      </c>
      <c r="I2229">
        <v>1.2875796556472701</v>
      </c>
      <c r="J2229">
        <v>1270</v>
      </c>
      <c r="K2229">
        <v>107</v>
      </c>
      <c r="L2229">
        <v>2494</v>
      </c>
      <c r="M2229">
        <v>208</v>
      </c>
      <c r="N2229">
        <v>143.95138549804599</v>
      </c>
      <c r="O2229">
        <v>29.154758453369102</v>
      </c>
      <c r="P2229">
        <v>90.730483271375405</v>
      </c>
      <c r="Q2229">
        <v>108.001392845837</v>
      </c>
      <c r="R2229">
        <v>27.849762737316301</v>
      </c>
      <c r="S2229">
        <v>5.7687194462217999</v>
      </c>
      <c r="T2229">
        <v>0.52586357036348197</v>
      </c>
      <c r="U2229">
        <v>0.94169676747610898</v>
      </c>
      <c r="V2229">
        <v>9.0501405810684101</v>
      </c>
      <c r="W2229">
        <v>3.4511837213852399</v>
      </c>
    </row>
    <row r="2230" spans="1:23" x14ac:dyDescent="0.25">
      <c r="A2230">
        <v>2228</v>
      </c>
      <c r="B2230">
        <v>187.276970249762</v>
      </c>
      <c r="C2230">
        <v>208.077141027382</v>
      </c>
      <c r="D2230">
        <v>39.557449464286798</v>
      </c>
      <c r="E2230">
        <v>4.6263233347011798</v>
      </c>
      <c r="F2230">
        <v>6.4740605354309002</v>
      </c>
      <c r="G2230">
        <v>2.61668848991394</v>
      </c>
      <c r="H2230">
        <v>9.6463060379028303</v>
      </c>
      <c r="I2230">
        <v>1.71968674659729</v>
      </c>
      <c r="J2230">
        <v>1158</v>
      </c>
      <c r="K2230">
        <v>114</v>
      </c>
      <c r="L2230">
        <v>2317</v>
      </c>
      <c r="M2230">
        <v>300</v>
      </c>
      <c r="N2230">
        <v>98.351417541503906</v>
      </c>
      <c r="O2230">
        <v>32.310989379882798</v>
      </c>
      <c r="P2230">
        <v>91.372822299651503</v>
      </c>
      <c r="Q2230">
        <v>126.257991274151</v>
      </c>
      <c r="R2230">
        <v>28.773031056191101</v>
      </c>
      <c r="S2230">
        <v>3.80466385324155</v>
      </c>
      <c r="T2230">
        <v>0.53238885742320097</v>
      </c>
      <c r="U2230">
        <v>0.96707906824409695</v>
      </c>
      <c r="V2230">
        <v>7.6519558676028003</v>
      </c>
      <c r="W2230">
        <v>2.6082011853275602</v>
      </c>
    </row>
    <row r="2231" spans="1:23" x14ac:dyDescent="0.25">
      <c r="A2231">
        <v>2229</v>
      </c>
      <c r="B2231">
        <v>182.267053503852</v>
      </c>
      <c r="C2231">
        <v>195.32438044596199</v>
      </c>
      <c r="D2231">
        <v>46.150420187531097</v>
      </c>
      <c r="E2231">
        <v>10.277438608649099</v>
      </c>
      <c r="F2231">
        <v>6.63179206848144</v>
      </c>
      <c r="G2231">
        <v>5.9207725524902299</v>
      </c>
      <c r="H2231">
        <v>10.5655927658081</v>
      </c>
      <c r="I2231">
        <v>5.2925715446472097</v>
      </c>
      <c r="J2231">
        <v>1289</v>
      </c>
      <c r="K2231">
        <v>586</v>
      </c>
      <c r="L2231">
        <v>2186</v>
      </c>
      <c r="M2231">
        <v>1218</v>
      </c>
      <c r="N2231">
        <v>114.586204528808</v>
      </c>
      <c r="O2231">
        <v>20.6155281066894</v>
      </c>
      <c r="P2231">
        <v>77.461502347417806</v>
      </c>
      <c r="Q2231">
        <v>182.95842450765801</v>
      </c>
      <c r="R2231">
        <v>28.440493376006099</v>
      </c>
      <c r="S2231">
        <v>6.8216262657607603</v>
      </c>
      <c r="T2231">
        <v>0.46831603385381099</v>
      </c>
      <c r="U2231">
        <v>0.96066969827653503</v>
      </c>
      <c r="V2231">
        <v>7.62451737451737</v>
      </c>
      <c r="W2231">
        <v>3.3788873531444299</v>
      </c>
    </row>
    <row r="2232" spans="1:23" x14ac:dyDescent="0.25">
      <c r="A2232">
        <v>2230</v>
      </c>
      <c r="B2232">
        <v>200.56779677463101</v>
      </c>
      <c r="C2232">
        <v>199.190611112189</v>
      </c>
      <c r="D2232">
        <v>34.964848845878201</v>
      </c>
      <c r="E2232">
        <v>5.6538616398019803</v>
      </c>
      <c r="F2232">
        <v>5.7589554786682102</v>
      </c>
      <c r="G2232">
        <v>3.1596913337707502</v>
      </c>
      <c r="H2232">
        <v>9.6470375061035103</v>
      </c>
      <c r="I2232">
        <v>1.9695302248001001</v>
      </c>
      <c r="J2232">
        <v>1150</v>
      </c>
      <c r="K2232">
        <v>120</v>
      </c>
      <c r="L2232">
        <v>2126</v>
      </c>
      <c r="M2232">
        <v>311</v>
      </c>
      <c r="N2232">
        <v>94.047859191894503</v>
      </c>
      <c r="O2232">
        <v>52.801513671875</v>
      </c>
      <c r="P2232">
        <v>74.994638069705005</v>
      </c>
      <c r="Q2232">
        <v>165.65260911736101</v>
      </c>
      <c r="R2232">
        <v>27.046663259326699</v>
      </c>
      <c r="S2232">
        <v>7.3935129299061098</v>
      </c>
      <c r="T2232">
        <v>0.44840791640211503</v>
      </c>
      <c r="U2232">
        <v>0.95616101655292496</v>
      </c>
      <c r="V2232">
        <v>13.9898412698412</v>
      </c>
      <c r="W2232">
        <v>4.1415465268676197</v>
      </c>
    </row>
    <row r="2233" spans="1:23" x14ac:dyDescent="0.25">
      <c r="A2233">
        <v>2231</v>
      </c>
      <c r="B2233">
        <v>169.52628616895299</v>
      </c>
      <c r="C2233">
        <v>178.845523879757</v>
      </c>
      <c r="D2233">
        <v>42.370716576316198</v>
      </c>
      <c r="E2233">
        <v>6.6775951314061599</v>
      </c>
      <c r="F2233">
        <v>6.2278542518615696</v>
      </c>
      <c r="G2233">
        <v>3.4152641296386701</v>
      </c>
      <c r="H2233">
        <v>8.0716171264648402</v>
      </c>
      <c r="I2233">
        <v>2.3667960166931099</v>
      </c>
      <c r="J2233">
        <v>930</v>
      </c>
      <c r="K2233">
        <v>173</v>
      </c>
      <c r="L2233">
        <v>1898</v>
      </c>
      <c r="M2233">
        <v>417</v>
      </c>
      <c r="N2233">
        <v>90.244110107421804</v>
      </c>
      <c r="O2233">
        <v>31.953090667724599</v>
      </c>
      <c r="P2233">
        <v>62.084177564929</v>
      </c>
      <c r="Q2233">
        <v>199.211405130575</v>
      </c>
      <c r="R2233">
        <v>25.5940816272078</v>
      </c>
      <c r="S2233">
        <v>3.8665145328780599</v>
      </c>
      <c r="T2233">
        <v>0.39107984386603101</v>
      </c>
      <c r="U2233">
        <v>0.97395049099254105</v>
      </c>
      <c r="V2233">
        <v>12.255563047875899</v>
      </c>
      <c r="W2233">
        <v>2.5931437182143502</v>
      </c>
    </row>
    <row r="2234" spans="1:23" x14ac:dyDescent="0.25">
      <c r="A2234">
        <v>2232</v>
      </c>
      <c r="B2234">
        <v>178.38657843156199</v>
      </c>
      <c r="C2234">
        <v>190.02641231151301</v>
      </c>
      <c r="D2234">
        <v>36.348357815306699</v>
      </c>
      <c r="E2234">
        <v>7.4473434737500197</v>
      </c>
      <c r="F2234">
        <v>7.1975774765014604</v>
      </c>
      <c r="G2234">
        <v>2.9458642005920401</v>
      </c>
      <c r="H2234">
        <v>10.7058248519897</v>
      </c>
      <c r="I2234">
        <v>2.2022352218627899</v>
      </c>
      <c r="J2234">
        <v>1250</v>
      </c>
      <c r="K2234">
        <v>180</v>
      </c>
      <c r="L2234">
        <v>2259</v>
      </c>
      <c r="M2234">
        <v>434</v>
      </c>
      <c r="N2234">
        <v>123.547561645507</v>
      </c>
      <c r="O2234">
        <v>32.202484130859297</v>
      </c>
      <c r="P2234">
        <v>64.629760225669898</v>
      </c>
      <c r="Q2234">
        <v>166.00844434738201</v>
      </c>
      <c r="R2234">
        <v>26.0473415888208</v>
      </c>
      <c r="S2234">
        <v>13.490734920418401</v>
      </c>
      <c r="T2234">
        <v>0.40197562039382501</v>
      </c>
      <c r="U2234">
        <v>0.91325427399160797</v>
      </c>
      <c r="V2234">
        <v>9.3858267716535408</v>
      </c>
      <c r="W2234">
        <v>7.1759591759591697</v>
      </c>
    </row>
    <row r="2235" spans="1:23" x14ac:dyDescent="0.25">
      <c r="A2235">
        <v>2233</v>
      </c>
      <c r="B2235">
        <v>177.29629917134</v>
      </c>
      <c r="C2235">
        <v>201.827029439732</v>
      </c>
      <c r="D2235">
        <v>42.013952400619502</v>
      </c>
      <c r="E2235">
        <v>6.7122793247565804</v>
      </c>
      <c r="F2235">
        <v>6.9278054237365696</v>
      </c>
      <c r="G2235">
        <v>2.82860803604125</v>
      </c>
      <c r="H2235">
        <v>10.952754974365201</v>
      </c>
      <c r="I2235">
        <v>2.1227831840515101</v>
      </c>
      <c r="J2235">
        <v>1255</v>
      </c>
      <c r="K2235">
        <v>172</v>
      </c>
      <c r="L2235">
        <v>1998</v>
      </c>
      <c r="M2235">
        <v>420</v>
      </c>
      <c r="N2235">
        <v>128.41339111328099</v>
      </c>
      <c r="O2235">
        <v>53.160133361816399</v>
      </c>
      <c r="P2235">
        <v>68.433205619412504</v>
      </c>
      <c r="Q2235">
        <v>180.175121125445</v>
      </c>
      <c r="R2235">
        <v>26.164580209514</v>
      </c>
      <c r="S2235">
        <v>6.7940879359243702</v>
      </c>
      <c r="T2235">
        <v>0.423957264971072</v>
      </c>
      <c r="U2235">
        <v>0.96033506750490605</v>
      </c>
      <c r="V2235">
        <v>9.7957288765088197</v>
      </c>
      <c r="W2235">
        <v>4.0676740073942996</v>
      </c>
    </row>
    <row r="2236" spans="1:23" x14ac:dyDescent="0.25">
      <c r="A2236">
        <v>2234</v>
      </c>
      <c r="B2236">
        <v>161.04886568728199</v>
      </c>
      <c r="C2236">
        <v>159.219992625511</v>
      </c>
      <c r="D2236">
        <v>46.587533106151398</v>
      </c>
      <c r="E2236">
        <v>11.190462822456199</v>
      </c>
      <c r="F2236">
        <v>7.7576012611389098</v>
      </c>
      <c r="G2236">
        <v>5.7057847976684499</v>
      </c>
      <c r="H2236">
        <v>9.3535060882568306</v>
      </c>
      <c r="I2236">
        <v>4.6543288230895996</v>
      </c>
      <c r="J2236">
        <v>1094</v>
      </c>
      <c r="K2236">
        <v>485</v>
      </c>
      <c r="L2236">
        <v>2179</v>
      </c>
      <c r="M2236">
        <v>1061</v>
      </c>
      <c r="N2236">
        <v>102.396286010742</v>
      </c>
      <c r="O2236">
        <v>40.311286926269503</v>
      </c>
      <c r="P2236">
        <v>78.370429983904302</v>
      </c>
      <c r="Q2236">
        <v>211.140161255175</v>
      </c>
      <c r="R2236">
        <v>29.070676229486299</v>
      </c>
      <c r="S2236">
        <v>3.4788859223877102</v>
      </c>
      <c r="T2236">
        <v>0.46871873945785902</v>
      </c>
      <c r="U2236">
        <v>0.97898625478919998</v>
      </c>
      <c r="V2236">
        <v>13.6941946034341</v>
      </c>
      <c r="W2236">
        <v>2.5074956604071299</v>
      </c>
    </row>
    <row r="2237" spans="1:23" x14ac:dyDescent="0.25">
      <c r="A2237">
        <v>2235</v>
      </c>
      <c r="B2237">
        <v>161.67808418560401</v>
      </c>
      <c r="C2237">
        <v>220.38787867026301</v>
      </c>
      <c r="D2237">
        <v>46.624393563778398</v>
      </c>
      <c r="E2237">
        <v>6.4857073652384001</v>
      </c>
      <c r="F2237">
        <v>6.8293190002441397</v>
      </c>
      <c r="G2237">
        <v>2.96149253845214</v>
      </c>
      <c r="H2237">
        <v>7.5297880172729403</v>
      </c>
      <c r="I2237">
        <v>3.20512390136718</v>
      </c>
      <c r="J2237">
        <v>783</v>
      </c>
      <c r="K2237">
        <v>333</v>
      </c>
      <c r="L2237">
        <v>1688</v>
      </c>
      <c r="M2237">
        <v>734</v>
      </c>
      <c r="N2237">
        <v>91.219512939453097</v>
      </c>
      <c r="O2237">
        <v>44.102153778076101</v>
      </c>
      <c r="P2237">
        <v>100.680828402366</v>
      </c>
      <c r="Q2237">
        <v>214.48858640004801</v>
      </c>
      <c r="R2237">
        <v>28.412523687140599</v>
      </c>
      <c r="S2237">
        <v>3.7438667716776601</v>
      </c>
      <c r="T2237">
        <v>0.530139190288892</v>
      </c>
      <c r="U2237">
        <v>0.97614268364842505</v>
      </c>
      <c r="V2237">
        <v>8.3354679802955598</v>
      </c>
      <c r="W2237">
        <v>2.4366908053543899</v>
      </c>
    </row>
    <row r="2238" spans="1:23" x14ac:dyDescent="0.25">
      <c r="A2238">
        <v>2236</v>
      </c>
      <c r="B2238">
        <v>167.41000213472</v>
      </c>
      <c r="C2238">
        <v>180.73535290807101</v>
      </c>
      <c r="D2238">
        <v>44.965962248878903</v>
      </c>
      <c r="E2238">
        <v>5.7590118274992301</v>
      </c>
      <c r="F2238">
        <v>5.6305904388427699</v>
      </c>
      <c r="G2238">
        <v>2.9024560451507502</v>
      </c>
      <c r="H2238">
        <v>7.2032165527343697</v>
      </c>
      <c r="I2238">
        <v>2.2286252975463801</v>
      </c>
      <c r="J2238">
        <v>752</v>
      </c>
      <c r="K2238">
        <v>179</v>
      </c>
      <c r="L2238">
        <v>1526</v>
      </c>
      <c r="M2238">
        <v>444</v>
      </c>
      <c r="N2238">
        <v>111.427101135253</v>
      </c>
      <c r="O2238">
        <v>29.832868576049801</v>
      </c>
      <c r="P2238">
        <v>69.768843283582001</v>
      </c>
      <c r="Q2238">
        <v>159.28979483551399</v>
      </c>
      <c r="R2238">
        <v>29.376825433368399</v>
      </c>
      <c r="S2238">
        <v>7.1789456434895103</v>
      </c>
      <c r="T2238">
        <v>0.43333891318328899</v>
      </c>
      <c r="U2238">
        <v>0.93768632824298104</v>
      </c>
      <c r="V2238">
        <v>14.2246022031823</v>
      </c>
      <c r="W2238">
        <v>2.8258887876025498</v>
      </c>
    </row>
    <row r="2239" spans="1:23" x14ac:dyDescent="0.25">
      <c r="A2239">
        <v>2237</v>
      </c>
      <c r="B2239">
        <v>185.85856507985699</v>
      </c>
      <c r="C2239">
        <v>195.60963729162199</v>
      </c>
      <c r="D2239">
        <v>38.026656070157003</v>
      </c>
      <c r="E2239">
        <v>4.84395810262256</v>
      </c>
      <c r="F2239">
        <v>6.2159214019775302</v>
      </c>
      <c r="G2239">
        <v>2.4504804611206001</v>
      </c>
      <c r="H2239">
        <v>9.6685466766357404</v>
      </c>
      <c r="I2239">
        <v>1.63548171520233</v>
      </c>
      <c r="J2239">
        <v>1068</v>
      </c>
      <c r="K2239">
        <v>120</v>
      </c>
      <c r="L2239">
        <v>2145</v>
      </c>
      <c r="M2239">
        <v>267</v>
      </c>
      <c r="N2239">
        <v>87.658432006835895</v>
      </c>
      <c r="O2239">
        <v>38.470767974853501</v>
      </c>
      <c r="P2239">
        <v>70.953882538431202</v>
      </c>
      <c r="Q2239">
        <v>199.08154085949599</v>
      </c>
      <c r="R2239">
        <v>31.755828420161901</v>
      </c>
      <c r="S2239">
        <v>4.6090908528366104</v>
      </c>
      <c r="T2239">
        <v>0.448670874421849</v>
      </c>
      <c r="U2239">
        <v>0.97612827578083095</v>
      </c>
      <c r="V2239">
        <v>10.930200414651001</v>
      </c>
      <c r="W2239">
        <v>2.4732247775726002</v>
      </c>
    </row>
    <row r="2240" spans="1:23" x14ac:dyDescent="0.25">
      <c r="A2240">
        <v>2238</v>
      </c>
      <c r="B2240">
        <v>187.99741892914599</v>
      </c>
      <c r="C2240">
        <v>174.01626268703001</v>
      </c>
      <c r="D2240">
        <v>46.103126951126498</v>
      </c>
      <c r="E2240">
        <v>6.4363545714469099</v>
      </c>
      <c r="F2240">
        <v>6.7611331939697203</v>
      </c>
      <c r="G2240">
        <v>2.9755690097808798</v>
      </c>
      <c r="H2240">
        <v>10.424083709716699</v>
      </c>
      <c r="I2240">
        <v>1.9651117324829099</v>
      </c>
      <c r="J2240">
        <v>1278</v>
      </c>
      <c r="K2240">
        <v>147</v>
      </c>
      <c r="L2240">
        <v>2290</v>
      </c>
      <c r="M2240">
        <v>349</v>
      </c>
      <c r="N2240">
        <v>110.801628112792</v>
      </c>
      <c r="O2240">
        <v>57.428215026855398</v>
      </c>
      <c r="P2240">
        <v>107.261565067012</v>
      </c>
      <c r="Q2240">
        <v>179.46919238802499</v>
      </c>
      <c r="R2240">
        <v>27.976819763336799</v>
      </c>
      <c r="S2240">
        <v>5.6351341301699103</v>
      </c>
      <c r="T2240">
        <v>0.60399878987151301</v>
      </c>
      <c r="U2240">
        <v>0.96013543569752502</v>
      </c>
      <c r="V2240">
        <v>15.038461538461499</v>
      </c>
      <c r="W2240">
        <v>3.10355239786856</v>
      </c>
    </row>
    <row r="2241" spans="1:23" x14ac:dyDescent="0.25">
      <c r="A2241">
        <v>2239</v>
      </c>
      <c r="B2241">
        <v>169.47318985425599</v>
      </c>
      <c r="C2241">
        <v>199.042791437831</v>
      </c>
      <c r="D2241">
        <v>46.194359670134602</v>
      </c>
      <c r="E2241">
        <v>10.145789188987401</v>
      </c>
      <c r="F2241">
        <v>8.7031049728393501</v>
      </c>
      <c r="G2241">
        <v>7.7997260093688903</v>
      </c>
      <c r="H2241">
        <v>11.819536209106399</v>
      </c>
      <c r="I2241">
        <v>5.4815731048583896</v>
      </c>
      <c r="J2241">
        <v>1421</v>
      </c>
      <c r="K2241">
        <v>453</v>
      </c>
      <c r="L2241">
        <v>2829</v>
      </c>
      <c r="M2241">
        <v>1300</v>
      </c>
      <c r="N2241">
        <v>108.931175231933</v>
      </c>
      <c r="O2241">
        <v>20.518285751342699</v>
      </c>
      <c r="P2241">
        <v>103.640958709065</v>
      </c>
      <c r="Q2241">
        <v>156.067411805798</v>
      </c>
      <c r="R2241">
        <v>23.670439243971899</v>
      </c>
      <c r="S2241">
        <v>4.7454811316260104</v>
      </c>
      <c r="T2241">
        <v>0.56674268790106297</v>
      </c>
      <c r="U2241">
        <v>0.96968482014053203</v>
      </c>
      <c r="V2241">
        <v>9.3551886792452805</v>
      </c>
      <c r="W2241">
        <v>2.9398785174166302</v>
      </c>
    </row>
    <row r="2242" spans="1:23" x14ac:dyDescent="0.25">
      <c r="A2242">
        <v>2240</v>
      </c>
      <c r="B2242">
        <v>161.31492945719799</v>
      </c>
      <c r="C2242">
        <v>130.55760833705199</v>
      </c>
      <c r="D2242">
        <v>45.693768696359697</v>
      </c>
      <c r="E2242">
        <v>4.8109826188707601</v>
      </c>
      <c r="F2242">
        <v>9.0802106857299805</v>
      </c>
      <c r="G2242">
        <v>2.6319775581359801</v>
      </c>
      <c r="H2242">
        <v>11.017905235290501</v>
      </c>
      <c r="I2242">
        <v>1.7247856855392401</v>
      </c>
      <c r="J2242">
        <v>1287</v>
      </c>
      <c r="K2242">
        <v>136</v>
      </c>
      <c r="L2242">
        <v>2682</v>
      </c>
      <c r="M2242">
        <v>248</v>
      </c>
      <c r="N2242">
        <v>108.55873870849599</v>
      </c>
      <c r="O2242">
        <v>77.233413696289006</v>
      </c>
      <c r="P2242">
        <v>42.055586055448799</v>
      </c>
      <c r="Q2242">
        <v>173.83846780766001</v>
      </c>
      <c r="R2242">
        <v>15.9404364459799</v>
      </c>
      <c r="S2242">
        <v>7.5324878711158396</v>
      </c>
      <c r="T2242">
        <v>0.408954054115233</v>
      </c>
      <c r="U2242">
        <v>0.94658411900710204</v>
      </c>
      <c r="V2242">
        <v>6.5964718853362703</v>
      </c>
      <c r="W2242">
        <v>2.7578631262841702</v>
      </c>
    </row>
    <row r="2243" spans="1:23" x14ac:dyDescent="0.25">
      <c r="A2243">
        <v>2241</v>
      </c>
      <c r="B2243">
        <v>162.436608511711</v>
      </c>
      <c r="C2243">
        <v>217.64295833414101</v>
      </c>
      <c r="D2243">
        <v>41.1095886180278</v>
      </c>
      <c r="E2243">
        <v>3.6450787040327501</v>
      </c>
      <c r="F2243">
        <v>7.4384222030639604</v>
      </c>
      <c r="G2243">
        <v>1.73208367824554</v>
      </c>
      <c r="H2243">
        <v>11.4103736877441</v>
      </c>
      <c r="I2243">
        <v>1.84781217575073</v>
      </c>
      <c r="J2243">
        <v>1356</v>
      </c>
      <c r="K2243">
        <v>192</v>
      </c>
      <c r="L2243">
        <v>2233</v>
      </c>
      <c r="M2243">
        <v>342</v>
      </c>
      <c r="N2243">
        <v>129.76902770996</v>
      </c>
      <c r="O2243">
        <v>73.878280639648395</v>
      </c>
      <c r="P2243">
        <v>66.881926584054199</v>
      </c>
      <c r="Q2243">
        <v>167.509813739234</v>
      </c>
      <c r="R2243">
        <v>29.818484352847101</v>
      </c>
      <c r="S2243">
        <v>7.3033093515085898</v>
      </c>
      <c r="T2243">
        <v>0.413004029659581</v>
      </c>
      <c r="U2243">
        <v>0.94805989302534399</v>
      </c>
      <c r="V2243">
        <v>14.3669032830523</v>
      </c>
      <c r="W2243">
        <v>4.7801407817882202</v>
      </c>
    </row>
    <row r="2244" spans="1:23" x14ac:dyDescent="0.25">
      <c r="A2244">
        <v>2242</v>
      </c>
      <c r="B2244">
        <v>173.486774437695</v>
      </c>
      <c r="C2244">
        <v>207.95606357585001</v>
      </c>
      <c r="D2244">
        <v>42.703944488783499</v>
      </c>
      <c r="E2244">
        <v>5.5740583153120999</v>
      </c>
      <c r="F2244">
        <v>6.5733647346496502</v>
      </c>
      <c r="G2244">
        <v>2.6238257884979199</v>
      </c>
      <c r="H2244">
        <v>8.8899173736572195</v>
      </c>
      <c r="I2244">
        <v>2.5413408279418901</v>
      </c>
      <c r="J2244">
        <v>1043</v>
      </c>
      <c r="K2244">
        <v>228</v>
      </c>
      <c r="L2244">
        <v>1948</v>
      </c>
      <c r="M2244">
        <v>559</v>
      </c>
      <c r="N2244">
        <v>116.867454528808</v>
      </c>
      <c r="O2244">
        <v>34.525352478027301</v>
      </c>
      <c r="P2244">
        <v>87.726094499438702</v>
      </c>
      <c r="Q2244">
        <v>180.78708251473401</v>
      </c>
      <c r="R2244">
        <v>29.933403711992501</v>
      </c>
      <c r="S2244">
        <v>6.9648359082571103</v>
      </c>
      <c r="T2244">
        <v>0.56281634945885495</v>
      </c>
      <c r="U2244">
        <v>0.94606917203278895</v>
      </c>
      <c r="V2244">
        <v>9.2558823529411693</v>
      </c>
      <c r="W2244">
        <v>2.7995376486129402</v>
      </c>
    </row>
    <row r="2245" spans="1:23" x14ac:dyDescent="0.25">
      <c r="A2245">
        <v>2243</v>
      </c>
      <c r="B2245">
        <v>177.15172039045899</v>
      </c>
      <c r="C2245">
        <v>201.705156319742</v>
      </c>
      <c r="D2245">
        <v>42.497680648770597</v>
      </c>
      <c r="E2245">
        <v>9.9786333085717995</v>
      </c>
      <c r="F2245">
        <v>6.8071985244750897</v>
      </c>
      <c r="G2245">
        <v>7.4413375854492099</v>
      </c>
      <c r="H2245">
        <v>8.5816478729247994</v>
      </c>
      <c r="I2245">
        <v>5.4726758003234801</v>
      </c>
      <c r="J2245">
        <v>1006</v>
      </c>
      <c r="K2245">
        <v>448</v>
      </c>
      <c r="L2245">
        <v>2057</v>
      </c>
      <c r="M2245">
        <v>1297</v>
      </c>
      <c r="N2245">
        <v>111.126052856445</v>
      </c>
      <c r="O2245">
        <v>48.332183837890597</v>
      </c>
      <c r="P2245">
        <v>95.263892091307298</v>
      </c>
      <c r="Q2245">
        <v>182.98897044984</v>
      </c>
      <c r="R2245">
        <v>28.338135324158699</v>
      </c>
      <c r="S2245">
        <v>5.7001153013912802</v>
      </c>
      <c r="T2245">
        <v>0.49380607372214902</v>
      </c>
      <c r="U2245">
        <v>0.96815773541529704</v>
      </c>
      <c r="V2245">
        <v>12.628787878787801</v>
      </c>
      <c r="W2245">
        <v>3.0656953297775398</v>
      </c>
    </row>
    <row r="2246" spans="1:23" x14ac:dyDescent="0.25">
      <c r="A2246">
        <v>2244</v>
      </c>
      <c r="B2246">
        <v>175.832055735605</v>
      </c>
      <c r="C2246">
        <v>186.637039337072</v>
      </c>
      <c r="D2246">
        <v>45.6888459039453</v>
      </c>
      <c r="E2246">
        <v>5.2040185634583898</v>
      </c>
      <c r="F2246">
        <v>6.14969730377197</v>
      </c>
      <c r="G2246">
        <v>3.1838805675506499</v>
      </c>
      <c r="H2246">
        <v>9.6945905685424805</v>
      </c>
      <c r="I2246">
        <v>2.27795314788818</v>
      </c>
      <c r="J2246">
        <v>1144</v>
      </c>
      <c r="K2246">
        <v>186</v>
      </c>
      <c r="L2246">
        <v>1891</v>
      </c>
      <c r="M2246">
        <v>406</v>
      </c>
      <c r="N2246">
        <v>118.25819396972599</v>
      </c>
      <c r="O2246">
        <v>22.627416610717699</v>
      </c>
      <c r="P2246">
        <v>68.459622992785597</v>
      </c>
      <c r="Q2246">
        <v>140.87321231254899</v>
      </c>
      <c r="R2246">
        <v>21.4815530162087</v>
      </c>
      <c r="S2246">
        <v>9.5661017217804307</v>
      </c>
      <c r="T2246">
        <v>0.43458381746626301</v>
      </c>
      <c r="U2246">
        <v>0.94627456394054799</v>
      </c>
      <c r="V2246">
        <v>8.5907834101382399</v>
      </c>
      <c r="W2246">
        <v>4.7048829749316798</v>
      </c>
    </row>
    <row r="2247" spans="1:23" x14ac:dyDescent="0.25">
      <c r="A2247">
        <v>2245</v>
      </c>
      <c r="B2247">
        <v>168.750257136757</v>
      </c>
      <c r="C2247">
        <v>184.53855110714301</v>
      </c>
      <c r="D2247">
        <v>41.829496621601102</v>
      </c>
      <c r="E2247">
        <v>9.7046925068284402</v>
      </c>
      <c r="F2247">
        <v>7.2651691436767498</v>
      </c>
      <c r="G2247">
        <v>5.6697769165039</v>
      </c>
      <c r="H2247">
        <v>9.4237537384033203</v>
      </c>
      <c r="I2247">
        <v>4.2627830505370996</v>
      </c>
      <c r="J2247">
        <v>1093</v>
      </c>
      <c r="K2247">
        <v>392</v>
      </c>
      <c r="L2247">
        <v>2251</v>
      </c>
      <c r="M2247">
        <v>972</v>
      </c>
      <c r="N2247">
        <v>128.160064697265</v>
      </c>
      <c r="O2247">
        <v>34.205265045166001</v>
      </c>
      <c r="P2247">
        <v>90.148516809492406</v>
      </c>
      <c r="Q2247">
        <v>202.25930002201099</v>
      </c>
      <c r="R2247">
        <v>32.080785871366501</v>
      </c>
      <c r="S2247">
        <v>2.8854780951460501</v>
      </c>
      <c r="T2247">
        <v>0.547413188679444</v>
      </c>
      <c r="U2247">
        <v>0.98277626759714298</v>
      </c>
      <c r="V2247">
        <v>8.0392043816661793</v>
      </c>
      <c r="W2247">
        <v>2.1321295983800201</v>
      </c>
    </row>
    <row r="2248" spans="1:23" x14ac:dyDescent="0.25">
      <c r="A2248">
        <v>2246</v>
      </c>
      <c r="B2248">
        <v>155.14496691183601</v>
      </c>
      <c r="C2248">
        <v>167.47505288284199</v>
      </c>
      <c r="D2248">
        <v>42.9620674095571</v>
      </c>
      <c r="E2248">
        <v>13.218183481693099</v>
      </c>
      <c r="F2248">
        <v>7.7954154014587402</v>
      </c>
      <c r="G2248">
        <v>3.96516513824462</v>
      </c>
      <c r="H2248">
        <v>9.8236894607543892</v>
      </c>
      <c r="I2248">
        <v>2.6692566871643</v>
      </c>
      <c r="J2248">
        <v>1239</v>
      </c>
      <c r="K2248">
        <v>177</v>
      </c>
      <c r="L2248">
        <v>2233</v>
      </c>
      <c r="M2248">
        <v>495</v>
      </c>
      <c r="N2248">
        <v>109.00000762939401</v>
      </c>
      <c r="O2248">
        <v>46.065170288085902</v>
      </c>
      <c r="P2248">
        <v>109.84445843828701</v>
      </c>
      <c r="Q2248">
        <v>170.15361152860001</v>
      </c>
      <c r="R2248">
        <v>32.443358714946697</v>
      </c>
      <c r="S2248">
        <v>5.3252085725848204</v>
      </c>
      <c r="T2248">
        <v>0.58680866916289298</v>
      </c>
      <c r="U2248">
        <v>0.96694853085938604</v>
      </c>
      <c r="V2248">
        <v>10.599634369286999</v>
      </c>
      <c r="W2248">
        <v>3.4380255372158199</v>
      </c>
    </row>
    <row r="2249" spans="1:23" x14ac:dyDescent="0.25">
      <c r="A2249">
        <v>2247</v>
      </c>
      <c r="B2249">
        <v>174.36352345281199</v>
      </c>
      <c r="C2249">
        <v>181.78179277688201</v>
      </c>
      <c r="D2249">
        <v>28.065102757588399</v>
      </c>
      <c r="E2249">
        <v>12.279487742095601</v>
      </c>
      <c r="F2249">
        <v>8.3287773132324201</v>
      </c>
      <c r="G2249">
        <v>8.0999441146850497</v>
      </c>
      <c r="H2249">
        <v>11.3763723373413</v>
      </c>
      <c r="I2249">
        <v>6.1956162452697701</v>
      </c>
      <c r="J2249">
        <v>1393</v>
      </c>
      <c r="K2249">
        <v>621</v>
      </c>
      <c r="L2249">
        <v>2598</v>
      </c>
      <c r="M2249">
        <v>1650</v>
      </c>
      <c r="N2249">
        <v>109.93179321289</v>
      </c>
      <c r="O2249">
        <v>21.377557754516602</v>
      </c>
      <c r="P2249">
        <v>91.882287822878197</v>
      </c>
      <c r="Q2249">
        <v>116.577015643802</v>
      </c>
      <c r="R2249">
        <v>31.171000710512502</v>
      </c>
      <c r="S2249">
        <v>5.9240526261339097</v>
      </c>
      <c r="T2249">
        <v>0.52742587643040395</v>
      </c>
      <c r="U2249">
        <v>0.94496959127060198</v>
      </c>
      <c r="V2249">
        <v>8.0058078141499394</v>
      </c>
      <c r="W2249">
        <v>3.1000951022349001</v>
      </c>
    </row>
    <row r="2250" spans="1:23" x14ac:dyDescent="0.25">
      <c r="A2250">
        <v>2248</v>
      </c>
      <c r="B2250">
        <v>155.87026722816199</v>
      </c>
      <c r="C2250">
        <v>187.616778901201</v>
      </c>
      <c r="D2250">
        <v>47.778001671271802</v>
      </c>
      <c r="E2250">
        <v>6.6962432337306597</v>
      </c>
      <c r="F2250">
        <v>9.7719879150390607</v>
      </c>
      <c r="G2250">
        <v>4.5251665115356401</v>
      </c>
      <c r="H2250">
        <v>14.269412040710399</v>
      </c>
      <c r="I2250">
        <v>3.39644432067871</v>
      </c>
      <c r="J2250">
        <v>1772</v>
      </c>
      <c r="K2250">
        <v>280</v>
      </c>
      <c r="L2250">
        <v>2988</v>
      </c>
      <c r="M2250">
        <v>741</v>
      </c>
      <c r="N2250">
        <v>146.01370239257801</v>
      </c>
      <c r="O2250">
        <v>79.322128295898395</v>
      </c>
      <c r="P2250">
        <v>66.793314500941605</v>
      </c>
      <c r="Q2250">
        <v>82.880319651976507</v>
      </c>
      <c r="R2250">
        <v>30.914053740066301</v>
      </c>
      <c r="S2250">
        <v>4.5467648082188497</v>
      </c>
      <c r="T2250">
        <v>0.39207888060080498</v>
      </c>
      <c r="U2250">
        <v>0.95739629548395699</v>
      </c>
      <c r="V2250">
        <v>13.3822987092808</v>
      </c>
      <c r="W2250">
        <v>3.6900429057552802</v>
      </c>
    </row>
    <row r="2251" spans="1:23" x14ac:dyDescent="0.25">
      <c r="A2251">
        <v>2249</v>
      </c>
      <c r="B2251">
        <v>172.28510159327701</v>
      </c>
      <c r="C2251">
        <v>177.650352228842</v>
      </c>
      <c r="D2251">
        <v>43.508426604891099</v>
      </c>
      <c r="E2251">
        <v>6.7715332761748002</v>
      </c>
      <c r="F2251">
        <v>6.5884666442870996</v>
      </c>
      <c r="G2251">
        <v>3.9828610420227002</v>
      </c>
      <c r="H2251">
        <v>10.452118873596101</v>
      </c>
      <c r="I2251">
        <v>3.19265413284301</v>
      </c>
      <c r="J2251">
        <v>1204</v>
      </c>
      <c r="K2251">
        <v>319</v>
      </c>
      <c r="L2251">
        <v>1883</v>
      </c>
      <c r="M2251">
        <v>728</v>
      </c>
      <c r="N2251">
        <v>117.136672973632</v>
      </c>
      <c r="O2251">
        <v>52.086463928222599</v>
      </c>
      <c r="P2251">
        <v>67.2506578036283</v>
      </c>
      <c r="Q2251">
        <v>171.659032306992</v>
      </c>
      <c r="R2251">
        <v>29.7958532235976</v>
      </c>
      <c r="S2251">
        <v>6.1928840801447604</v>
      </c>
      <c r="T2251">
        <v>0.39865526703202198</v>
      </c>
      <c r="U2251">
        <v>0.95730795392184398</v>
      </c>
      <c r="V2251">
        <v>13.149487317862899</v>
      </c>
      <c r="W2251">
        <v>3.3557209904515202</v>
      </c>
    </row>
    <row r="2252" spans="1:23" x14ac:dyDescent="0.25">
      <c r="A2252">
        <v>2250</v>
      </c>
      <c r="B2252">
        <v>171.13607871295699</v>
      </c>
      <c r="C2252">
        <v>135.342739040152</v>
      </c>
      <c r="D2252">
        <v>46.020784740727599</v>
      </c>
      <c r="E2252">
        <v>5.4618549462733004</v>
      </c>
      <c r="F2252">
        <v>6.9083023071289</v>
      </c>
      <c r="G2252">
        <v>3.4846663475036599</v>
      </c>
      <c r="H2252">
        <v>10.4808139801025</v>
      </c>
      <c r="I2252">
        <v>1.99987161159515</v>
      </c>
      <c r="J2252">
        <v>1251</v>
      </c>
      <c r="K2252">
        <v>108</v>
      </c>
      <c r="L2252">
        <v>2195</v>
      </c>
      <c r="M2252">
        <v>291</v>
      </c>
      <c r="N2252">
        <v>116.811813354492</v>
      </c>
      <c r="O2252">
        <v>27.730848312377901</v>
      </c>
      <c r="P2252">
        <v>60.988601823708201</v>
      </c>
      <c r="Q2252">
        <v>180.17640223463599</v>
      </c>
      <c r="R2252">
        <v>27.882052231622499</v>
      </c>
      <c r="S2252">
        <v>4.3662327465294899</v>
      </c>
      <c r="T2252">
        <v>0.35577622243234502</v>
      </c>
      <c r="U2252">
        <v>0.96925837512958102</v>
      </c>
      <c r="V2252">
        <v>13.309776207302701</v>
      </c>
      <c r="W2252">
        <v>2.7486793660957201</v>
      </c>
    </row>
    <row r="2253" spans="1:23" x14ac:dyDescent="0.25">
      <c r="A2253">
        <v>2251</v>
      </c>
      <c r="B2253">
        <v>162.43123289797899</v>
      </c>
      <c r="C2253">
        <v>141.20194453608599</v>
      </c>
      <c r="D2253">
        <v>41.624847966181001</v>
      </c>
      <c r="E2253">
        <v>5.4876441127249898</v>
      </c>
      <c r="F2253">
        <v>8.0974006652831996</v>
      </c>
      <c r="G2253">
        <v>3.5808141231536799</v>
      </c>
      <c r="H2253">
        <v>10.3644914627075</v>
      </c>
      <c r="I2253">
        <v>2.1394877433776802</v>
      </c>
      <c r="J2253">
        <v>1250</v>
      </c>
      <c r="K2253">
        <v>118</v>
      </c>
      <c r="L2253">
        <v>2356</v>
      </c>
      <c r="M2253">
        <v>343</v>
      </c>
      <c r="N2253">
        <v>120.76837158203099</v>
      </c>
      <c r="O2253">
        <v>45.276927947997997</v>
      </c>
      <c r="P2253">
        <v>142.59813936519501</v>
      </c>
      <c r="Q2253">
        <v>157.04301378698699</v>
      </c>
      <c r="R2253">
        <v>18.764169890860899</v>
      </c>
      <c r="S2253">
        <v>2.9569944513252402</v>
      </c>
      <c r="T2253">
        <v>0.69922227756394795</v>
      </c>
      <c r="U2253">
        <v>0.98551449797120705</v>
      </c>
      <c r="V2253">
        <v>8.2094780219780201</v>
      </c>
      <c r="W2253">
        <v>2.48410896708286</v>
      </c>
    </row>
    <row r="2254" spans="1:23" x14ac:dyDescent="0.25">
      <c r="A2254">
        <v>2252</v>
      </c>
      <c r="B2254">
        <v>164.54903064293799</v>
      </c>
      <c r="C2254">
        <v>170.09078383046401</v>
      </c>
      <c r="D2254">
        <v>41.463573617853498</v>
      </c>
      <c r="E2254">
        <v>6.3113646099823999</v>
      </c>
      <c r="F2254">
        <v>8.2195501327514595</v>
      </c>
      <c r="G2254">
        <v>3.0572257041931099</v>
      </c>
      <c r="H2254">
        <v>9.7441291809081996</v>
      </c>
      <c r="I2254">
        <v>2.5523664951324401</v>
      </c>
      <c r="J2254">
        <v>1162</v>
      </c>
      <c r="K2254">
        <v>247</v>
      </c>
      <c r="L2254">
        <v>2357</v>
      </c>
      <c r="M2254">
        <v>514</v>
      </c>
      <c r="N2254">
        <v>105.004760742187</v>
      </c>
      <c r="O2254">
        <v>43.416587829589801</v>
      </c>
      <c r="P2254">
        <v>97.8266857962697</v>
      </c>
      <c r="Q2254">
        <v>190.55827849327699</v>
      </c>
      <c r="R2254">
        <v>27.2212061725163</v>
      </c>
      <c r="S2254">
        <v>6.9773577184601798</v>
      </c>
      <c r="T2254">
        <v>0.531336301363736</v>
      </c>
      <c r="U2254">
        <v>0.96921982748000701</v>
      </c>
      <c r="V2254">
        <v>9.9731064763995594</v>
      </c>
      <c r="W2254">
        <v>2.8744282744282699</v>
      </c>
    </row>
    <row r="2255" spans="1:23" x14ac:dyDescent="0.25">
      <c r="A2255">
        <v>2253</v>
      </c>
      <c r="B2255">
        <v>167.98996681480301</v>
      </c>
      <c r="C2255">
        <v>169.87785518833999</v>
      </c>
      <c r="D2255">
        <v>42.046712801608301</v>
      </c>
      <c r="E2255">
        <v>7.3004795792659598</v>
      </c>
      <c r="F2255">
        <v>7.4063978195190403</v>
      </c>
      <c r="G2255">
        <v>2.7284405231475799</v>
      </c>
      <c r="H2255">
        <v>10.9112634658813</v>
      </c>
      <c r="I2255">
        <v>2.1518645286560001</v>
      </c>
      <c r="J2255">
        <v>1306</v>
      </c>
      <c r="K2255">
        <v>225</v>
      </c>
      <c r="L2255">
        <v>2174</v>
      </c>
      <c r="M2255">
        <v>416</v>
      </c>
      <c r="N2255">
        <v>132.77424621582</v>
      </c>
      <c r="O2255">
        <v>36.687873840332003</v>
      </c>
      <c r="P2255">
        <v>68.524379432624102</v>
      </c>
      <c r="Q2255">
        <v>179.85419624546401</v>
      </c>
      <c r="R2255">
        <v>26.3016981553669</v>
      </c>
      <c r="S2255">
        <v>4.3435447817967203</v>
      </c>
      <c r="T2255">
        <v>0.41516196085520102</v>
      </c>
      <c r="U2255">
        <v>0.97656443904646195</v>
      </c>
      <c r="V2255">
        <v>10.6555401019935</v>
      </c>
      <c r="W2255">
        <v>2.68384831460674</v>
      </c>
    </row>
    <row r="2256" spans="1:23" x14ac:dyDescent="0.25">
      <c r="A2256">
        <v>2254</v>
      </c>
      <c r="B2256">
        <v>180.71711075316799</v>
      </c>
      <c r="C2256">
        <v>203.95342428535301</v>
      </c>
      <c r="D2256">
        <v>41.186257109842998</v>
      </c>
      <c r="E2256">
        <v>5.5259365063711599</v>
      </c>
      <c r="F2256">
        <v>7.4122276306152299</v>
      </c>
      <c r="G2256">
        <v>2.12616634368896</v>
      </c>
      <c r="H2256">
        <v>9.3244838714599592</v>
      </c>
      <c r="I2256">
        <v>2.1522376537322998</v>
      </c>
      <c r="J2256">
        <v>1129</v>
      </c>
      <c r="K2256">
        <v>231</v>
      </c>
      <c r="L2256">
        <v>2144</v>
      </c>
      <c r="M2256">
        <v>411</v>
      </c>
      <c r="N2256">
        <v>102.95630645751901</v>
      </c>
      <c r="O2256">
        <v>81.055534362792898</v>
      </c>
      <c r="P2256">
        <v>69.388628838908502</v>
      </c>
      <c r="Q2256">
        <v>159.39652160101599</v>
      </c>
      <c r="R2256">
        <v>31.558453128409401</v>
      </c>
      <c r="S2256">
        <v>5.8932030150179697</v>
      </c>
      <c r="T2256">
        <v>0.42434428650165801</v>
      </c>
      <c r="U2256">
        <v>0.959011857144215</v>
      </c>
      <c r="V2256">
        <v>11.5376007162041</v>
      </c>
      <c r="W2256">
        <v>3.54052728387492</v>
      </c>
    </row>
    <row r="2257" spans="1:23" x14ac:dyDescent="0.25">
      <c r="A2257">
        <v>2255</v>
      </c>
      <c r="B2257">
        <v>161.477478701313</v>
      </c>
      <c r="C2257">
        <v>193.44912573502299</v>
      </c>
      <c r="D2257">
        <v>47.217314856069997</v>
      </c>
      <c r="E2257">
        <v>6.4296914360537398</v>
      </c>
      <c r="F2257">
        <v>7.2519011497497496</v>
      </c>
      <c r="G2257">
        <v>3.5611069202422998</v>
      </c>
      <c r="H2257">
        <v>9.4561491012573207</v>
      </c>
      <c r="I2257">
        <v>2.4613957405090301</v>
      </c>
      <c r="J2257">
        <v>1156</v>
      </c>
      <c r="K2257">
        <v>194</v>
      </c>
      <c r="L2257">
        <v>2097</v>
      </c>
      <c r="M2257">
        <v>482</v>
      </c>
      <c r="N2257">
        <v>92.649879455566406</v>
      </c>
      <c r="O2257">
        <v>40.496913909912102</v>
      </c>
      <c r="P2257">
        <v>87.135200974421394</v>
      </c>
      <c r="Q2257">
        <v>148.24359431874899</v>
      </c>
      <c r="R2257">
        <v>34.771033312850001</v>
      </c>
      <c r="S2257">
        <v>6.3079084477416796</v>
      </c>
      <c r="T2257">
        <v>0.482334099627996</v>
      </c>
      <c r="U2257">
        <v>0.95478832822775594</v>
      </c>
      <c r="V2257">
        <v>19.659203980099502</v>
      </c>
      <c r="W2257">
        <v>3.3607088826453402</v>
      </c>
    </row>
    <row r="2258" spans="1:23" x14ac:dyDescent="0.25">
      <c r="A2258">
        <v>2256</v>
      </c>
      <c r="B2258">
        <v>160.762172757088</v>
      </c>
      <c r="C2258">
        <v>183.6468008306</v>
      </c>
      <c r="D2258">
        <v>43.967309529100497</v>
      </c>
      <c r="E2258">
        <v>11.8852223478835</v>
      </c>
      <c r="F2258">
        <v>7.64111232757568</v>
      </c>
      <c r="G2258">
        <v>3.8757760524749698</v>
      </c>
      <c r="H2258">
        <v>9.9776020050048793</v>
      </c>
      <c r="I2258">
        <v>2.7629332542419398</v>
      </c>
      <c r="J2258">
        <v>1191</v>
      </c>
      <c r="K2258">
        <v>195</v>
      </c>
      <c r="L2258">
        <v>2316</v>
      </c>
      <c r="M2258">
        <v>527</v>
      </c>
      <c r="N2258">
        <v>116.29702758789</v>
      </c>
      <c r="O2258">
        <v>39.4461669921875</v>
      </c>
      <c r="P2258">
        <v>81.694919014865704</v>
      </c>
      <c r="Q2258">
        <v>197.75704912910999</v>
      </c>
      <c r="R2258">
        <v>26.541516113031399</v>
      </c>
      <c r="S2258">
        <v>3.8386052627082301</v>
      </c>
      <c r="T2258">
        <v>0.49117888579395202</v>
      </c>
      <c r="U2258">
        <v>0.97679552556669702</v>
      </c>
      <c r="V2258">
        <v>11.4750830564784</v>
      </c>
      <c r="W2258">
        <v>2.2171518489378399</v>
      </c>
    </row>
    <row r="2259" spans="1:23" x14ac:dyDescent="0.25">
      <c r="A2259">
        <v>2257</v>
      </c>
      <c r="B2259">
        <v>152.12973277183701</v>
      </c>
      <c r="C2259">
        <v>170.01141105008799</v>
      </c>
      <c r="D2259">
        <v>39.164883463766202</v>
      </c>
      <c r="E2259">
        <v>7.1825154786759402</v>
      </c>
      <c r="F2259">
        <v>9.2160415649413991</v>
      </c>
      <c r="G2259">
        <v>5.6331453323364196</v>
      </c>
      <c r="H2259">
        <v>11.564414024353001</v>
      </c>
      <c r="I2259">
        <v>3.8258564472198402</v>
      </c>
      <c r="J2259">
        <v>1341</v>
      </c>
      <c r="K2259">
        <v>303</v>
      </c>
      <c r="L2259">
        <v>2838</v>
      </c>
      <c r="M2259">
        <v>808</v>
      </c>
      <c r="N2259">
        <v>114.061386108398</v>
      </c>
      <c r="O2259">
        <v>45.541191101074197</v>
      </c>
      <c r="P2259">
        <v>66.953030516101805</v>
      </c>
      <c r="Q2259">
        <v>204.85787663584699</v>
      </c>
      <c r="R2259">
        <v>29.2816117166868</v>
      </c>
      <c r="S2259">
        <v>3.7067439921120799</v>
      </c>
      <c r="T2259">
        <v>0.42728491076977598</v>
      </c>
      <c r="U2259">
        <v>0.97622341878721997</v>
      </c>
      <c r="V2259">
        <v>13.48927680798</v>
      </c>
      <c r="W2259">
        <v>2.4632572777340598</v>
      </c>
    </row>
    <row r="2260" spans="1:23" x14ac:dyDescent="0.25">
      <c r="A2260">
        <v>2258</v>
      </c>
      <c r="B2260">
        <v>147.90545129926801</v>
      </c>
      <c r="C2260">
        <v>175.97063789322499</v>
      </c>
      <c r="D2260">
        <v>40.4418630011087</v>
      </c>
      <c r="E2260">
        <v>6.7136803437263302</v>
      </c>
      <c r="F2260">
        <v>8.3089952468871999</v>
      </c>
      <c r="G2260">
        <v>3.7982840538024898</v>
      </c>
      <c r="H2260">
        <v>10.027529716491699</v>
      </c>
      <c r="I2260">
        <v>3.5085365772247301</v>
      </c>
      <c r="J2260">
        <v>1151</v>
      </c>
      <c r="K2260">
        <v>368</v>
      </c>
      <c r="L2260">
        <v>2293</v>
      </c>
      <c r="M2260">
        <v>817</v>
      </c>
      <c r="N2260">
        <v>95.8018798828125</v>
      </c>
      <c r="O2260">
        <v>47.801673889160099</v>
      </c>
      <c r="P2260">
        <v>68.2543972150971</v>
      </c>
      <c r="Q2260">
        <v>169.57491050747501</v>
      </c>
      <c r="R2260">
        <v>24.043319542712599</v>
      </c>
      <c r="S2260">
        <v>7.5735614846792103</v>
      </c>
      <c r="T2260">
        <v>0.52746058895113701</v>
      </c>
      <c r="U2260">
        <v>0.95399811859846395</v>
      </c>
      <c r="V2260">
        <v>5.9305502846299802</v>
      </c>
      <c r="W2260">
        <v>3.36455778976622</v>
      </c>
    </row>
    <row r="2261" spans="1:23" x14ac:dyDescent="0.25">
      <c r="A2261">
        <v>2259</v>
      </c>
      <c r="B2261">
        <v>185.17832676745101</v>
      </c>
      <c r="C2261">
        <v>86.569388111548804</v>
      </c>
      <c r="D2261">
        <v>49.943870832749298</v>
      </c>
      <c r="E2261">
        <v>4.2374415971111299</v>
      </c>
      <c r="F2261">
        <v>7.2669095993041903</v>
      </c>
      <c r="G2261">
        <v>3.7926862239837602</v>
      </c>
      <c r="H2261">
        <v>9.6492433547973597</v>
      </c>
      <c r="I2261">
        <v>2.18106484413146</v>
      </c>
      <c r="J2261">
        <v>1196</v>
      </c>
      <c r="K2261">
        <v>151</v>
      </c>
      <c r="L2261">
        <v>2110</v>
      </c>
      <c r="M2261">
        <v>354</v>
      </c>
      <c r="N2261">
        <v>103.47946929931599</v>
      </c>
      <c r="O2261">
        <v>49.040798187255803</v>
      </c>
      <c r="P2261">
        <v>77.431347020530794</v>
      </c>
      <c r="Q2261">
        <v>178.58158792011599</v>
      </c>
      <c r="R2261">
        <v>25.7139637305172</v>
      </c>
      <c r="S2261">
        <v>9.2549688875904899</v>
      </c>
      <c r="T2261">
        <v>0.54529892666884705</v>
      </c>
      <c r="U2261">
        <v>0.93876148940584603</v>
      </c>
      <c r="V2261">
        <v>8.3956780923994003</v>
      </c>
      <c r="W2261">
        <v>4.2134387351778599</v>
      </c>
    </row>
    <row r="2262" spans="1:23" x14ac:dyDescent="0.25">
      <c r="A2262">
        <v>2260</v>
      </c>
      <c r="B2262">
        <v>177.23939917328099</v>
      </c>
      <c r="C2262">
        <v>192.455879213646</v>
      </c>
      <c r="D2262">
        <v>45.992563478849299</v>
      </c>
      <c r="E2262">
        <v>7.6666613892834103</v>
      </c>
      <c r="F2262">
        <v>8.0648050308227504</v>
      </c>
      <c r="G2262">
        <v>3.5306918621063201</v>
      </c>
      <c r="H2262">
        <v>9.1462154388427699</v>
      </c>
      <c r="I2262">
        <v>2.9809978008270201</v>
      </c>
      <c r="J2262">
        <v>1018</v>
      </c>
      <c r="K2262">
        <v>311</v>
      </c>
      <c r="L2262">
        <v>2352</v>
      </c>
      <c r="M2262">
        <v>694</v>
      </c>
      <c r="N2262">
        <v>83.096328735351506</v>
      </c>
      <c r="O2262">
        <v>43.382022857666001</v>
      </c>
      <c r="P2262">
        <v>66.428508238416399</v>
      </c>
      <c r="Q2262">
        <v>204.83108491595701</v>
      </c>
      <c r="R2262">
        <v>21.998845210551899</v>
      </c>
      <c r="S2262">
        <v>4.9964557075180798</v>
      </c>
      <c r="T2262">
        <v>0.49729481668015701</v>
      </c>
      <c r="U2262">
        <v>0.97042855329542899</v>
      </c>
      <c r="V2262">
        <v>6.73399014778325</v>
      </c>
      <c r="W2262">
        <v>2.4157323055360802</v>
      </c>
    </row>
    <row r="2263" spans="1:23" x14ac:dyDescent="0.25">
      <c r="A2263">
        <v>2261</v>
      </c>
      <c r="B2263">
        <v>165.84160375710701</v>
      </c>
      <c r="C2263">
        <v>193.80632265326301</v>
      </c>
      <c r="D2263">
        <v>46.1015994506309</v>
      </c>
      <c r="E2263">
        <v>5.64486712263645</v>
      </c>
      <c r="F2263">
        <v>7.3852958679199201</v>
      </c>
      <c r="G2263">
        <v>2.9399573802947998</v>
      </c>
      <c r="H2263">
        <v>7.0273942947387598</v>
      </c>
      <c r="I2263">
        <v>2.2025456428527801</v>
      </c>
      <c r="J2263">
        <v>769</v>
      </c>
      <c r="K2263">
        <v>181</v>
      </c>
      <c r="L2263">
        <v>1844</v>
      </c>
      <c r="M2263">
        <v>385</v>
      </c>
      <c r="N2263">
        <v>74.404304504394503</v>
      </c>
      <c r="O2263">
        <v>36.674243927001903</v>
      </c>
      <c r="P2263">
        <v>84.072962636069406</v>
      </c>
      <c r="Q2263">
        <v>174.689620206489</v>
      </c>
      <c r="R2263">
        <v>26.149755641191401</v>
      </c>
      <c r="S2263">
        <v>6.45170073758689</v>
      </c>
      <c r="T2263">
        <v>0.53793422122501899</v>
      </c>
      <c r="U2263">
        <v>0.95960684348334102</v>
      </c>
      <c r="V2263">
        <v>6.7379281881964497</v>
      </c>
      <c r="W2263">
        <v>2.8123440359341201</v>
      </c>
    </row>
    <row r="2264" spans="1:23" x14ac:dyDescent="0.25">
      <c r="A2264">
        <v>2262</v>
      </c>
      <c r="B2264">
        <v>194.350870383667</v>
      </c>
      <c r="C2264">
        <v>171.68361505171799</v>
      </c>
      <c r="D2264">
        <v>34.345425671254098</v>
      </c>
      <c r="E2264">
        <v>11.785550556880199</v>
      </c>
      <c r="F2264">
        <v>6.3081159591674796</v>
      </c>
      <c r="G2264">
        <v>5.0697937011718697</v>
      </c>
      <c r="H2264">
        <v>8.3802890777587802</v>
      </c>
      <c r="I2264">
        <v>5.3587751388549796</v>
      </c>
      <c r="J2264">
        <v>830</v>
      </c>
      <c r="K2264">
        <v>630</v>
      </c>
      <c r="L2264">
        <v>2079</v>
      </c>
      <c r="M2264">
        <v>1243</v>
      </c>
      <c r="N2264">
        <v>67.911705017089801</v>
      </c>
      <c r="O2264">
        <v>21.023796081542901</v>
      </c>
      <c r="P2264">
        <v>74.2138927097661</v>
      </c>
      <c r="Q2264">
        <v>160.86884776256201</v>
      </c>
      <c r="R2264">
        <v>23.670346231427999</v>
      </c>
      <c r="S2264">
        <v>4.9290374418387604</v>
      </c>
      <c r="T2264">
        <v>0.476349627468515</v>
      </c>
      <c r="U2264">
        <v>0.97477560709459798</v>
      </c>
      <c r="V2264">
        <v>6.7569913211186101</v>
      </c>
      <c r="W2264">
        <v>3.01587301587301</v>
      </c>
    </row>
    <row r="2265" spans="1:23" x14ac:dyDescent="0.25">
      <c r="A2265">
        <v>2263</v>
      </c>
      <c r="B2265">
        <v>166.485124881134</v>
      </c>
      <c r="C2265">
        <v>103.23743911195599</v>
      </c>
      <c r="D2265">
        <v>42.399045179826203</v>
      </c>
      <c r="E2265">
        <v>8.0908596806596904</v>
      </c>
      <c r="F2265">
        <v>7.1091179847717196</v>
      </c>
      <c r="G2265">
        <v>3.6864154338836599</v>
      </c>
      <c r="H2265">
        <v>7.9245071411132804</v>
      </c>
      <c r="I2265">
        <v>2.5292773246765101</v>
      </c>
      <c r="J2265">
        <v>933</v>
      </c>
      <c r="K2265">
        <v>211</v>
      </c>
      <c r="L2265">
        <v>1761</v>
      </c>
      <c r="M2265">
        <v>513</v>
      </c>
      <c r="N2265">
        <v>85.041168212890597</v>
      </c>
      <c r="O2265">
        <v>52.038448333740199</v>
      </c>
      <c r="P2265">
        <v>85.785714285714207</v>
      </c>
      <c r="Q2265">
        <v>176.28931892435199</v>
      </c>
      <c r="R2265">
        <v>29.740992193784699</v>
      </c>
      <c r="S2265">
        <v>4.0857648924088199</v>
      </c>
      <c r="T2265">
        <v>0.46172826763677099</v>
      </c>
      <c r="U2265">
        <v>0.97412829789036504</v>
      </c>
      <c r="V2265">
        <v>9.5868232890704803</v>
      </c>
      <c r="W2265">
        <v>2.70858484238765</v>
      </c>
    </row>
    <row r="2266" spans="1:23" x14ac:dyDescent="0.25">
      <c r="A2266">
        <v>2264</v>
      </c>
      <c r="B2266">
        <v>165.778668322692</v>
      </c>
      <c r="C2266">
        <v>133.84612548273699</v>
      </c>
      <c r="D2266">
        <v>42.385071647850403</v>
      </c>
      <c r="E2266">
        <v>6.2095803232119797</v>
      </c>
      <c r="F2266">
        <v>6.58678722381591</v>
      </c>
      <c r="G2266">
        <v>2.91451811790466</v>
      </c>
      <c r="H2266">
        <v>7.6580643653869602</v>
      </c>
      <c r="I2266">
        <v>1.6542617082595801</v>
      </c>
      <c r="J2266">
        <v>842</v>
      </c>
      <c r="K2266">
        <v>80</v>
      </c>
      <c r="L2266">
        <v>1670</v>
      </c>
      <c r="M2266">
        <v>216</v>
      </c>
      <c r="N2266">
        <v>86.371292114257798</v>
      </c>
      <c r="O2266">
        <v>58.077537536621001</v>
      </c>
      <c r="P2266">
        <v>68.266977363515295</v>
      </c>
      <c r="Q2266">
        <v>188.21760448283899</v>
      </c>
      <c r="R2266">
        <v>22.7633272895776</v>
      </c>
      <c r="S2266">
        <v>4.9318018312130798</v>
      </c>
      <c r="T2266">
        <v>0.40924626651110402</v>
      </c>
      <c r="U2266">
        <v>0.96984661228406999</v>
      </c>
      <c r="V2266">
        <v>9.6601520086862092</v>
      </c>
      <c r="W2266">
        <v>2.6613236814891401</v>
      </c>
    </row>
    <row r="2267" spans="1:23" x14ac:dyDescent="0.25">
      <c r="A2267">
        <v>2265</v>
      </c>
      <c r="B2267">
        <v>164.899396456364</v>
      </c>
      <c r="C2267">
        <v>203.11830231520099</v>
      </c>
      <c r="D2267">
        <v>39.205633907865803</v>
      </c>
      <c r="E2267">
        <v>7.2151312734924202</v>
      </c>
      <c r="F2267">
        <v>7.4552807807922301</v>
      </c>
      <c r="G2267">
        <v>3.3271508216857901</v>
      </c>
      <c r="H2267">
        <v>8.8082342147827095</v>
      </c>
      <c r="I2267">
        <v>2.6794879436492902</v>
      </c>
      <c r="J2267">
        <v>1043</v>
      </c>
      <c r="K2267">
        <v>234</v>
      </c>
      <c r="L2267">
        <v>2243</v>
      </c>
      <c r="M2267">
        <v>545</v>
      </c>
      <c r="N2267">
        <v>84.154617309570298</v>
      </c>
      <c r="O2267">
        <v>40.311286926269503</v>
      </c>
      <c r="P2267">
        <v>71.763020517178504</v>
      </c>
      <c r="Q2267">
        <v>176.34395515604399</v>
      </c>
      <c r="R2267">
        <v>25.908846984687301</v>
      </c>
      <c r="S2267">
        <v>11.327435407961101</v>
      </c>
      <c r="T2267">
        <v>0.4553855863106</v>
      </c>
      <c r="U2267">
        <v>0.93642559204106901</v>
      </c>
      <c r="V2267">
        <v>7.8231768231768202</v>
      </c>
      <c r="W2267">
        <v>6.7034241788958697</v>
      </c>
    </row>
    <row r="2268" spans="1:23" x14ac:dyDescent="0.25">
      <c r="A2268">
        <v>2266</v>
      </c>
      <c r="B2268">
        <v>156.91241824991701</v>
      </c>
      <c r="C2268">
        <v>193.234411690504</v>
      </c>
      <c r="D2268">
        <v>45.329332546725098</v>
      </c>
      <c r="E2268">
        <v>8.41662616365827</v>
      </c>
      <c r="F2268">
        <v>6.5945062637329102</v>
      </c>
      <c r="G2268">
        <v>4.5515408515930096</v>
      </c>
      <c r="H2268">
        <v>8.72027587890625</v>
      </c>
      <c r="I2268">
        <v>4.1069087982177699</v>
      </c>
      <c r="J2268">
        <v>1027</v>
      </c>
      <c r="K2268">
        <v>401</v>
      </c>
      <c r="L2268">
        <v>1844</v>
      </c>
      <c r="M2268">
        <v>931</v>
      </c>
      <c r="N2268">
        <v>96.260063171386705</v>
      </c>
      <c r="O2268">
        <v>28.284273147583001</v>
      </c>
      <c r="P2268">
        <v>76.021571428571406</v>
      </c>
      <c r="Q2268">
        <v>143.59683313032801</v>
      </c>
      <c r="R2268">
        <v>24.472695405037701</v>
      </c>
      <c r="S2268">
        <v>8.4833763686827997</v>
      </c>
      <c r="T2268">
        <v>0.46795781170866502</v>
      </c>
      <c r="U2268">
        <v>0.91435362378677199</v>
      </c>
      <c r="V2268">
        <v>8.0011778563015294</v>
      </c>
      <c r="W2268">
        <v>3.24710496824803</v>
      </c>
    </row>
    <row r="2269" spans="1:23" x14ac:dyDescent="0.25">
      <c r="A2269">
        <v>2267</v>
      </c>
      <c r="B2269">
        <v>208.853965728036</v>
      </c>
      <c r="C2269">
        <v>213.64914902288001</v>
      </c>
      <c r="D2269">
        <v>17.513299987610601</v>
      </c>
      <c r="E2269">
        <v>5.9170325779573103</v>
      </c>
      <c r="F2269">
        <v>4.6987562179565403</v>
      </c>
      <c r="G2269">
        <v>3.1148412227630602</v>
      </c>
      <c r="H2269">
        <v>8.1338386535644496</v>
      </c>
      <c r="I2269">
        <v>2.7101190090179399</v>
      </c>
      <c r="J2269">
        <v>1000</v>
      </c>
      <c r="K2269">
        <v>249</v>
      </c>
      <c r="L2269">
        <v>1694</v>
      </c>
      <c r="M2269">
        <v>507</v>
      </c>
      <c r="N2269">
        <v>82.152297973632798</v>
      </c>
      <c r="O2269">
        <v>40.718544006347599</v>
      </c>
      <c r="P2269">
        <v>70.059894779441507</v>
      </c>
      <c r="Q2269">
        <v>208.831417288284</v>
      </c>
      <c r="R2269">
        <v>20.720814150074801</v>
      </c>
      <c r="S2269">
        <v>4.2746038474605301</v>
      </c>
      <c r="T2269">
        <v>0.44102870455716298</v>
      </c>
      <c r="U2269">
        <v>0.97743392855810896</v>
      </c>
      <c r="V2269">
        <v>8.1287408243929899</v>
      </c>
      <c r="W2269">
        <v>2.8825566750629701</v>
      </c>
    </row>
    <row r="2270" spans="1:23" x14ac:dyDescent="0.25">
      <c r="A2270">
        <v>2268</v>
      </c>
      <c r="B2270">
        <v>184.88658813483599</v>
      </c>
      <c r="C2270">
        <v>213.11502260862801</v>
      </c>
      <c r="D2270">
        <v>39.5105481312563</v>
      </c>
      <c r="E2270">
        <v>9.5757765702858801</v>
      </c>
      <c r="F2270">
        <v>7.4344453811645499</v>
      </c>
      <c r="G2270">
        <v>6.1070575714111301</v>
      </c>
      <c r="H2270">
        <v>9.1600456237792898</v>
      </c>
      <c r="I2270">
        <v>5.2120232582092196</v>
      </c>
      <c r="J2270">
        <v>1054</v>
      </c>
      <c r="K2270">
        <v>555</v>
      </c>
      <c r="L2270">
        <v>2412</v>
      </c>
      <c r="M2270">
        <v>1323</v>
      </c>
      <c r="N2270">
        <v>80.262069702148395</v>
      </c>
      <c r="O2270">
        <v>60.605278015136697</v>
      </c>
      <c r="P2270">
        <v>89.627715861758404</v>
      </c>
      <c r="Q2270">
        <v>151.75874296894099</v>
      </c>
      <c r="R2270">
        <v>21.5963915174219</v>
      </c>
      <c r="S2270">
        <v>14.2158834622265</v>
      </c>
      <c r="T2270">
        <v>0.50592939515040003</v>
      </c>
      <c r="U2270">
        <v>0.88340491342340799</v>
      </c>
      <c r="V2270">
        <v>7.3926875593542203</v>
      </c>
      <c r="W2270">
        <v>3.8538058799838901</v>
      </c>
    </row>
    <row r="2271" spans="1:23" x14ac:dyDescent="0.25">
      <c r="A2271">
        <v>2269</v>
      </c>
      <c r="B2271">
        <v>219.77686351374899</v>
      </c>
      <c r="C2271">
        <v>174.78769236740399</v>
      </c>
      <c r="D2271">
        <v>11.8371940726416</v>
      </c>
      <c r="E2271">
        <v>5.2818434489011699</v>
      </c>
      <c r="F2271">
        <v>3.82323765754699</v>
      </c>
      <c r="G2271">
        <v>2.16170907020568</v>
      </c>
      <c r="H2271">
        <v>7.1117420196533203</v>
      </c>
      <c r="I2271">
        <v>1.6432584524154601</v>
      </c>
      <c r="J2271">
        <v>882</v>
      </c>
      <c r="K2271">
        <v>140</v>
      </c>
      <c r="L2271">
        <v>1422</v>
      </c>
      <c r="M2271">
        <v>310</v>
      </c>
      <c r="N2271">
        <v>83.4385986328125</v>
      </c>
      <c r="O2271">
        <v>59.615432739257798</v>
      </c>
      <c r="P2271">
        <v>76.052749599572806</v>
      </c>
      <c r="Q2271">
        <v>188.686260651038</v>
      </c>
      <c r="R2271">
        <v>22.095564759213399</v>
      </c>
      <c r="S2271">
        <v>4.9446110316466703</v>
      </c>
      <c r="T2271">
        <v>0.54895744817493397</v>
      </c>
      <c r="U2271">
        <v>0.99725621861974001</v>
      </c>
      <c r="V2271">
        <v>6.8751107174490702</v>
      </c>
      <c r="W2271">
        <v>2.5335868187579198</v>
      </c>
    </row>
    <row r="2272" spans="1:23" x14ac:dyDescent="0.25">
      <c r="A2272">
        <v>2270</v>
      </c>
      <c r="B2272">
        <v>202.34345708241901</v>
      </c>
      <c r="C2272">
        <v>189.470977507811</v>
      </c>
      <c r="D2272">
        <v>21.614777728357399</v>
      </c>
      <c r="E2272">
        <v>8.4820409264697592</v>
      </c>
      <c r="F2272">
        <v>4.7846474647521902</v>
      </c>
      <c r="G2272">
        <v>4.3381142616271902</v>
      </c>
      <c r="H2272">
        <v>6.7843847274780202</v>
      </c>
      <c r="I2272">
        <v>3.0413796901702801</v>
      </c>
      <c r="J2272">
        <v>680</v>
      </c>
      <c r="K2272">
        <v>228</v>
      </c>
      <c r="L2272">
        <v>1594</v>
      </c>
      <c r="M2272">
        <v>493</v>
      </c>
      <c r="N2272">
        <v>67.186309814453097</v>
      </c>
      <c r="O2272">
        <v>71.028167724609304</v>
      </c>
      <c r="P2272">
        <v>87.099730141968706</v>
      </c>
      <c r="Q2272">
        <v>97.690061287961896</v>
      </c>
      <c r="R2272">
        <v>21.3471917691942</v>
      </c>
      <c r="S2272">
        <v>6.9484313971035201</v>
      </c>
      <c r="T2272">
        <v>0.47470569885257202</v>
      </c>
      <c r="U2272">
        <v>0.95821168227890996</v>
      </c>
      <c r="V2272">
        <v>8.2663690476190403</v>
      </c>
      <c r="W2272">
        <v>3.97413793103448</v>
      </c>
    </row>
    <row r="2273" spans="1:23" x14ac:dyDescent="0.25">
      <c r="A2273">
        <v>2271</v>
      </c>
      <c r="B2273">
        <v>177.717925828174</v>
      </c>
      <c r="C2273">
        <v>175.706087834035</v>
      </c>
      <c r="D2273">
        <v>41.562320427295901</v>
      </c>
      <c r="E2273">
        <v>6.9863031819259502</v>
      </c>
      <c r="F2273">
        <v>7.0173068046569798</v>
      </c>
      <c r="G2273">
        <v>3.32672047615051</v>
      </c>
      <c r="H2273">
        <v>8.0724220275878906</v>
      </c>
      <c r="I2273">
        <v>2.1613488197326598</v>
      </c>
      <c r="J2273">
        <v>922</v>
      </c>
      <c r="K2273">
        <v>139</v>
      </c>
      <c r="L2273">
        <v>2058</v>
      </c>
      <c r="M2273">
        <v>354</v>
      </c>
      <c r="N2273">
        <v>85.475143432617102</v>
      </c>
      <c r="O2273">
        <v>19.8494338989257</v>
      </c>
      <c r="P2273">
        <v>92.438238453276</v>
      </c>
      <c r="Q2273">
        <v>163.561614814233</v>
      </c>
      <c r="R2273">
        <v>19.834314268074198</v>
      </c>
      <c r="S2273">
        <v>5.8372176024801998</v>
      </c>
      <c r="T2273">
        <v>0.50651878639011505</v>
      </c>
      <c r="U2273">
        <v>0.96154746871040997</v>
      </c>
      <c r="V2273">
        <v>7.2534281361096999</v>
      </c>
      <c r="W2273">
        <v>3.5501467057882099</v>
      </c>
    </row>
    <row r="2274" spans="1:23" x14ac:dyDescent="0.25">
      <c r="A2274">
        <v>2272</v>
      </c>
      <c r="B2274">
        <v>165.20196394263399</v>
      </c>
      <c r="C2274">
        <v>174.696015835742</v>
      </c>
      <c r="D2274">
        <v>42.3204954949748</v>
      </c>
      <c r="E2274">
        <v>13.0487231722462</v>
      </c>
      <c r="F2274">
        <v>6.7459654808044398</v>
      </c>
      <c r="G2274">
        <v>4.1087508201599103</v>
      </c>
      <c r="H2274">
        <v>6.9301834106445304</v>
      </c>
      <c r="I2274">
        <v>2.94274425506591</v>
      </c>
      <c r="J2274">
        <v>773</v>
      </c>
      <c r="K2274">
        <v>200</v>
      </c>
      <c r="L2274">
        <v>1677</v>
      </c>
      <c r="M2274">
        <v>618</v>
      </c>
      <c r="N2274">
        <v>80.212219238281193</v>
      </c>
      <c r="O2274">
        <v>28.178005218505799</v>
      </c>
      <c r="P2274">
        <v>72.218009004502207</v>
      </c>
      <c r="Q2274">
        <v>154.41377375130199</v>
      </c>
      <c r="R2274">
        <v>30.570601509886199</v>
      </c>
      <c r="S2274">
        <v>10.009121606148399</v>
      </c>
      <c r="T2274">
        <v>0.439183511022599</v>
      </c>
      <c r="U2274">
        <v>0.92272131177099803</v>
      </c>
      <c r="V2274">
        <v>9.8354591836734695</v>
      </c>
      <c r="W2274">
        <v>4.4219643732635996</v>
      </c>
    </row>
    <row r="2275" spans="1:23" x14ac:dyDescent="0.25">
      <c r="A2275">
        <v>2273</v>
      </c>
      <c r="B2275">
        <v>161.217062236798</v>
      </c>
      <c r="C2275">
        <v>202.45762580294499</v>
      </c>
      <c r="D2275">
        <v>32.569604200183797</v>
      </c>
      <c r="E2275">
        <v>5.8519113545240602</v>
      </c>
      <c r="F2275">
        <v>7.6182317733764604</v>
      </c>
      <c r="G2275">
        <v>1.8805518150329501</v>
      </c>
      <c r="H2275">
        <v>9.4119501113891602</v>
      </c>
      <c r="I2275">
        <v>1.51175773143768</v>
      </c>
      <c r="J2275">
        <v>1161</v>
      </c>
      <c r="K2275">
        <v>105</v>
      </c>
      <c r="L2275">
        <v>2162</v>
      </c>
      <c r="M2275">
        <v>267</v>
      </c>
      <c r="N2275">
        <v>107.44765472412099</v>
      </c>
      <c r="O2275">
        <v>44.418464660644503</v>
      </c>
      <c r="P2275">
        <v>61.4847148736037</v>
      </c>
      <c r="Q2275">
        <v>197.364989517819</v>
      </c>
      <c r="R2275">
        <v>25.9804738243397</v>
      </c>
      <c r="S2275">
        <v>2.6121153942301598</v>
      </c>
      <c r="T2275">
        <v>0.39584152184280003</v>
      </c>
      <c r="U2275">
        <v>0.988977978885482</v>
      </c>
      <c r="V2275">
        <v>10.661635220125699</v>
      </c>
      <c r="W2275">
        <v>2.1713156671315601</v>
      </c>
    </row>
    <row r="2276" spans="1:23" x14ac:dyDescent="0.25">
      <c r="A2276">
        <v>2274</v>
      </c>
      <c r="B2276">
        <v>163.28946806652499</v>
      </c>
      <c r="C2276">
        <v>190.642240291874</v>
      </c>
      <c r="D2276">
        <v>34.199961054758703</v>
      </c>
      <c r="E2276">
        <v>5.8304721153627304</v>
      </c>
      <c r="F2276">
        <v>7.7202653884887598</v>
      </c>
      <c r="G2276">
        <v>3.41288709640502</v>
      </c>
      <c r="H2276">
        <v>9.5585021972656197</v>
      </c>
      <c r="I2276">
        <v>2.76729011535644</v>
      </c>
      <c r="J2276">
        <v>1148</v>
      </c>
      <c r="K2276">
        <v>315</v>
      </c>
      <c r="L2276">
        <v>2289</v>
      </c>
      <c r="M2276">
        <v>560</v>
      </c>
      <c r="N2276">
        <v>92.477027893066406</v>
      </c>
      <c r="O2276">
        <v>36.124786376953097</v>
      </c>
      <c r="P2276">
        <v>78.388182023998098</v>
      </c>
      <c r="Q2276">
        <v>157.28207854342401</v>
      </c>
      <c r="R2276">
        <v>27.408283357901901</v>
      </c>
      <c r="S2276">
        <v>8.7869685579562393</v>
      </c>
      <c r="T2276">
        <v>0.60785921938391596</v>
      </c>
      <c r="U2276">
        <v>0.93065720198930002</v>
      </c>
      <c r="V2276">
        <v>6.7464404134971696</v>
      </c>
      <c r="W2276">
        <v>4.4339882121807399</v>
      </c>
    </row>
    <row r="2277" spans="1:23" x14ac:dyDescent="0.25">
      <c r="A2277">
        <v>2275</v>
      </c>
      <c r="B2277">
        <v>160.713734013856</v>
      </c>
      <c r="C2277">
        <v>190.23567311610901</v>
      </c>
      <c r="D2277">
        <v>35.740035242913599</v>
      </c>
      <c r="E2277">
        <v>7.18128423923537</v>
      </c>
      <c r="F2277">
        <v>7.5485725402831996</v>
      </c>
      <c r="G2277">
        <v>3.8122198581695499</v>
      </c>
      <c r="H2277">
        <v>9.6755418777465803</v>
      </c>
      <c r="I2277">
        <v>3.7837231159210201</v>
      </c>
      <c r="J2277">
        <v>1145</v>
      </c>
      <c r="K2277">
        <v>377</v>
      </c>
      <c r="L2277">
        <v>2278</v>
      </c>
      <c r="M2277">
        <v>957</v>
      </c>
      <c r="N2277">
        <v>94</v>
      </c>
      <c r="O2277">
        <v>22.671567916870099</v>
      </c>
      <c r="P2277">
        <v>97.901309164148998</v>
      </c>
      <c r="Q2277">
        <v>151.33728913604</v>
      </c>
      <c r="R2277">
        <v>29.105917081621399</v>
      </c>
      <c r="S2277">
        <v>6.1862802079949804</v>
      </c>
      <c r="T2277">
        <v>0.58487015255116903</v>
      </c>
      <c r="U2277">
        <v>0.96188519926335403</v>
      </c>
      <c r="V2277">
        <v>9.9458589405911599</v>
      </c>
      <c r="W2277">
        <v>2.95563488016318</v>
      </c>
    </row>
    <row r="2278" spans="1:23" x14ac:dyDescent="0.25">
      <c r="A2278">
        <v>2276</v>
      </c>
      <c r="B2278">
        <v>145.72731859729399</v>
      </c>
      <c r="C2278">
        <v>216.24527935725499</v>
      </c>
      <c r="D2278">
        <v>46.731919042980699</v>
      </c>
      <c r="E2278">
        <v>7.6242677953464799</v>
      </c>
      <c r="F2278">
        <v>6.2975502014160103</v>
      </c>
      <c r="G2278">
        <v>2.8226580619811998</v>
      </c>
      <c r="H2278">
        <v>6.1553015708923304</v>
      </c>
      <c r="I2278">
        <v>2.0290634632110498</v>
      </c>
      <c r="J2278">
        <v>608</v>
      </c>
      <c r="K2278">
        <v>115</v>
      </c>
      <c r="L2278">
        <v>1349</v>
      </c>
      <c r="M2278">
        <v>320</v>
      </c>
      <c r="N2278">
        <v>105.11898040771401</v>
      </c>
      <c r="O2278">
        <v>28.442924499511701</v>
      </c>
      <c r="P2278">
        <v>74.135860809794806</v>
      </c>
      <c r="Q2278">
        <v>155.13509451413299</v>
      </c>
      <c r="R2278">
        <v>25.674635155204701</v>
      </c>
      <c r="S2278">
        <v>7.8238648440013501</v>
      </c>
      <c r="T2278">
        <v>0.45054234860683001</v>
      </c>
      <c r="U2278">
        <v>0.94546103898845202</v>
      </c>
      <c r="V2278">
        <v>9.3671735241502692</v>
      </c>
      <c r="W2278">
        <v>3.5385714285714198</v>
      </c>
    </row>
    <row r="2279" spans="1:23" x14ac:dyDescent="0.25">
      <c r="A2279">
        <v>2277</v>
      </c>
      <c r="B2279">
        <v>154.04836111704</v>
      </c>
      <c r="C2279">
        <v>198.38388092142199</v>
      </c>
      <c r="D2279">
        <v>39.581295424333199</v>
      </c>
      <c r="E2279">
        <v>8.79268387855182</v>
      </c>
      <c r="F2279">
        <v>7.0364727973937899</v>
      </c>
      <c r="G2279">
        <v>4.2423815727233798</v>
      </c>
      <c r="H2279">
        <v>8.7014570236206001</v>
      </c>
      <c r="I2279">
        <v>3.5525741577148402</v>
      </c>
      <c r="J2279">
        <v>976</v>
      </c>
      <c r="K2279">
        <v>332</v>
      </c>
      <c r="L2279">
        <v>2135</v>
      </c>
      <c r="M2279">
        <v>739</v>
      </c>
      <c r="N2279">
        <v>82.680107116699205</v>
      </c>
      <c r="O2279">
        <v>17.888544082641602</v>
      </c>
      <c r="P2279">
        <v>89.948489010988993</v>
      </c>
      <c r="Q2279">
        <v>133.483339446435</v>
      </c>
      <c r="R2279">
        <v>24.2788168064078</v>
      </c>
      <c r="S2279">
        <v>7.1555384056361699</v>
      </c>
      <c r="T2279">
        <v>0.500043875924847</v>
      </c>
      <c r="U2279">
        <v>0.959079090370346</v>
      </c>
      <c r="V2279">
        <v>13.7306930693069</v>
      </c>
      <c r="W2279">
        <v>4.1937644088264303</v>
      </c>
    </row>
    <row r="2280" spans="1:23" x14ac:dyDescent="0.25">
      <c r="A2280">
        <v>2278</v>
      </c>
      <c r="B2280">
        <v>152.11445981874201</v>
      </c>
      <c r="C2280">
        <v>150.37023811834101</v>
      </c>
      <c r="D2280">
        <v>40.358755951294697</v>
      </c>
      <c r="E2280">
        <v>4.8928367325187097</v>
      </c>
      <c r="F2280">
        <v>6.9803562164306596</v>
      </c>
      <c r="G2280">
        <v>2.4015343189239502</v>
      </c>
      <c r="H2280">
        <v>8.1192550659179599</v>
      </c>
      <c r="I2280">
        <v>2.1188161373138401</v>
      </c>
      <c r="J2280">
        <v>907</v>
      </c>
      <c r="K2280">
        <v>205</v>
      </c>
      <c r="L2280">
        <v>2012</v>
      </c>
      <c r="M2280">
        <v>455</v>
      </c>
      <c r="N2280">
        <v>94.752311706542898</v>
      </c>
      <c r="O2280">
        <v>35.805027008056598</v>
      </c>
      <c r="P2280">
        <v>89.043625678119298</v>
      </c>
      <c r="Q2280">
        <v>202.34897634850799</v>
      </c>
      <c r="R2280">
        <v>29.365997255517399</v>
      </c>
      <c r="S2280">
        <v>6.3300682887801702</v>
      </c>
      <c r="T2280">
        <v>0.52641409866800903</v>
      </c>
      <c r="U2280">
        <v>0.95837326101004705</v>
      </c>
      <c r="V2280">
        <v>11.359701492537299</v>
      </c>
      <c r="W2280">
        <v>3.1931993817619699</v>
      </c>
    </row>
    <row r="2281" spans="1:23" x14ac:dyDescent="0.25">
      <c r="A2281">
        <v>2279</v>
      </c>
      <c r="B2281">
        <v>182.873081177589</v>
      </c>
      <c r="C2281">
        <v>192.173494537056</v>
      </c>
      <c r="D2281">
        <v>37.718912146805302</v>
      </c>
      <c r="E2281">
        <v>10.6769955139708</v>
      </c>
      <c r="F2281">
        <v>6.5455465316772399</v>
      </c>
      <c r="G2281">
        <v>5.3356604576110804</v>
      </c>
      <c r="H2281">
        <v>8.6316118240356392</v>
      </c>
      <c r="I2281">
        <v>3.78805208206176</v>
      </c>
      <c r="J2281">
        <v>1008</v>
      </c>
      <c r="K2281">
        <v>249</v>
      </c>
      <c r="L2281">
        <v>2174</v>
      </c>
      <c r="M2281">
        <v>797</v>
      </c>
      <c r="N2281">
        <v>83.815269470214801</v>
      </c>
      <c r="O2281">
        <v>72.670486450195298</v>
      </c>
      <c r="P2281">
        <v>73.567256840653002</v>
      </c>
      <c r="Q2281">
        <v>171.95578662239501</v>
      </c>
      <c r="R2281">
        <v>24.654977559471799</v>
      </c>
      <c r="S2281">
        <v>4.3094673003581399</v>
      </c>
      <c r="T2281">
        <v>0.44027767969790998</v>
      </c>
      <c r="U2281">
        <v>0.973819297889156</v>
      </c>
      <c r="V2281">
        <v>11.3586956521739</v>
      </c>
      <c r="W2281">
        <v>2.83456643977508</v>
      </c>
    </row>
    <row r="2282" spans="1:23" x14ac:dyDescent="0.25">
      <c r="A2282">
        <v>2280</v>
      </c>
      <c r="B2282">
        <v>156.18684624192201</v>
      </c>
      <c r="C2282">
        <v>179.045275475945</v>
      </c>
      <c r="D2282">
        <v>46.340340298466899</v>
      </c>
      <c r="E2282">
        <v>11.667752768322901</v>
      </c>
      <c r="F2282">
        <v>9.69447517395019</v>
      </c>
      <c r="G2282">
        <v>5.7789072990417401</v>
      </c>
      <c r="H2282">
        <v>11.155244827270501</v>
      </c>
      <c r="I2282">
        <v>4.4405641555786097</v>
      </c>
      <c r="J2282">
        <v>1392</v>
      </c>
      <c r="K2282">
        <v>381</v>
      </c>
      <c r="L2282">
        <v>2843</v>
      </c>
      <c r="M2282">
        <v>1043</v>
      </c>
      <c r="N2282">
        <v>125.674186706542</v>
      </c>
      <c r="O2282">
        <v>18.867961883544901</v>
      </c>
      <c r="P2282">
        <v>90.316442816442802</v>
      </c>
      <c r="Q2282">
        <v>151.57864622692401</v>
      </c>
      <c r="R2282">
        <v>25.261106679390899</v>
      </c>
      <c r="S2282">
        <v>7.8646915075967296</v>
      </c>
      <c r="T2282">
        <v>0.53048968500249605</v>
      </c>
      <c r="U2282">
        <v>0.95610931987969305</v>
      </c>
      <c r="V2282">
        <v>10.202574525745201</v>
      </c>
      <c r="W2282">
        <v>5.1098662811709401</v>
      </c>
    </row>
    <row r="2283" spans="1:23" x14ac:dyDescent="0.25">
      <c r="A2283">
        <v>2281</v>
      </c>
      <c r="B2283">
        <v>153.66859438374499</v>
      </c>
      <c r="C2283">
        <v>185.79099148052501</v>
      </c>
      <c r="D2283">
        <v>43.214017749485002</v>
      </c>
      <c r="E2283">
        <v>6.1067994592941401</v>
      </c>
      <c r="F2283">
        <v>8.6681900024413991</v>
      </c>
      <c r="G2283">
        <v>3.5375158786773602</v>
      </c>
      <c r="H2283">
        <v>8.0175762176513601</v>
      </c>
      <c r="I2283">
        <v>2.5550477504730198</v>
      </c>
      <c r="J2283">
        <v>911</v>
      </c>
      <c r="K2283">
        <v>215</v>
      </c>
      <c r="L2283">
        <v>2164</v>
      </c>
      <c r="M2283">
        <v>484</v>
      </c>
      <c r="N2283">
        <v>78.243209838867102</v>
      </c>
      <c r="O2283">
        <v>28.178005218505799</v>
      </c>
      <c r="P2283">
        <v>105.80473618612299</v>
      </c>
      <c r="Q2283">
        <v>173.487242955064</v>
      </c>
      <c r="R2283">
        <v>25.519026244355501</v>
      </c>
      <c r="S2283">
        <v>5.3832105962480403</v>
      </c>
      <c r="T2283">
        <v>0.56928178778876304</v>
      </c>
      <c r="U2283">
        <v>0.95790537599651004</v>
      </c>
      <c r="V2283">
        <v>11.6031553398058</v>
      </c>
      <c r="W2283">
        <v>3.0627776704655201</v>
      </c>
    </row>
    <row r="2284" spans="1:23" x14ac:dyDescent="0.25">
      <c r="A2284">
        <v>2282</v>
      </c>
      <c r="B2284">
        <v>191.72089502998301</v>
      </c>
      <c r="C2284">
        <v>176.59622736711299</v>
      </c>
      <c r="D2284">
        <v>43.530946152815503</v>
      </c>
      <c r="E2284">
        <v>7.9256024444698898</v>
      </c>
      <c r="F2284">
        <v>8.00878810882568</v>
      </c>
      <c r="G2284">
        <v>3.9761075973510698</v>
      </c>
      <c r="H2284">
        <v>12.264430999755801</v>
      </c>
      <c r="I2284">
        <v>2.87650346755981</v>
      </c>
      <c r="J2284">
        <v>1468</v>
      </c>
      <c r="K2284">
        <v>243</v>
      </c>
      <c r="L2284">
        <v>2680</v>
      </c>
      <c r="M2284">
        <v>584</v>
      </c>
      <c r="N2284">
        <v>103.368278503417</v>
      </c>
      <c r="O2284">
        <v>16.155494689941399</v>
      </c>
      <c r="P2284">
        <v>92.090047393364898</v>
      </c>
      <c r="Q2284">
        <v>153.964776577382</v>
      </c>
      <c r="R2284">
        <v>25.844622227883601</v>
      </c>
      <c r="S2284">
        <v>6.4956655373021501</v>
      </c>
      <c r="T2284">
        <v>0.52537810675462804</v>
      </c>
      <c r="U2284">
        <v>0.93961071263215601</v>
      </c>
      <c r="V2284">
        <v>12.139628732848999</v>
      </c>
      <c r="W2284">
        <v>3.09047807190833</v>
      </c>
    </row>
    <row r="2285" spans="1:23" x14ac:dyDescent="0.25">
      <c r="A2285">
        <v>2283</v>
      </c>
      <c r="B2285">
        <v>192.91717285412099</v>
      </c>
      <c r="C2285">
        <v>154.14296803741499</v>
      </c>
      <c r="D2285">
        <v>46.319514449178797</v>
      </c>
      <c r="E2285">
        <v>7.9252555303350096</v>
      </c>
      <c r="F2285">
        <v>8.56477546691894</v>
      </c>
      <c r="G2285">
        <v>4.5384273529052699</v>
      </c>
      <c r="H2285">
        <v>12.6541681289672</v>
      </c>
      <c r="I2285">
        <v>3.2432167530059801</v>
      </c>
      <c r="J2285">
        <v>1523</v>
      </c>
      <c r="K2285">
        <v>243</v>
      </c>
      <c r="L2285">
        <v>2914</v>
      </c>
      <c r="M2285">
        <v>686</v>
      </c>
      <c r="N2285">
        <v>110.163520812988</v>
      </c>
      <c r="O2285">
        <v>54.0832710266113</v>
      </c>
      <c r="P2285">
        <v>92.186057465850197</v>
      </c>
      <c r="Q2285">
        <v>172.04370959437</v>
      </c>
      <c r="R2285">
        <v>28.831698576692101</v>
      </c>
      <c r="S2285">
        <v>7.4310785426163797</v>
      </c>
      <c r="T2285">
        <v>0.50987607512676902</v>
      </c>
      <c r="U2285">
        <v>0.94882827023698002</v>
      </c>
      <c r="V2285">
        <v>11.8601756954612</v>
      </c>
      <c r="W2285">
        <v>3.2022065161179101</v>
      </c>
    </row>
    <row r="2286" spans="1:23" x14ac:dyDescent="0.25">
      <c r="A2286">
        <v>2284</v>
      </c>
      <c r="B2286">
        <v>152.31853907508301</v>
      </c>
      <c r="C2286">
        <v>189.20582584563999</v>
      </c>
      <c r="D2286">
        <v>41.254737615959201</v>
      </c>
      <c r="E2286">
        <v>6.40644817202576</v>
      </c>
      <c r="F2286">
        <v>7.9649906158447203</v>
      </c>
      <c r="G2286">
        <v>2.6520068645477202</v>
      </c>
      <c r="H2286">
        <v>8.598388671875</v>
      </c>
      <c r="I2286">
        <v>3.4700942039489702</v>
      </c>
      <c r="J2286">
        <v>979</v>
      </c>
      <c r="K2286">
        <v>416</v>
      </c>
      <c r="L2286">
        <v>2208</v>
      </c>
      <c r="M2286">
        <v>560</v>
      </c>
      <c r="N2286">
        <v>85.586219787597599</v>
      </c>
      <c r="O2286">
        <v>29.832868576049801</v>
      </c>
      <c r="P2286">
        <v>86.565974407384104</v>
      </c>
      <c r="Q2286">
        <v>144.80649510522301</v>
      </c>
      <c r="R2286">
        <v>26.248641672424501</v>
      </c>
      <c r="S2286">
        <v>10.670669839077799</v>
      </c>
      <c r="T2286">
        <v>0.46801113232521802</v>
      </c>
      <c r="U2286">
        <v>0.93226889711317895</v>
      </c>
      <c r="V2286">
        <v>11.8621444201312</v>
      </c>
      <c r="W2286">
        <v>4.7906466317744298</v>
      </c>
    </row>
    <row r="2287" spans="1:23" x14ac:dyDescent="0.25">
      <c r="A2287">
        <v>2285</v>
      </c>
      <c r="B2287">
        <v>154.61559510178699</v>
      </c>
      <c r="C2287">
        <v>165.351879524151</v>
      </c>
      <c r="D2287">
        <v>37.713762057728403</v>
      </c>
      <c r="E2287">
        <v>9.9189673446477808</v>
      </c>
      <c r="F2287">
        <v>7.0500464439392001</v>
      </c>
      <c r="G2287">
        <v>4.96241855621337</v>
      </c>
      <c r="H2287">
        <v>7.6122097969055096</v>
      </c>
      <c r="I2287">
        <v>3.6159095764160099</v>
      </c>
      <c r="J2287">
        <v>809</v>
      </c>
      <c r="K2287">
        <v>315</v>
      </c>
      <c r="L2287">
        <v>2008</v>
      </c>
      <c r="M2287">
        <v>780</v>
      </c>
      <c r="N2287">
        <v>72.449981689453097</v>
      </c>
      <c r="O2287">
        <v>43.8634223937988</v>
      </c>
      <c r="P2287">
        <v>90.028800658300696</v>
      </c>
      <c r="Q2287">
        <v>184.899993240502</v>
      </c>
      <c r="R2287">
        <v>25.499567251947301</v>
      </c>
      <c r="S2287">
        <v>6.3281482537711096</v>
      </c>
      <c r="T2287">
        <v>0.46805402530624401</v>
      </c>
      <c r="U2287">
        <v>0.97575368721620304</v>
      </c>
      <c r="V2287">
        <v>9.4462745098039207</v>
      </c>
      <c r="W2287">
        <v>2.3222676974382201</v>
      </c>
    </row>
    <row r="2288" spans="1:23" x14ac:dyDescent="0.25">
      <c r="A2288">
        <v>2286</v>
      </c>
      <c r="B2288">
        <v>188.436317413495</v>
      </c>
      <c r="C2288">
        <v>183.84300102854701</v>
      </c>
      <c r="D2288">
        <v>46.858236966700701</v>
      </c>
      <c r="E2288">
        <v>10.683337903144199</v>
      </c>
      <c r="F2288">
        <v>8.9350624084472603</v>
      </c>
      <c r="G2288">
        <v>6.0454320907592702</v>
      </c>
      <c r="H2288">
        <v>12.7849016189575</v>
      </c>
      <c r="I2288">
        <v>5.3831157684326101</v>
      </c>
      <c r="J2288">
        <v>1537</v>
      </c>
      <c r="K2288">
        <v>573</v>
      </c>
      <c r="L2288">
        <v>2971</v>
      </c>
      <c r="M2288">
        <v>1322</v>
      </c>
      <c r="N2288">
        <v>109.20164489746</v>
      </c>
      <c r="O2288">
        <v>19.697715759277301</v>
      </c>
      <c r="P2288">
        <v>110.922143045658</v>
      </c>
      <c r="Q2288">
        <v>196.80767218831701</v>
      </c>
      <c r="R2288">
        <v>29.0922488345863</v>
      </c>
      <c r="S2288">
        <v>8.0280986752107992</v>
      </c>
      <c r="T2288">
        <v>0.60409455779721799</v>
      </c>
      <c r="U2288">
        <v>0.94724066501127602</v>
      </c>
      <c r="V2288">
        <v>13.226890756302501</v>
      </c>
      <c r="W2288">
        <v>4.0205059409735497</v>
      </c>
    </row>
    <row r="2289" spans="1:23" x14ac:dyDescent="0.25">
      <c r="A2289">
        <v>2287</v>
      </c>
      <c r="B2289">
        <v>179.56463350734501</v>
      </c>
      <c r="C2289">
        <v>153.66098701701901</v>
      </c>
      <c r="D2289">
        <v>46.629899343876303</v>
      </c>
      <c r="E2289">
        <v>6.8042592911470301</v>
      </c>
      <c r="F2289">
        <v>9.7798576354980398</v>
      </c>
      <c r="G2289">
        <v>3.9698357582092201</v>
      </c>
      <c r="H2289">
        <v>12.4441576004028</v>
      </c>
      <c r="I2289">
        <v>2.5532534122467001</v>
      </c>
      <c r="J2289">
        <v>1565</v>
      </c>
      <c r="K2289">
        <v>175</v>
      </c>
      <c r="L2289">
        <v>2918</v>
      </c>
      <c r="M2289">
        <v>467</v>
      </c>
      <c r="N2289">
        <v>111.628852844238</v>
      </c>
      <c r="O2289">
        <v>34.176013946533203</v>
      </c>
      <c r="P2289">
        <v>56.459390862944097</v>
      </c>
      <c r="Q2289">
        <v>181.01809663459801</v>
      </c>
      <c r="R2289">
        <v>33.776715533137597</v>
      </c>
      <c r="S2289">
        <v>5.2597520915010501</v>
      </c>
      <c r="T2289">
        <v>0.32398695628866597</v>
      </c>
      <c r="U2289">
        <v>0.97474444756386602</v>
      </c>
      <c r="V2289">
        <v>21.175021987686801</v>
      </c>
      <c r="W2289">
        <v>2.9126716766001501</v>
      </c>
    </row>
    <row r="2290" spans="1:23" x14ac:dyDescent="0.25">
      <c r="A2290">
        <v>2288</v>
      </c>
      <c r="B2290">
        <v>176.96599972830799</v>
      </c>
      <c r="C2290">
        <v>171.520813522482</v>
      </c>
      <c r="D2290">
        <v>42.959282806682999</v>
      </c>
      <c r="E2290">
        <v>15.9161318623326</v>
      </c>
      <c r="F2290">
        <v>8.5697355270385707</v>
      </c>
      <c r="G2290">
        <v>8.2655868530273402</v>
      </c>
      <c r="H2290">
        <v>9.6732654571533203</v>
      </c>
      <c r="I2290">
        <v>6.75347471237182</v>
      </c>
      <c r="J2290">
        <v>1167</v>
      </c>
      <c r="K2290">
        <v>663</v>
      </c>
      <c r="L2290">
        <v>2401</v>
      </c>
      <c r="M2290">
        <v>1696</v>
      </c>
      <c r="N2290">
        <v>93.914848327636705</v>
      </c>
      <c r="O2290">
        <v>27.2029418945312</v>
      </c>
      <c r="P2290">
        <v>52.481873111782399</v>
      </c>
      <c r="Q2290">
        <v>127.923436586791</v>
      </c>
      <c r="R2290">
        <v>31.830681262003001</v>
      </c>
      <c r="S2290">
        <v>4.8904914562496602</v>
      </c>
      <c r="T2290">
        <v>0.31240383025437701</v>
      </c>
      <c r="U2290">
        <v>0.96454608231924899</v>
      </c>
      <c r="V2290">
        <v>18.360863095237999</v>
      </c>
      <c r="W2290">
        <v>2.7965134217833998</v>
      </c>
    </row>
    <row r="2291" spans="1:23" x14ac:dyDescent="0.25">
      <c r="A2291">
        <v>2289</v>
      </c>
      <c r="B2291">
        <v>187.19165906576799</v>
      </c>
      <c r="C2291">
        <v>199.568262531778</v>
      </c>
      <c r="D2291">
        <v>32.405525044774599</v>
      </c>
      <c r="E2291">
        <v>4.0733587706802501</v>
      </c>
      <c r="F2291">
        <v>6.4553771018981898</v>
      </c>
      <c r="G2291">
        <v>1.90594029426574</v>
      </c>
      <c r="H2291">
        <v>9.1865091323852504</v>
      </c>
      <c r="I2291">
        <v>1.44295382499694</v>
      </c>
      <c r="J2291">
        <v>1093</v>
      </c>
      <c r="K2291">
        <v>98</v>
      </c>
      <c r="L2291">
        <v>2030</v>
      </c>
      <c r="M2291">
        <v>242</v>
      </c>
      <c r="N2291">
        <v>107.68936920166</v>
      </c>
      <c r="O2291">
        <v>38.470767974853501</v>
      </c>
      <c r="P2291">
        <v>46.222165080997598</v>
      </c>
      <c r="Q2291">
        <v>182.66353558432701</v>
      </c>
      <c r="R2291">
        <v>28.0379112325049</v>
      </c>
      <c r="S2291">
        <v>7.3635407843925602</v>
      </c>
      <c r="T2291">
        <v>0.28030359169311297</v>
      </c>
      <c r="U2291">
        <v>0.95762334509935998</v>
      </c>
      <c r="V2291">
        <v>17.191508581752402</v>
      </c>
      <c r="W2291">
        <v>2.9546599496221599</v>
      </c>
    </row>
    <row r="2292" spans="1:23" x14ac:dyDescent="0.25">
      <c r="A2292">
        <v>2290</v>
      </c>
      <c r="B2292">
        <v>174.30099555589999</v>
      </c>
      <c r="C2292">
        <v>188.77729045780001</v>
      </c>
      <c r="D2292">
        <v>38.339059891194502</v>
      </c>
      <c r="E2292">
        <v>7.2474233199493998</v>
      </c>
      <c r="F2292">
        <v>8.6589307785034109</v>
      </c>
      <c r="G2292">
        <v>4.9100670814514098</v>
      </c>
      <c r="H2292">
        <v>11.081291198730399</v>
      </c>
      <c r="I2292">
        <v>3.8010702133178702</v>
      </c>
      <c r="J2292">
        <v>1408</v>
      </c>
      <c r="K2292">
        <v>375</v>
      </c>
      <c r="L2292">
        <v>2483</v>
      </c>
      <c r="M2292">
        <v>836</v>
      </c>
      <c r="N2292">
        <v>127.624458312988</v>
      </c>
      <c r="O2292">
        <v>41.868843078613203</v>
      </c>
      <c r="P2292">
        <v>51.158238172920001</v>
      </c>
      <c r="Q2292">
        <v>181.58359750022601</v>
      </c>
      <c r="R2292">
        <v>33.801591005182097</v>
      </c>
      <c r="S2292">
        <v>4.4948026171048099</v>
      </c>
      <c r="T2292">
        <v>0.29988824775031397</v>
      </c>
      <c r="U2292">
        <v>0.97268308123749903</v>
      </c>
      <c r="V2292">
        <v>16.2156505914467</v>
      </c>
      <c r="W2292">
        <v>2.7761904761904699</v>
      </c>
    </row>
    <row r="2293" spans="1:23" x14ac:dyDescent="0.25">
      <c r="A2293">
        <v>2291</v>
      </c>
      <c r="B2293">
        <v>175.70362320246801</v>
      </c>
      <c r="C2293">
        <v>168.07717984047801</v>
      </c>
      <c r="D2293">
        <v>33.8415793576794</v>
      </c>
      <c r="E2293">
        <v>13.0934507757175</v>
      </c>
      <c r="F2293">
        <v>11.2786254882812</v>
      </c>
      <c r="G2293">
        <v>6.2959928512573198</v>
      </c>
      <c r="H2293">
        <v>10.3396387100219</v>
      </c>
      <c r="I2293">
        <v>5.1720023155212402</v>
      </c>
      <c r="J2293">
        <v>1254</v>
      </c>
      <c r="K2293">
        <v>512</v>
      </c>
      <c r="L2293">
        <v>2547</v>
      </c>
      <c r="M2293">
        <v>1292</v>
      </c>
      <c r="N2293">
        <v>116.07756042480401</v>
      </c>
      <c r="O2293">
        <v>51.623638153076101</v>
      </c>
      <c r="P2293">
        <v>107.68809785165401</v>
      </c>
      <c r="Q2293">
        <v>166.59785248140801</v>
      </c>
      <c r="R2293">
        <v>22.3181994585191</v>
      </c>
      <c r="S2293">
        <v>7.19652535436318</v>
      </c>
      <c r="T2293">
        <v>0.57576086397829296</v>
      </c>
      <c r="U2293">
        <v>0.95263563151319097</v>
      </c>
      <c r="V2293">
        <v>8.1662531017369702</v>
      </c>
      <c r="W2293">
        <v>3.91410135770936</v>
      </c>
    </row>
    <row r="2294" spans="1:23" x14ac:dyDescent="0.25">
      <c r="A2294">
        <v>2292</v>
      </c>
      <c r="B2294">
        <v>171.425857284247</v>
      </c>
      <c r="C2294">
        <v>227.101593277571</v>
      </c>
      <c r="D2294">
        <v>44.123284460182198</v>
      </c>
      <c r="E2294">
        <v>8.0861897752675596</v>
      </c>
      <c r="F2294">
        <v>8.2407093048095703</v>
      </c>
      <c r="G2294">
        <v>1.86544013023376</v>
      </c>
      <c r="H2294">
        <v>13.022432327270501</v>
      </c>
      <c r="I2294">
        <v>1.8832428455352701</v>
      </c>
      <c r="J2294">
        <v>1574</v>
      </c>
      <c r="K2294">
        <v>151</v>
      </c>
      <c r="L2294">
        <v>2892</v>
      </c>
      <c r="M2294">
        <v>358</v>
      </c>
      <c r="N2294">
        <v>143.003494262695</v>
      </c>
      <c r="O2294">
        <v>60.074954986572202</v>
      </c>
      <c r="P2294">
        <v>66.414366883116799</v>
      </c>
      <c r="Q2294">
        <v>188.69980101570999</v>
      </c>
      <c r="R2294">
        <v>31.2728029233642</v>
      </c>
      <c r="S2294">
        <v>6.2133176170899498</v>
      </c>
      <c r="T2294">
        <v>0.37394244477731098</v>
      </c>
      <c r="U2294">
        <v>0.97230900644297602</v>
      </c>
      <c r="V2294">
        <v>13.0113378684807</v>
      </c>
      <c r="W2294">
        <v>2.6297662976629699</v>
      </c>
    </row>
    <row r="2295" spans="1:23" x14ac:dyDescent="0.25">
      <c r="A2295">
        <v>2293</v>
      </c>
      <c r="B2295">
        <v>173.751499155815</v>
      </c>
      <c r="C2295">
        <v>157.33573327640701</v>
      </c>
      <c r="D2295">
        <v>38.692755448530299</v>
      </c>
      <c r="E2295">
        <v>9.6325953457779203</v>
      </c>
      <c r="F2295">
        <v>9.62982177734375</v>
      </c>
      <c r="G2295">
        <v>3.9866795539855899</v>
      </c>
      <c r="H2295">
        <v>12.6875801086425</v>
      </c>
      <c r="I2295">
        <v>2.44296073913574</v>
      </c>
      <c r="J2295">
        <v>1488</v>
      </c>
      <c r="K2295">
        <v>148</v>
      </c>
      <c r="L2295">
        <v>2831</v>
      </c>
      <c r="M2295">
        <v>417</v>
      </c>
      <c r="N2295">
        <v>132.45753479003901</v>
      </c>
      <c r="O2295">
        <v>18.110771179199201</v>
      </c>
      <c r="P2295">
        <v>89.161890584294696</v>
      </c>
      <c r="Q2295">
        <v>169.48305039073</v>
      </c>
      <c r="R2295">
        <v>31.518977478593001</v>
      </c>
      <c r="S2295">
        <v>3.4841707673837199</v>
      </c>
      <c r="T2295">
        <v>0.53419144824966303</v>
      </c>
      <c r="U2295">
        <v>0.97187489502688196</v>
      </c>
      <c r="V2295">
        <v>8.4980178394449908</v>
      </c>
      <c r="W2295">
        <v>2.5798785776235902</v>
      </c>
    </row>
    <row r="2296" spans="1:23" x14ac:dyDescent="0.25">
      <c r="A2296">
        <v>2294</v>
      </c>
      <c r="B2296">
        <v>175.740437423586</v>
      </c>
      <c r="C2296">
        <v>138.257602515088</v>
      </c>
      <c r="D2296">
        <v>33.645258253558403</v>
      </c>
      <c r="E2296">
        <v>5.0191130435993898</v>
      </c>
      <c r="F2296">
        <v>9.6014699935912997</v>
      </c>
      <c r="G2296">
        <v>4.4367942810058496</v>
      </c>
      <c r="H2296">
        <v>11.812156677246</v>
      </c>
      <c r="I2296">
        <v>2.6238849163055402</v>
      </c>
      <c r="J2296">
        <v>1379</v>
      </c>
      <c r="K2296">
        <v>173</v>
      </c>
      <c r="L2296">
        <v>2957</v>
      </c>
      <c r="M2296">
        <v>476</v>
      </c>
      <c r="N2296">
        <v>133.95895385742099</v>
      </c>
      <c r="O2296">
        <v>30.413810729980401</v>
      </c>
      <c r="P2296">
        <v>59.161839863713801</v>
      </c>
      <c r="Q2296">
        <v>211.749635957674</v>
      </c>
      <c r="R2296">
        <v>28.249683679811302</v>
      </c>
      <c r="S2296">
        <v>3.8996776522130498</v>
      </c>
      <c r="T2296">
        <v>0.35662768409069201</v>
      </c>
      <c r="U2296">
        <v>0.98158907597890399</v>
      </c>
      <c r="V2296">
        <v>13.0530503978779</v>
      </c>
      <c r="W2296">
        <v>2.54107170274834</v>
      </c>
    </row>
    <row r="2297" spans="1:23" x14ac:dyDescent="0.25">
      <c r="A2297">
        <v>2295</v>
      </c>
      <c r="B2297">
        <v>203.94176095014399</v>
      </c>
      <c r="C2297">
        <v>124.842962215451</v>
      </c>
      <c r="D2297">
        <v>23.5177605918974</v>
      </c>
      <c r="E2297">
        <v>5.0725246305530698</v>
      </c>
      <c r="F2297">
        <v>5.1316666603088299</v>
      </c>
      <c r="G2297">
        <v>3.3913733959197998</v>
      </c>
      <c r="H2297">
        <v>7.3761215209960902</v>
      </c>
      <c r="I2297">
        <v>2.0752437114715501</v>
      </c>
      <c r="J2297">
        <v>811</v>
      </c>
      <c r="K2297">
        <v>133</v>
      </c>
      <c r="L2297">
        <v>1670</v>
      </c>
      <c r="M2297">
        <v>352</v>
      </c>
      <c r="N2297">
        <v>80</v>
      </c>
      <c r="O2297">
        <v>41.012191772460902</v>
      </c>
      <c r="P2297">
        <v>63.750652363003702</v>
      </c>
      <c r="Q2297">
        <v>198.84451089277999</v>
      </c>
      <c r="R2297">
        <v>34.117518837542796</v>
      </c>
      <c r="S2297">
        <v>3.1629248938764398</v>
      </c>
      <c r="T2297">
        <v>0.36332363576021398</v>
      </c>
      <c r="U2297">
        <v>0.98264709789272298</v>
      </c>
      <c r="V2297">
        <v>14.615758754863799</v>
      </c>
      <c r="W2297">
        <v>2.3638631010114999</v>
      </c>
    </row>
    <row r="2298" spans="1:23" x14ac:dyDescent="0.25">
      <c r="A2298">
        <v>2296</v>
      </c>
      <c r="B2298">
        <v>179.01210968580699</v>
      </c>
      <c r="C2298">
        <v>158.53468920413701</v>
      </c>
      <c r="D2298">
        <v>47.118692409268</v>
      </c>
      <c r="E2298">
        <v>10.090177579069699</v>
      </c>
      <c r="F2298">
        <v>7.7145800590515101</v>
      </c>
      <c r="G2298">
        <v>6.9788136482238698</v>
      </c>
      <c r="H2298">
        <v>8.5519981384277308</v>
      </c>
      <c r="I2298">
        <v>5.4458904266357404</v>
      </c>
      <c r="J2298">
        <v>961</v>
      </c>
      <c r="K2298">
        <v>572</v>
      </c>
      <c r="L2298">
        <v>2072</v>
      </c>
      <c r="M2298">
        <v>1347</v>
      </c>
      <c r="N2298">
        <v>91.285270690917898</v>
      </c>
      <c r="O2298">
        <v>76.791923522949205</v>
      </c>
      <c r="P2298">
        <v>56.655622809812002</v>
      </c>
      <c r="Q2298">
        <v>205.89920057394599</v>
      </c>
      <c r="R2298">
        <v>29.228383741460402</v>
      </c>
      <c r="S2298">
        <v>5.7915107863250102</v>
      </c>
      <c r="T2298">
        <v>0.32633430610006797</v>
      </c>
      <c r="U2298">
        <v>0.96522549776327804</v>
      </c>
      <c r="V2298">
        <v>17.9607438016528</v>
      </c>
      <c r="W2298">
        <v>4.0051813471502502</v>
      </c>
    </row>
    <row r="2299" spans="1:23" x14ac:dyDescent="0.25">
      <c r="A2299">
        <v>2297</v>
      </c>
      <c r="B2299">
        <v>163.448524132042</v>
      </c>
      <c r="C2299">
        <v>177.02821712045599</v>
      </c>
      <c r="D2299">
        <v>46.281739930493202</v>
      </c>
      <c r="E2299">
        <v>12.7026880284248</v>
      </c>
      <c r="F2299">
        <v>11.6581964492797</v>
      </c>
      <c r="G2299">
        <v>7.3567705154418901</v>
      </c>
      <c r="H2299">
        <v>14.5883426666259</v>
      </c>
      <c r="I2299">
        <v>5.4186153411865199</v>
      </c>
      <c r="J2299">
        <v>1821</v>
      </c>
      <c r="K2299">
        <v>519</v>
      </c>
      <c r="L2299">
        <v>3542</v>
      </c>
      <c r="M2299">
        <v>1343</v>
      </c>
      <c r="N2299">
        <v>119.218284606933</v>
      </c>
      <c r="O2299">
        <v>47.759815216064403</v>
      </c>
      <c r="P2299">
        <v>64.1377828702377</v>
      </c>
      <c r="Q2299">
        <v>190.56470859072201</v>
      </c>
      <c r="R2299">
        <v>33.7360672894958</v>
      </c>
      <c r="S2299">
        <v>3.96617232653246</v>
      </c>
      <c r="T2299">
        <v>0.35297692904689498</v>
      </c>
      <c r="U2299">
        <v>0.97615792090473097</v>
      </c>
      <c r="V2299">
        <v>17.5131195335276</v>
      </c>
      <c r="W2299">
        <v>2.39496817217338</v>
      </c>
    </row>
    <row r="2300" spans="1:23" x14ac:dyDescent="0.25">
      <c r="A2300">
        <v>2298</v>
      </c>
      <c r="B2300">
        <v>160.86405713287601</v>
      </c>
      <c r="C2300">
        <v>168.400240641192</v>
      </c>
      <c r="D2300">
        <v>47.340142275077802</v>
      </c>
      <c r="E2300">
        <v>8.5814451474834801</v>
      </c>
      <c r="F2300">
        <v>11.5432224273681</v>
      </c>
      <c r="G2300">
        <v>4.7085113525390598</v>
      </c>
      <c r="H2300">
        <v>14.486080169677701</v>
      </c>
      <c r="I2300">
        <v>3.8427360057830802</v>
      </c>
      <c r="J2300">
        <v>1830</v>
      </c>
      <c r="K2300">
        <v>371</v>
      </c>
      <c r="L2300">
        <v>3440</v>
      </c>
      <c r="M2300">
        <v>826</v>
      </c>
      <c r="N2300">
        <v>119.54077911376901</v>
      </c>
      <c r="O2300">
        <v>64.195014953613196</v>
      </c>
      <c r="P2300">
        <v>63.978018920422898</v>
      </c>
      <c r="Q2300">
        <v>197.82314928917</v>
      </c>
      <c r="R2300">
        <v>32.338384012647303</v>
      </c>
      <c r="S2300">
        <v>8.5446341324259691</v>
      </c>
      <c r="T2300">
        <v>0.37115762338654401</v>
      </c>
      <c r="U2300">
        <v>0.959581099435449</v>
      </c>
      <c r="V2300">
        <v>14.176857949200301</v>
      </c>
      <c r="W2300">
        <v>3.9804146145916799</v>
      </c>
    </row>
    <row r="2301" spans="1:23" x14ac:dyDescent="0.25">
      <c r="A2301">
        <v>2299</v>
      </c>
      <c r="B2301">
        <v>180.653826000892</v>
      </c>
      <c r="C2301">
        <v>195.40701352636299</v>
      </c>
      <c r="D2301">
        <v>24.586287467070999</v>
      </c>
      <c r="E2301">
        <v>5.7514867590966601</v>
      </c>
      <c r="F2301">
        <v>9.4852352142333896</v>
      </c>
      <c r="G2301">
        <v>2.82805943489074</v>
      </c>
      <c r="H2301">
        <v>11.6394395828247</v>
      </c>
      <c r="I2301">
        <v>2.0190303325653001</v>
      </c>
      <c r="J2301">
        <v>1440</v>
      </c>
      <c r="K2301">
        <v>138</v>
      </c>
      <c r="L2301">
        <v>2589</v>
      </c>
      <c r="M2301">
        <v>337</v>
      </c>
      <c r="N2301">
        <v>124.338249206542</v>
      </c>
      <c r="O2301">
        <v>26.476404190063398</v>
      </c>
      <c r="P2301">
        <v>67.294391244869999</v>
      </c>
      <c r="Q2301">
        <v>197.388243950294</v>
      </c>
      <c r="R2301">
        <v>30.886160665616</v>
      </c>
      <c r="S2301">
        <v>6.5548150881945402</v>
      </c>
      <c r="T2301">
        <v>0.37045628223299198</v>
      </c>
      <c r="U2301">
        <v>0.95792030027011699</v>
      </c>
      <c r="V2301">
        <v>17.385948905109402</v>
      </c>
      <c r="W2301">
        <v>2.9671239356669799</v>
      </c>
    </row>
    <row r="2302" spans="1:23" x14ac:dyDescent="0.25">
      <c r="A2302">
        <v>2300</v>
      </c>
      <c r="B2302">
        <v>163.87220788293899</v>
      </c>
      <c r="C2302">
        <v>182.59933241475599</v>
      </c>
      <c r="D2302">
        <v>41.205424462810399</v>
      </c>
      <c r="E2302">
        <v>3.8962256577712302</v>
      </c>
      <c r="F2302">
        <v>9.2614517211913991</v>
      </c>
      <c r="G2302">
        <v>2.5042881965637198</v>
      </c>
      <c r="H2302">
        <v>9.6970272064208896</v>
      </c>
      <c r="I2302">
        <v>1.5883549451828001</v>
      </c>
      <c r="J2302">
        <v>1141</v>
      </c>
      <c r="K2302">
        <v>91</v>
      </c>
      <c r="L2302">
        <v>2518</v>
      </c>
      <c r="M2302">
        <v>218</v>
      </c>
      <c r="N2302">
        <v>115.52056884765599</v>
      </c>
      <c r="O2302">
        <v>24.207435607910099</v>
      </c>
      <c r="P2302">
        <v>51.618595825426901</v>
      </c>
      <c r="Q2302">
        <v>164.90639438708499</v>
      </c>
      <c r="R2302">
        <v>28.320982685411501</v>
      </c>
      <c r="S2302">
        <v>9.6983697703036906</v>
      </c>
      <c r="T2302">
        <v>0.30224391147364899</v>
      </c>
      <c r="U2302">
        <v>0.920903248570346</v>
      </c>
      <c r="V2302">
        <v>16.878166465621199</v>
      </c>
      <c r="W2302">
        <v>4.6150737522731804</v>
      </c>
    </row>
    <row r="2303" spans="1:23" x14ac:dyDescent="0.25">
      <c r="A2303">
        <v>2301</v>
      </c>
      <c r="B2303">
        <v>156.699276135768</v>
      </c>
      <c r="C2303">
        <v>189.88557899435199</v>
      </c>
      <c r="D2303">
        <v>40.399863419704303</v>
      </c>
      <c r="E2303">
        <v>6.5572052750133798</v>
      </c>
      <c r="F2303">
        <v>10.2466621398925</v>
      </c>
      <c r="G2303">
        <v>2.8721506595611501</v>
      </c>
      <c r="H2303">
        <v>11.0187377929687</v>
      </c>
      <c r="I2303">
        <v>1.91336822509765</v>
      </c>
      <c r="J2303">
        <v>1351</v>
      </c>
      <c r="K2303">
        <v>120</v>
      </c>
      <c r="L2303">
        <v>2887</v>
      </c>
      <c r="M2303">
        <v>286</v>
      </c>
      <c r="N2303">
        <v>105.11898040771401</v>
      </c>
      <c r="O2303">
        <v>50.1597480773925</v>
      </c>
      <c r="P2303">
        <v>69.669986541049795</v>
      </c>
      <c r="Q2303">
        <v>168.982916462318</v>
      </c>
      <c r="R2303">
        <v>29.278894706517701</v>
      </c>
      <c r="S2303">
        <v>5.2658863818929298</v>
      </c>
      <c r="T2303">
        <v>0.375486009056132</v>
      </c>
      <c r="U2303">
        <v>0.96217091124598497</v>
      </c>
      <c r="V2303">
        <v>15.618470149253699</v>
      </c>
      <c r="W2303">
        <v>3.4598170302603801</v>
      </c>
    </row>
    <row r="2304" spans="1:23" x14ac:dyDescent="0.25">
      <c r="A2304">
        <v>2302</v>
      </c>
      <c r="B2304">
        <v>139.613984358322</v>
      </c>
      <c r="C2304">
        <v>167.03386442585699</v>
      </c>
      <c r="D2304">
        <v>43.725761094489201</v>
      </c>
      <c r="E2304">
        <v>7.7859493779239699</v>
      </c>
      <c r="F2304">
        <v>10.0033731460571</v>
      </c>
      <c r="G2304">
        <v>4.1107249259948704</v>
      </c>
      <c r="H2304">
        <v>8.1819648742675692</v>
      </c>
      <c r="I2304">
        <v>3.02505230903625</v>
      </c>
      <c r="J2304">
        <v>839</v>
      </c>
      <c r="K2304">
        <v>253</v>
      </c>
      <c r="L2304">
        <v>2230</v>
      </c>
      <c r="M2304">
        <v>636</v>
      </c>
      <c r="N2304">
        <v>75.106590270996094</v>
      </c>
      <c r="O2304">
        <v>21.095022201538001</v>
      </c>
      <c r="P2304">
        <v>81.315068493150605</v>
      </c>
      <c r="Q2304">
        <v>155.06719809282501</v>
      </c>
      <c r="R2304">
        <v>33.919470127360697</v>
      </c>
      <c r="S2304">
        <v>9.1025406231470303</v>
      </c>
      <c r="T2304">
        <v>0.43331294332334602</v>
      </c>
      <c r="U2304">
        <v>0.93939195671722797</v>
      </c>
      <c r="V2304">
        <v>13.9935668334524</v>
      </c>
      <c r="W2304">
        <v>3.54298450435151</v>
      </c>
    </row>
    <row r="2305" spans="1:23" x14ac:dyDescent="0.25">
      <c r="A2305">
        <v>2303</v>
      </c>
      <c r="B2305">
        <v>139.61408139106101</v>
      </c>
      <c r="C2305">
        <v>219.71169632633999</v>
      </c>
      <c r="D2305">
        <v>40.318503726667899</v>
      </c>
      <c r="E2305">
        <v>3.40594154733013</v>
      </c>
      <c r="F2305">
        <v>11.0045776367187</v>
      </c>
      <c r="G2305">
        <v>1.7802833318710301</v>
      </c>
      <c r="H2305">
        <v>9.4087791442871094</v>
      </c>
      <c r="I2305">
        <v>1.11709892749786</v>
      </c>
      <c r="J2305">
        <v>1042</v>
      </c>
      <c r="K2305">
        <v>59</v>
      </c>
      <c r="L2305">
        <v>2668</v>
      </c>
      <c r="M2305">
        <v>134</v>
      </c>
      <c r="N2305">
        <v>89.358825683593693</v>
      </c>
      <c r="O2305">
        <v>54.488533020019503</v>
      </c>
      <c r="P2305">
        <v>83.869850432957193</v>
      </c>
      <c r="Q2305">
        <v>165.999349021905</v>
      </c>
      <c r="R2305">
        <v>28.024221286185998</v>
      </c>
      <c r="S2305">
        <v>4.9404025100439402</v>
      </c>
      <c r="T2305">
        <v>0.47092832876121998</v>
      </c>
      <c r="U2305">
        <v>0.97416510868184703</v>
      </c>
      <c r="V2305">
        <v>11.0652173913043</v>
      </c>
      <c r="W2305">
        <v>3.61670596160323</v>
      </c>
    </row>
    <row r="2306" spans="1:23" x14ac:dyDescent="0.25">
      <c r="A2306">
        <v>2304</v>
      </c>
      <c r="B2306">
        <v>142.006423567311</v>
      </c>
      <c r="C2306">
        <v>175.433348211686</v>
      </c>
      <c r="D2306">
        <v>37.788855639533502</v>
      </c>
      <c r="E2306">
        <v>6.9365557275011902</v>
      </c>
      <c r="F2306">
        <v>11.0358924865722</v>
      </c>
      <c r="G2306">
        <v>4.4666509628295898</v>
      </c>
      <c r="H2306">
        <v>9.2579917907714808</v>
      </c>
      <c r="I2306">
        <v>2.81924104690551</v>
      </c>
      <c r="J2306">
        <v>1045</v>
      </c>
      <c r="K2306">
        <v>203</v>
      </c>
      <c r="L2306">
        <v>2602</v>
      </c>
      <c r="M2306">
        <v>543</v>
      </c>
      <c r="N2306">
        <v>87.091903686523395</v>
      </c>
      <c r="O2306">
        <v>46.872165679931598</v>
      </c>
      <c r="P2306">
        <v>75.155204898728201</v>
      </c>
      <c r="Q2306">
        <v>179.07415271879401</v>
      </c>
      <c r="R2306">
        <v>33.779753793680698</v>
      </c>
      <c r="S2306">
        <v>4.7621980239673096</v>
      </c>
      <c r="T2306">
        <v>0.412549923584624</v>
      </c>
      <c r="U2306">
        <v>0.96481158364680697</v>
      </c>
      <c r="V2306">
        <v>13.0482420278004</v>
      </c>
      <c r="W2306">
        <v>2.4509969584319</v>
      </c>
    </row>
    <row r="2307" spans="1:23" x14ac:dyDescent="0.25">
      <c r="A2307">
        <v>2305</v>
      </c>
      <c r="B2307">
        <v>138.07652001785399</v>
      </c>
      <c r="C2307">
        <v>176.705059287003</v>
      </c>
      <c r="D2307">
        <v>39.074300161324402</v>
      </c>
      <c r="E2307">
        <v>8.6110035261661597</v>
      </c>
      <c r="F2307">
        <v>9.0090150833129794</v>
      </c>
      <c r="G2307">
        <v>5.5075368881225497</v>
      </c>
      <c r="H2307">
        <v>7.4357557296752903</v>
      </c>
      <c r="I2307">
        <v>4.7009863853454501</v>
      </c>
      <c r="J2307">
        <v>742</v>
      </c>
      <c r="K2307">
        <v>493</v>
      </c>
      <c r="L2307">
        <v>1963</v>
      </c>
      <c r="M2307">
        <v>1096</v>
      </c>
      <c r="N2307">
        <v>88.481636047363196</v>
      </c>
      <c r="O2307">
        <v>69.180923461914006</v>
      </c>
      <c r="P2307">
        <v>79.215027075812202</v>
      </c>
      <c r="Q2307">
        <v>188.40710073511499</v>
      </c>
      <c r="R2307">
        <v>32.4615715574216</v>
      </c>
      <c r="S2307">
        <v>2.7210114018773202</v>
      </c>
      <c r="T2307">
        <v>0.428794009782267</v>
      </c>
      <c r="U2307">
        <v>0.98343365376034098</v>
      </c>
      <c r="V2307">
        <v>14.7708812260536</v>
      </c>
      <c r="W2307">
        <v>2.2328488372092998</v>
      </c>
    </row>
    <row r="2308" spans="1:23" x14ac:dyDescent="0.25">
      <c r="A2308">
        <v>2306</v>
      </c>
      <c r="B2308">
        <v>136.96242892351799</v>
      </c>
      <c r="C2308">
        <v>191.78460672630899</v>
      </c>
      <c r="D2308">
        <v>32.673780813014098</v>
      </c>
      <c r="E2308">
        <v>6.14684799104589</v>
      </c>
      <c r="F2308">
        <v>8.7610359191894496</v>
      </c>
      <c r="G2308">
        <v>3.3055894374847399</v>
      </c>
      <c r="H2308">
        <v>7.3973588943481401</v>
      </c>
      <c r="I2308">
        <v>2.7253401279449401</v>
      </c>
      <c r="J2308">
        <v>736</v>
      </c>
      <c r="K2308">
        <v>280</v>
      </c>
      <c r="L2308">
        <v>1967</v>
      </c>
      <c r="M2308">
        <v>538</v>
      </c>
      <c r="N2308">
        <v>86.267021179199205</v>
      </c>
      <c r="O2308">
        <v>23.769729614257798</v>
      </c>
      <c r="P2308">
        <v>91.212969283276394</v>
      </c>
      <c r="Q2308">
        <v>172.86858403654099</v>
      </c>
      <c r="R2308">
        <v>31.798818893038</v>
      </c>
      <c r="S2308">
        <v>6.1618604138315103</v>
      </c>
      <c r="T2308">
        <v>0.50547133682959999</v>
      </c>
      <c r="U2308">
        <v>0.95985221073161398</v>
      </c>
      <c r="V2308">
        <v>19.130008904719499</v>
      </c>
      <c r="W2308">
        <v>3.0649949560455299</v>
      </c>
    </row>
    <row r="2309" spans="1:23" x14ac:dyDescent="0.25">
      <c r="A2309">
        <v>2307</v>
      </c>
      <c r="B2309">
        <v>150.33542277164301</v>
      </c>
      <c r="C2309">
        <v>206.35814783908</v>
      </c>
      <c r="D2309">
        <v>44.745451804355</v>
      </c>
      <c r="E2309">
        <v>6.8333863752723101</v>
      </c>
      <c r="F2309">
        <v>7.7442488670349103</v>
      </c>
      <c r="G2309">
        <v>3.4151017665863002</v>
      </c>
      <c r="H2309">
        <v>6.7854433059692303</v>
      </c>
      <c r="I2309">
        <v>3.35775423049926</v>
      </c>
      <c r="J2309">
        <v>647</v>
      </c>
      <c r="K2309">
        <v>311</v>
      </c>
      <c r="L2309">
        <v>1628</v>
      </c>
      <c r="M2309">
        <v>707</v>
      </c>
      <c r="N2309">
        <v>70.035705566406193</v>
      </c>
      <c r="O2309">
        <v>24.0831909179687</v>
      </c>
      <c r="P2309">
        <v>83.101994115724096</v>
      </c>
      <c r="Q2309">
        <v>176.79032153296501</v>
      </c>
      <c r="R2309">
        <v>30.721083235466701</v>
      </c>
      <c r="S2309">
        <v>8.3590705388435502</v>
      </c>
      <c r="T2309">
        <v>0.46340968207960898</v>
      </c>
      <c r="U2309">
        <v>0.94995474108002398</v>
      </c>
      <c r="V2309">
        <v>17.495833333333302</v>
      </c>
      <c r="W2309">
        <v>5.31</v>
      </c>
    </row>
    <row r="2310" spans="1:23" x14ac:dyDescent="0.25">
      <c r="A2310">
        <v>2308</v>
      </c>
      <c r="B2310">
        <v>152.16200586077699</v>
      </c>
      <c r="C2310">
        <v>128.23528498515299</v>
      </c>
      <c r="D2310">
        <v>41.459749848253402</v>
      </c>
      <c r="E2310">
        <v>5.1232654506776498</v>
      </c>
      <c r="F2310">
        <v>7.3973884582519496</v>
      </c>
      <c r="G2310">
        <v>3.5396943092346098</v>
      </c>
      <c r="H2310">
        <v>6.5927920341491699</v>
      </c>
      <c r="I2310">
        <v>2.0866677761077801</v>
      </c>
      <c r="J2310">
        <v>621</v>
      </c>
      <c r="K2310">
        <v>122</v>
      </c>
      <c r="L2310">
        <v>1586</v>
      </c>
      <c r="M2310">
        <v>338</v>
      </c>
      <c r="N2310">
        <v>63.253459930419901</v>
      </c>
      <c r="O2310">
        <v>53.075416564941399</v>
      </c>
      <c r="P2310">
        <v>86.300981461286796</v>
      </c>
      <c r="Q2310">
        <v>174.09167865557399</v>
      </c>
      <c r="R2310">
        <v>27.505346543149699</v>
      </c>
      <c r="S2310">
        <v>7.6105611843722603</v>
      </c>
      <c r="T2310">
        <v>0.45935641535319899</v>
      </c>
      <c r="U2310">
        <v>0.98269349369723402</v>
      </c>
      <c r="V2310">
        <v>17.7593220338983</v>
      </c>
      <c r="W2310">
        <v>2.9507243419710201</v>
      </c>
    </row>
    <row r="2311" spans="1:23" x14ac:dyDescent="0.25">
      <c r="A2311">
        <v>2309</v>
      </c>
      <c r="B2311">
        <v>156.292456674882</v>
      </c>
      <c r="C2311">
        <v>205.812105804498</v>
      </c>
      <c r="D2311">
        <v>39.791891215317598</v>
      </c>
      <c r="E2311">
        <v>6.9380655966788503</v>
      </c>
      <c r="F2311">
        <v>8.06323146820068</v>
      </c>
      <c r="G2311">
        <v>3.0815284252166699</v>
      </c>
      <c r="H2311">
        <v>7.2555642127990696</v>
      </c>
      <c r="I2311">
        <v>3.02335524559021</v>
      </c>
      <c r="J2311">
        <v>729</v>
      </c>
      <c r="K2311">
        <v>304</v>
      </c>
      <c r="L2311">
        <v>1834</v>
      </c>
      <c r="M2311">
        <v>649</v>
      </c>
      <c r="N2311">
        <v>72.801094055175696</v>
      </c>
      <c r="O2311">
        <v>27.513633728027301</v>
      </c>
      <c r="P2311">
        <v>97.396960711638201</v>
      </c>
      <c r="Q2311">
        <v>171.16503116706701</v>
      </c>
      <c r="R2311">
        <v>32.888606469971201</v>
      </c>
      <c r="S2311">
        <v>7.1349945375242196</v>
      </c>
      <c r="T2311">
        <v>0.51392842030720398</v>
      </c>
      <c r="U2311">
        <v>0.95613240549158796</v>
      </c>
      <c r="V2311">
        <v>15.312710911136101</v>
      </c>
      <c r="W2311">
        <v>3.5962493105350202</v>
      </c>
    </row>
    <row r="2312" spans="1:23" x14ac:dyDescent="0.25">
      <c r="A2312">
        <v>2310</v>
      </c>
      <c r="B2312">
        <v>160.57833453007001</v>
      </c>
      <c r="C2312">
        <v>171.326728638242</v>
      </c>
      <c r="D2312">
        <v>37.262560819071901</v>
      </c>
      <c r="E2312">
        <v>13.0145991085424</v>
      </c>
      <c r="F2312">
        <v>7.6438570022582999</v>
      </c>
      <c r="G2312">
        <v>4.3120141029357901</v>
      </c>
      <c r="H2312">
        <v>7.4827456474304199</v>
      </c>
      <c r="I2312">
        <v>3.4108512401580802</v>
      </c>
      <c r="J2312">
        <v>851</v>
      </c>
      <c r="K2312">
        <v>331</v>
      </c>
      <c r="L2312">
        <v>1844</v>
      </c>
      <c r="M2312">
        <v>800</v>
      </c>
      <c r="N2312">
        <v>92.070625305175696</v>
      </c>
      <c r="O2312">
        <v>63.513778686523402</v>
      </c>
      <c r="P2312">
        <v>86.053073563990594</v>
      </c>
      <c r="Q2312">
        <v>191.98678692479999</v>
      </c>
      <c r="R2312">
        <v>24.904760573425399</v>
      </c>
      <c r="S2312">
        <v>5.5761669853548197</v>
      </c>
      <c r="T2312">
        <v>0.45141160420991</v>
      </c>
      <c r="U2312">
        <v>0.97243428876506899</v>
      </c>
      <c r="V2312">
        <v>17.893305439330501</v>
      </c>
      <c r="W2312">
        <v>2.8694050469699701</v>
      </c>
    </row>
    <row r="2313" spans="1:23" x14ac:dyDescent="0.25">
      <c r="A2313">
        <v>2311</v>
      </c>
      <c r="B2313">
        <v>151.47617846261301</v>
      </c>
      <c r="C2313">
        <v>195.22360224339599</v>
      </c>
      <c r="D2313">
        <v>39.998914918878803</v>
      </c>
      <c r="E2313">
        <v>6.0303714467021097</v>
      </c>
      <c r="F2313">
        <v>7.7950816154479901</v>
      </c>
      <c r="G2313">
        <v>2.2431221008300701</v>
      </c>
      <c r="H2313">
        <v>8.6067438125610298</v>
      </c>
      <c r="I2313">
        <v>1.7017518281936601</v>
      </c>
      <c r="J2313">
        <v>987</v>
      </c>
      <c r="K2313">
        <v>132</v>
      </c>
      <c r="L2313">
        <v>2113</v>
      </c>
      <c r="M2313">
        <v>327</v>
      </c>
      <c r="N2313">
        <v>87.367042541503906</v>
      </c>
      <c r="O2313">
        <v>26.8700561523437</v>
      </c>
      <c r="P2313">
        <v>78.190058479532098</v>
      </c>
      <c r="Q2313">
        <v>181.06841505131101</v>
      </c>
      <c r="R2313">
        <v>27.763351901985502</v>
      </c>
      <c r="S2313">
        <v>5.3766816835101903</v>
      </c>
      <c r="T2313">
        <v>0.43965628969816301</v>
      </c>
      <c r="U2313">
        <v>0.96854605365203394</v>
      </c>
      <c r="V2313">
        <v>17.802788844621499</v>
      </c>
      <c r="W2313">
        <v>2.82066567312468</v>
      </c>
    </row>
    <row r="2314" spans="1:23" x14ac:dyDescent="0.25">
      <c r="A2314">
        <v>2312</v>
      </c>
      <c r="B2314">
        <v>179.96334103126301</v>
      </c>
      <c r="C2314">
        <v>212.42960274796701</v>
      </c>
      <c r="D2314">
        <v>47.399152432166701</v>
      </c>
      <c r="E2314">
        <v>24.1831799543898</v>
      </c>
      <c r="F2314">
        <v>7.8705711364745996</v>
      </c>
      <c r="G2314">
        <v>3.7435309886932302</v>
      </c>
      <c r="H2314">
        <v>8.7016954421996999</v>
      </c>
      <c r="I2314">
        <v>3.69945836067199</v>
      </c>
      <c r="J2314">
        <v>986</v>
      </c>
      <c r="K2314">
        <v>301</v>
      </c>
      <c r="L2314">
        <v>2146</v>
      </c>
      <c r="M2314">
        <v>710</v>
      </c>
      <c r="N2314">
        <v>99.040390014648395</v>
      </c>
      <c r="O2314">
        <v>25.495098114013601</v>
      </c>
      <c r="P2314">
        <v>87.870781392520499</v>
      </c>
      <c r="Q2314">
        <v>154.742299057027</v>
      </c>
      <c r="R2314">
        <v>25.179489945642601</v>
      </c>
      <c r="S2314">
        <v>6.8166311001057904</v>
      </c>
      <c r="T2314">
        <v>0.44464562043469502</v>
      </c>
      <c r="U2314">
        <v>0.95680897854657598</v>
      </c>
      <c r="V2314">
        <v>18.316733067729</v>
      </c>
      <c r="W2314">
        <v>4.25420319011352</v>
      </c>
    </row>
    <row r="2315" spans="1:23" x14ac:dyDescent="0.25">
      <c r="A2315">
        <v>2313</v>
      </c>
      <c r="B2315">
        <v>173.39315725125601</v>
      </c>
      <c r="C2315">
        <v>210.67115604804999</v>
      </c>
      <c r="D2315">
        <v>48.746199147074002</v>
      </c>
      <c r="E2315">
        <v>4.7219958737399796</v>
      </c>
      <c r="F2315">
        <v>7.9495792388915998</v>
      </c>
      <c r="G2315">
        <v>1.9127507209777801</v>
      </c>
      <c r="H2315">
        <v>8.1689701080322195</v>
      </c>
      <c r="I2315">
        <v>1.53113460540771</v>
      </c>
      <c r="J2315">
        <v>909</v>
      </c>
      <c r="K2315">
        <v>121</v>
      </c>
      <c r="L2315">
        <v>2033</v>
      </c>
      <c r="M2315">
        <v>246</v>
      </c>
      <c r="N2315">
        <v>87.783821105957003</v>
      </c>
      <c r="O2315">
        <v>47.885280609130803</v>
      </c>
      <c r="P2315">
        <v>78.391352859135196</v>
      </c>
      <c r="Q2315">
        <v>187.27309770952999</v>
      </c>
      <c r="R2315">
        <v>31.203913551081701</v>
      </c>
      <c r="S2315">
        <v>4.8899538944619696</v>
      </c>
      <c r="T2315">
        <v>0.45634993772634402</v>
      </c>
      <c r="U2315">
        <v>0.97269855149235795</v>
      </c>
      <c r="V2315">
        <v>14.1580502215657</v>
      </c>
      <c r="W2315">
        <v>2.8881622847991402</v>
      </c>
    </row>
    <row r="2316" spans="1:23" x14ac:dyDescent="0.25">
      <c r="A2316">
        <v>2314</v>
      </c>
      <c r="B2316">
        <v>177.18306196510699</v>
      </c>
      <c r="C2316">
        <v>201.59795454986499</v>
      </c>
      <c r="D2316">
        <v>43.540682067526802</v>
      </c>
      <c r="E2316">
        <v>6.4078638937141497</v>
      </c>
      <c r="F2316">
        <v>7.63030529022216</v>
      </c>
      <c r="G2316">
        <v>3.6607742309570299</v>
      </c>
      <c r="H2316">
        <v>7.7780013084411603</v>
      </c>
      <c r="I2316">
        <v>2.89712214469909</v>
      </c>
      <c r="J2316">
        <v>855</v>
      </c>
      <c r="K2316">
        <v>209</v>
      </c>
      <c r="L2316">
        <v>1992</v>
      </c>
      <c r="M2316">
        <v>574</v>
      </c>
      <c r="N2316">
        <v>93.236259460449205</v>
      </c>
      <c r="O2316">
        <v>24.0831909179687</v>
      </c>
      <c r="P2316">
        <v>110.731560891938</v>
      </c>
      <c r="Q2316">
        <v>168.30651290208499</v>
      </c>
      <c r="R2316">
        <v>21.0950999195734</v>
      </c>
      <c r="S2316">
        <v>7.0024194172600502</v>
      </c>
      <c r="T2316">
        <v>0.65950732935725698</v>
      </c>
      <c r="U2316">
        <v>0.95777619326371999</v>
      </c>
      <c r="V2316">
        <v>9.3354632587859392</v>
      </c>
      <c r="W2316">
        <v>3.72709580838323</v>
      </c>
    </row>
    <row r="2317" spans="1:23" x14ac:dyDescent="0.25">
      <c r="A2317">
        <v>2315</v>
      </c>
      <c r="B2317">
        <v>155.33115333113301</v>
      </c>
      <c r="C2317">
        <v>210.34795940150201</v>
      </c>
      <c r="D2317">
        <v>49.796617775823798</v>
      </c>
      <c r="E2317">
        <v>9.1305859907392009</v>
      </c>
      <c r="F2317">
        <v>10.458940505981399</v>
      </c>
      <c r="G2317">
        <v>4.4481949806213299</v>
      </c>
      <c r="H2317">
        <v>10.6876726150512</v>
      </c>
      <c r="I2317">
        <v>3.785578250885</v>
      </c>
      <c r="J2317">
        <v>1286</v>
      </c>
      <c r="K2317">
        <v>375</v>
      </c>
      <c r="L2317">
        <v>2842</v>
      </c>
      <c r="M2317">
        <v>907</v>
      </c>
      <c r="N2317">
        <v>110.11357879638599</v>
      </c>
      <c r="O2317">
        <v>17.720045089721602</v>
      </c>
      <c r="P2317">
        <v>101.309643128321</v>
      </c>
      <c r="Q2317">
        <v>124.53349126718599</v>
      </c>
      <c r="R2317">
        <v>20.188299751920699</v>
      </c>
      <c r="S2317">
        <v>3.70318450440055</v>
      </c>
      <c r="T2317">
        <v>0.60510048225497304</v>
      </c>
      <c r="U2317">
        <v>0.97814593026293895</v>
      </c>
      <c r="V2317">
        <v>9.9346130773845207</v>
      </c>
      <c r="W2317">
        <v>3.1437756497948</v>
      </c>
    </row>
    <row r="2318" spans="1:23" x14ac:dyDescent="0.25">
      <c r="A2318">
        <v>2316</v>
      </c>
      <c r="B2318">
        <v>138.27741660036</v>
      </c>
      <c r="C2318">
        <v>177.15649440121001</v>
      </c>
      <c r="D2318">
        <v>45.370297344293697</v>
      </c>
      <c r="E2318">
        <v>13.5510073891363</v>
      </c>
      <c r="F2318">
        <v>10.4171085357666</v>
      </c>
      <c r="G2318">
        <v>3.8720948696136399</v>
      </c>
      <c r="H2318">
        <v>8.8789930343627894</v>
      </c>
      <c r="I2318">
        <v>3.1138012409210201</v>
      </c>
      <c r="J2318">
        <v>1021</v>
      </c>
      <c r="K2318">
        <v>259</v>
      </c>
      <c r="L2318">
        <v>2494</v>
      </c>
      <c r="M2318">
        <v>616</v>
      </c>
      <c r="N2318">
        <v>87.1148681640625</v>
      </c>
      <c r="O2318">
        <v>23.537204742431602</v>
      </c>
      <c r="P2318">
        <v>85.205341113105902</v>
      </c>
      <c r="Q2318">
        <v>169.51467065868201</v>
      </c>
      <c r="R2318">
        <v>29.3555905847936</v>
      </c>
      <c r="S2318">
        <v>7.8864372536782996</v>
      </c>
      <c r="T2318">
        <v>0.50819069367588798</v>
      </c>
      <c r="U2318">
        <v>0.90936666122234699</v>
      </c>
      <c r="V2318">
        <v>6.5861737878060396</v>
      </c>
      <c r="W2318">
        <v>2.7350383631713502</v>
      </c>
    </row>
    <row r="2319" spans="1:23" x14ac:dyDescent="0.25">
      <c r="A2319">
        <v>2317</v>
      </c>
      <c r="B2319">
        <v>145.028411185934</v>
      </c>
      <c r="C2319">
        <v>200.30503211783599</v>
      </c>
      <c r="D2319">
        <v>43.245718085175</v>
      </c>
      <c r="E2319">
        <v>6.9560538574642399</v>
      </c>
      <c r="F2319">
        <v>10.087271690368601</v>
      </c>
      <c r="G2319">
        <v>3.0518133640289302</v>
      </c>
      <c r="H2319">
        <v>8.5500383377075195</v>
      </c>
      <c r="I2319">
        <v>2.54978322982788</v>
      </c>
      <c r="J2319">
        <v>981</v>
      </c>
      <c r="K2319">
        <v>253</v>
      </c>
      <c r="L2319">
        <v>2410</v>
      </c>
      <c r="M2319">
        <v>545</v>
      </c>
      <c r="N2319">
        <v>87.863533020019503</v>
      </c>
      <c r="O2319">
        <v>18.681541442871001</v>
      </c>
      <c r="P2319">
        <v>76.990476190476102</v>
      </c>
      <c r="Q2319">
        <v>159.53391173142199</v>
      </c>
      <c r="R2319">
        <v>26.172637913463699</v>
      </c>
      <c r="S2319">
        <v>4.1065205623051702</v>
      </c>
      <c r="T2319">
        <v>0.43637975497777998</v>
      </c>
      <c r="U2319">
        <v>0.98278944932435897</v>
      </c>
      <c r="V2319">
        <v>8.7294832826747708</v>
      </c>
      <c r="W2319">
        <v>2.6278663463638301</v>
      </c>
    </row>
    <row r="2320" spans="1:23" x14ac:dyDescent="0.25">
      <c r="A2320">
        <v>2318</v>
      </c>
      <c r="B2320">
        <v>137.381435696403</v>
      </c>
      <c r="C2320">
        <v>186.950862621048</v>
      </c>
      <c r="D2320">
        <v>49.3025721214984</v>
      </c>
      <c r="E2320">
        <v>6.8951183619415604</v>
      </c>
      <c r="F2320">
        <v>10.0676279067993</v>
      </c>
      <c r="G2320">
        <v>3.0865726470947199</v>
      </c>
      <c r="H2320">
        <v>8.7346620559692294</v>
      </c>
      <c r="I2320">
        <v>2.6378867626190101</v>
      </c>
      <c r="J2320">
        <v>958</v>
      </c>
      <c r="K2320">
        <v>214</v>
      </c>
      <c r="L2320">
        <v>2462</v>
      </c>
      <c r="M2320">
        <v>525</v>
      </c>
      <c r="N2320">
        <v>100.23971557617099</v>
      </c>
      <c r="O2320">
        <v>46</v>
      </c>
      <c r="P2320">
        <v>73.963993046933197</v>
      </c>
      <c r="Q2320">
        <v>191.37023634513099</v>
      </c>
      <c r="R2320">
        <v>27.567299320087098</v>
      </c>
      <c r="S2320">
        <v>5.6520529355934803</v>
      </c>
      <c r="T2320">
        <v>0.41179965067394703</v>
      </c>
      <c r="U2320">
        <v>0.96123802291525795</v>
      </c>
      <c r="V2320">
        <v>9.8430656934306509</v>
      </c>
      <c r="W2320">
        <v>2.7019459888800599</v>
      </c>
    </row>
    <row r="2321" spans="1:23" x14ac:dyDescent="0.25">
      <c r="A2321">
        <v>2319</v>
      </c>
      <c r="B2321">
        <v>146.79042869064</v>
      </c>
      <c r="C2321">
        <v>161.726814027052</v>
      </c>
      <c r="D2321">
        <v>43.3691851006486</v>
      </c>
      <c r="E2321">
        <v>7.64842379580044</v>
      </c>
      <c r="F2321">
        <v>10.280345916748001</v>
      </c>
      <c r="G2321">
        <v>4.9900960922241202</v>
      </c>
      <c r="H2321">
        <v>9.3468399047851491</v>
      </c>
      <c r="I2321">
        <v>3.9002835750579798</v>
      </c>
      <c r="J2321">
        <v>1093</v>
      </c>
      <c r="K2321">
        <v>362</v>
      </c>
      <c r="L2321">
        <v>2560</v>
      </c>
      <c r="M2321">
        <v>882</v>
      </c>
      <c r="N2321">
        <v>96.254875183105398</v>
      </c>
      <c r="O2321">
        <v>34.928497314453097</v>
      </c>
      <c r="P2321">
        <v>77.368536121673003</v>
      </c>
      <c r="Q2321">
        <v>118.89466840052</v>
      </c>
      <c r="R2321">
        <v>29.6767121151168</v>
      </c>
      <c r="S2321">
        <v>15.240271925037201</v>
      </c>
      <c r="T2321">
        <v>0.45232730413205202</v>
      </c>
      <c r="U2321">
        <v>0.72395122219379104</v>
      </c>
      <c r="V2321">
        <v>9.5721859706362107</v>
      </c>
      <c r="W2321">
        <v>11.550913838120101</v>
      </c>
    </row>
    <row r="2322" spans="1:23" x14ac:dyDescent="0.25">
      <c r="A2322">
        <v>2320</v>
      </c>
      <c r="B2322">
        <v>141.33536455199899</v>
      </c>
      <c r="C2322">
        <v>195.25787420675701</v>
      </c>
      <c r="D2322">
        <v>47.689432056668203</v>
      </c>
      <c r="E2322">
        <v>4.5693446220015401</v>
      </c>
      <c r="F2322">
        <v>8.5448446273803693</v>
      </c>
      <c r="G2322">
        <v>3.0703566074371298</v>
      </c>
      <c r="H2322">
        <v>6.9742283821105904</v>
      </c>
      <c r="I2322">
        <v>1.9875679016113199</v>
      </c>
      <c r="J2322">
        <v>720</v>
      </c>
      <c r="K2322">
        <v>130</v>
      </c>
      <c r="L2322">
        <v>1760</v>
      </c>
      <c r="M2322">
        <v>294</v>
      </c>
      <c r="N2322">
        <v>87.681243896484304</v>
      </c>
      <c r="O2322">
        <v>46.270938873291001</v>
      </c>
      <c r="P2322">
        <v>75.693982747738204</v>
      </c>
      <c r="Q2322">
        <v>179.72214131471901</v>
      </c>
      <c r="R2322">
        <v>27.7366086779253</v>
      </c>
      <c r="S2322">
        <v>8.5839271284321299</v>
      </c>
      <c r="T2322">
        <v>0.44773852841188899</v>
      </c>
      <c r="U2322">
        <v>0.95218631625711603</v>
      </c>
      <c r="V2322">
        <v>9.0771288452964694</v>
      </c>
      <c r="W2322">
        <v>3.8026514515858301</v>
      </c>
    </row>
    <row r="2323" spans="1:23" x14ac:dyDescent="0.25">
      <c r="A2323">
        <v>2321</v>
      </c>
      <c r="B2323">
        <v>178.52748937491501</v>
      </c>
      <c r="C2323">
        <v>122.95396766869101</v>
      </c>
      <c r="D2323">
        <v>49.839658158738303</v>
      </c>
      <c r="E2323">
        <v>7.0662946281334396</v>
      </c>
      <c r="F2323">
        <v>9.2000131607055593</v>
      </c>
      <c r="G2323">
        <v>4.0393314361572203</v>
      </c>
      <c r="H2323">
        <v>9.1919279098510707</v>
      </c>
      <c r="I2323">
        <v>3.2071895599365199</v>
      </c>
      <c r="J2323">
        <v>1078</v>
      </c>
      <c r="K2323">
        <v>304</v>
      </c>
      <c r="L2323">
        <v>2386</v>
      </c>
      <c r="M2323">
        <v>766</v>
      </c>
      <c r="N2323">
        <v>103.324729919433</v>
      </c>
      <c r="O2323">
        <v>36.496574401855398</v>
      </c>
      <c r="P2323">
        <v>96.9379773907729</v>
      </c>
      <c r="Q2323">
        <v>195.02420095986901</v>
      </c>
      <c r="R2323">
        <v>24.516892854954602</v>
      </c>
      <c r="S2323">
        <v>8.9522786257994493</v>
      </c>
      <c r="T2323">
        <v>0.49438674240907798</v>
      </c>
      <c r="U2323">
        <v>0.95667162527437899</v>
      </c>
      <c r="V2323">
        <v>16.5268389662027</v>
      </c>
      <c r="W2323">
        <v>3.2619830420487901</v>
      </c>
    </row>
    <row r="2324" spans="1:23" x14ac:dyDescent="0.25">
      <c r="A2324">
        <v>2322</v>
      </c>
      <c r="B2324">
        <v>181.73770110035099</v>
      </c>
      <c r="C2324">
        <v>139.48341710493099</v>
      </c>
      <c r="D2324">
        <v>28.2701935238663</v>
      </c>
      <c r="E2324">
        <v>8.8162999886154996</v>
      </c>
      <c r="F2324">
        <v>5.63163137435913</v>
      </c>
      <c r="G2324">
        <v>5.7315044403076101</v>
      </c>
      <c r="H2324">
        <v>6.98345470428466</v>
      </c>
      <c r="I2324">
        <v>4.03155469894409</v>
      </c>
      <c r="J2324">
        <v>748</v>
      </c>
      <c r="K2324">
        <v>337</v>
      </c>
      <c r="L2324">
        <v>1634</v>
      </c>
      <c r="M2324">
        <v>919</v>
      </c>
      <c r="N2324">
        <v>97.672920227050696</v>
      </c>
      <c r="O2324">
        <v>18.867961883544901</v>
      </c>
      <c r="P2324">
        <v>91.385073260073199</v>
      </c>
      <c r="Q2324">
        <v>153.31267857142799</v>
      </c>
      <c r="R2324">
        <v>26.882044211740201</v>
      </c>
      <c r="S2324">
        <v>5.3940967482996598</v>
      </c>
      <c r="T2324">
        <v>0.45914114624062102</v>
      </c>
      <c r="U2324">
        <v>0.97348646148826901</v>
      </c>
      <c r="V2324">
        <v>17.398293029871901</v>
      </c>
      <c r="W2324">
        <v>3.4652356509566</v>
      </c>
    </row>
    <row r="2325" spans="1:23" x14ac:dyDescent="0.25">
      <c r="A2325">
        <v>2323</v>
      </c>
      <c r="B2325">
        <v>187.15014846009001</v>
      </c>
      <c r="C2325">
        <v>157.49321741155401</v>
      </c>
      <c r="D2325">
        <v>20.335686093317602</v>
      </c>
      <c r="E2325">
        <v>8.2270416503094097</v>
      </c>
      <c r="F2325">
        <v>5.1123237609863201</v>
      </c>
      <c r="G2325">
        <v>4.0911092758178702</v>
      </c>
      <c r="H2325">
        <v>7.3955516815185502</v>
      </c>
      <c r="I2325">
        <v>3.1946983337402299</v>
      </c>
      <c r="J2325">
        <v>894</v>
      </c>
      <c r="K2325">
        <v>318</v>
      </c>
      <c r="L2325">
        <v>1609</v>
      </c>
      <c r="M2325">
        <v>772</v>
      </c>
      <c r="N2325">
        <v>81.492332458496094</v>
      </c>
      <c r="O2325">
        <v>61.4003295898437</v>
      </c>
      <c r="P2325">
        <v>75.622744296901601</v>
      </c>
      <c r="Q2325">
        <v>143.36257814184</v>
      </c>
      <c r="R2325">
        <v>28.018744641835401</v>
      </c>
      <c r="S2325">
        <v>10.9185400502114</v>
      </c>
      <c r="T2325">
        <v>0.42687889182189298</v>
      </c>
      <c r="U2325">
        <v>0.88685757791391395</v>
      </c>
      <c r="V2325">
        <v>15.1775210084033</v>
      </c>
      <c r="W2325">
        <v>4.2504752851710998</v>
      </c>
    </row>
    <row r="2326" spans="1:23" x14ac:dyDescent="0.25">
      <c r="A2326">
        <v>2324</v>
      </c>
      <c r="B2326">
        <v>180.716839061499</v>
      </c>
      <c r="C2326">
        <v>196.34603815327199</v>
      </c>
      <c r="D2326">
        <v>26.8211572547503</v>
      </c>
      <c r="E2326">
        <v>8.2615396853479002</v>
      </c>
      <c r="F2326">
        <v>6.9215636253356898</v>
      </c>
      <c r="G2326">
        <v>4.5912909507751403</v>
      </c>
      <c r="H2326">
        <v>10.4036102294921</v>
      </c>
      <c r="I2326">
        <v>4.2154588699340803</v>
      </c>
      <c r="J2326">
        <v>1149</v>
      </c>
      <c r="K2326">
        <v>439</v>
      </c>
      <c r="L2326">
        <v>2321</v>
      </c>
      <c r="M2326">
        <v>940</v>
      </c>
      <c r="N2326">
        <v>82.565124511718693</v>
      </c>
      <c r="O2326">
        <v>63.134777069091797</v>
      </c>
      <c r="P2326">
        <v>74.542024965325894</v>
      </c>
      <c r="Q2326">
        <v>185.59242256079099</v>
      </c>
      <c r="R2326">
        <v>30.706181676098801</v>
      </c>
      <c r="S2326">
        <v>9.6056860774279098</v>
      </c>
      <c r="T2326">
        <v>0.40424902514748301</v>
      </c>
      <c r="U2326">
        <v>0.94256186173668099</v>
      </c>
      <c r="V2326">
        <v>15.1585365853658</v>
      </c>
      <c r="W2326">
        <v>6.6000269070361899</v>
      </c>
    </row>
    <row r="2327" spans="1:23" x14ac:dyDescent="0.25">
      <c r="A2327">
        <v>2325</v>
      </c>
      <c r="B2327">
        <v>171.13188689863901</v>
      </c>
      <c r="C2327">
        <v>200.88672398067101</v>
      </c>
      <c r="D2327">
        <v>29.866130477628001</v>
      </c>
      <c r="E2327">
        <v>4.84134316668964</v>
      </c>
      <c r="F2327">
        <v>6.4264335632324201</v>
      </c>
      <c r="G2327">
        <v>2.9096393585204998</v>
      </c>
      <c r="H2327">
        <v>10.5122566223144</v>
      </c>
      <c r="I2327">
        <v>1.9220346212387001</v>
      </c>
      <c r="J2327">
        <v>1261</v>
      </c>
      <c r="K2327">
        <v>132</v>
      </c>
      <c r="L2327">
        <v>2284</v>
      </c>
      <c r="M2327">
        <v>325</v>
      </c>
      <c r="N2327">
        <v>96.648849487304602</v>
      </c>
      <c r="O2327">
        <v>25.298221588134702</v>
      </c>
      <c r="P2327">
        <v>72.095641646489099</v>
      </c>
      <c r="Q2327">
        <v>125.249892510104</v>
      </c>
      <c r="R2327">
        <v>23.646392317319901</v>
      </c>
      <c r="S2327">
        <v>4.0516678983161398</v>
      </c>
      <c r="T2327">
        <v>0.43152739448178601</v>
      </c>
      <c r="U2327">
        <v>0.97679613542882004</v>
      </c>
      <c r="V2327">
        <v>13.2229904926534</v>
      </c>
      <c r="W2327">
        <v>3.3112915699922598</v>
      </c>
    </row>
    <row r="2328" spans="1:23" x14ac:dyDescent="0.25">
      <c r="A2328">
        <v>2326</v>
      </c>
      <c r="B2328">
        <v>169.15232199344001</v>
      </c>
      <c r="C2328">
        <v>144.033806206213</v>
      </c>
      <c r="D2328">
        <v>27.032040758234299</v>
      </c>
      <c r="E2328">
        <v>3.6646345868399499</v>
      </c>
      <c r="F2328">
        <v>6.6454348564147896</v>
      </c>
      <c r="G2328">
        <v>2.3329081535339302</v>
      </c>
      <c r="H2328">
        <v>9.2670497894287092</v>
      </c>
      <c r="I2328">
        <v>1.53497791290283</v>
      </c>
      <c r="J2328">
        <v>1075</v>
      </c>
      <c r="K2328">
        <v>105</v>
      </c>
      <c r="L2328">
        <v>2375</v>
      </c>
      <c r="M2328">
        <v>258</v>
      </c>
      <c r="N2328">
        <v>91.443977355957003</v>
      </c>
      <c r="O2328">
        <v>65.436988830566406</v>
      </c>
      <c r="P2328">
        <v>72.663340843257103</v>
      </c>
      <c r="Q2328">
        <v>162.58475902094301</v>
      </c>
      <c r="R2328">
        <v>28.1452155014568</v>
      </c>
      <c r="S2328">
        <v>5.2833199272486402</v>
      </c>
      <c r="T2328">
        <v>0.41482104045147</v>
      </c>
      <c r="U2328">
        <v>0.95931035975328605</v>
      </c>
      <c r="V2328">
        <v>14.456122448979499</v>
      </c>
      <c r="W2328">
        <v>2.83043620859298</v>
      </c>
    </row>
    <row r="2329" spans="1:23" x14ac:dyDescent="0.25">
      <c r="A2329">
        <v>2327</v>
      </c>
      <c r="B2329">
        <v>167.95641289371</v>
      </c>
      <c r="C2329">
        <v>185.98594965941501</v>
      </c>
      <c r="D2329">
        <v>29.287812038547699</v>
      </c>
      <c r="E2329">
        <v>6.9502293914566398</v>
      </c>
      <c r="F2329">
        <v>6.1803994178771902</v>
      </c>
      <c r="G2329">
        <v>3.4768104553222599</v>
      </c>
      <c r="H2329">
        <v>8.1819028854370099</v>
      </c>
      <c r="I2329">
        <v>2.5522947311401301</v>
      </c>
      <c r="J2329">
        <v>935</v>
      </c>
      <c r="K2329">
        <v>227</v>
      </c>
      <c r="L2329">
        <v>1968</v>
      </c>
      <c r="M2329">
        <v>549</v>
      </c>
      <c r="N2329">
        <v>70.007141113281193</v>
      </c>
      <c r="O2329">
        <v>67.896980285644503</v>
      </c>
      <c r="P2329">
        <v>58.478322672352498</v>
      </c>
      <c r="Q2329">
        <v>140.29861916306501</v>
      </c>
      <c r="R2329">
        <v>27.455411792637001</v>
      </c>
      <c r="S2329">
        <v>3.47817680903947</v>
      </c>
      <c r="T2329">
        <v>0.34737452412515102</v>
      </c>
      <c r="U2329">
        <v>0.97409038832845296</v>
      </c>
      <c r="V2329">
        <v>17.8293515358361</v>
      </c>
      <c r="W2329">
        <v>2.69048825815171</v>
      </c>
    </row>
    <row r="2330" spans="1:23" x14ac:dyDescent="0.25">
      <c r="A2330">
        <v>2328</v>
      </c>
      <c r="B2330">
        <v>167.413223621649</v>
      </c>
      <c r="C2330">
        <v>171.649420714549</v>
      </c>
      <c r="D2330">
        <v>26.586598441728899</v>
      </c>
      <c r="E2330">
        <v>7.1642875129418302</v>
      </c>
      <c r="F2330">
        <v>6.4724493026733398</v>
      </c>
      <c r="G2330">
        <v>2.7670748233795099</v>
      </c>
      <c r="H2330">
        <v>9.4733982086181605</v>
      </c>
      <c r="I2330">
        <v>2.1985988616943302</v>
      </c>
      <c r="J2330">
        <v>1131</v>
      </c>
      <c r="K2330">
        <v>173</v>
      </c>
      <c r="L2330">
        <v>2277</v>
      </c>
      <c r="M2330">
        <v>419</v>
      </c>
      <c r="N2330">
        <v>91.065910339355398</v>
      </c>
      <c r="O2330">
        <v>20</v>
      </c>
      <c r="P2330">
        <v>86.801201529219</v>
      </c>
      <c r="Q2330">
        <v>171.64320609422799</v>
      </c>
      <c r="R2330">
        <v>28.936696547399102</v>
      </c>
      <c r="S2330">
        <v>4.9451204937653399</v>
      </c>
      <c r="T2330">
        <v>0.47102833771852398</v>
      </c>
      <c r="U2330">
        <v>0.97292504288757198</v>
      </c>
      <c r="V2330">
        <v>15.2106084243369</v>
      </c>
      <c r="W2330">
        <v>3.20234113712374</v>
      </c>
    </row>
    <row r="2331" spans="1:23" x14ac:dyDescent="0.25">
      <c r="A2331">
        <v>2329</v>
      </c>
      <c r="B2331">
        <v>163.629005026295</v>
      </c>
      <c r="C2331">
        <v>199.55118476974101</v>
      </c>
      <c r="D2331">
        <v>30.999632428130202</v>
      </c>
      <c r="E2331">
        <v>3.91796481537913</v>
      </c>
      <c r="F2331">
        <v>6.5947189331054599</v>
      </c>
      <c r="G2331">
        <v>2.1116697788238499</v>
      </c>
      <c r="H2331">
        <v>8.6186122894287092</v>
      </c>
      <c r="I2331">
        <v>1.3484529256820601</v>
      </c>
      <c r="J2331">
        <v>963</v>
      </c>
      <c r="K2331">
        <v>65</v>
      </c>
      <c r="L2331">
        <v>2125</v>
      </c>
      <c r="M2331">
        <v>177</v>
      </c>
      <c r="N2331">
        <v>75.153175354003906</v>
      </c>
      <c r="O2331">
        <v>10.7703294754028</v>
      </c>
      <c r="P2331">
        <v>88.041070604522304</v>
      </c>
      <c r="Q2331">
        <v>149.51761076836701</v>
      </c>
      <c r="R2331">
        <v>28.211945424927102</v>
      </c>
      <c r="S2331">
        <v>8.9476635257342494</v>
      </c>
      <c r="T2331">
        <v>0.468543365705202</v>
      </c>
      <c r="U2331">
        <v>0.94815496533416099</v>
      </c>
      <c r="V2331">
        <v>14.291172595520401</v>
      </c>
      <c r="W2331">
        <v>4.5665263839430201</v>
      </c>
    </row>
    <row r="2332" spans="1:23" x14ac:dyDescent="0.25">
      <c r="A2332">
        <v>2330</v>
      </c>
      <c r="B2332">
        <v>160.69900444409899</v>
      </c>
      <c r="C2332">
        <v>197.64720836810301</v>
      </c>
      <c r="D2332">
        <v>23.615345803372701</v>
      </c>
      <c r="E2332">
        <v>4.4416289475782902</v>
      </c>
      <c r="F2332">
        <v>6.2429294586181596</v>
      </c>
      <c r="G2332">
        <v>2.5804429054260201</v>
      </c>
      <c r="H2332">
        <v>7.9774112701415998</v>
      </c>
      <c r="I2332">
        <v>1.8409856557846001</v>
      </c>
      <c r="J2332">
        <v>899</v>
      </c>
      <c r="K2332">
        <v>135</v>
      </c>
      <c r="L2332">
        <v>1795</v>
      </c>
      <c r="M2332">
        <v>327</v>
      </c>
      <c r="N2332">
        <v>77.833152770996094</v>
      </c>
      <c r="O2332">
        <v>51.855567932128899</v>
      </c>
      <c r="P2332">
        <v>123.438164376458</v>
      </c>
      <c r="Q2332">
        <v>166.83250879787801</v>
      </c>
      <c r="R2332">
        <v>26.125321226333199</v>
      </c>
      <c r="S2332">
        <v>8.2633379491539891</v>
      </c>
      <c r="T2332">
        <v>0.65102580637432095</v>
      </c>
      <c r="U2332">
        <v>0.95027732686962496</v>
      </c>
      <c r="V2332">
        <v>9.9098360655737707</v>
      </c>
      <c r="W2332">
        <v>4.3012333965844398</v>
      </c>
    </row>
    <row r="2333" spans="1:23" x14ac:dyDescent="0.25">
      <c r="A2333">
        <v>2331</v>
      </c>
      <c r="B2333">
        <v>178.09868229540601</v>
      </c>
      <c r="C2333">
        <v>196.22366046304001</v>
      </c>
      <c r="D2333">
        <v>28.9974945066269</v>
      </c>
      <c r="E2333">
        <v>6.3936677146636898</v>
      </c>
      <c r="F2333">
        <v>6.7363700866699201</v>
      </c>
      <c r="G2333">
        <v>3.5405700206756499</v>
      </c>
      <c r="H2333">
        <v>8.7653818130493093</v>
      </c>
      <c r="I2333">
        <v>2.8568146228790199</v>
      </c>
      <c r="J2333">
        <v>1025</v>
      </c>
      <c r="K2333">
        <v>258</v>
      </c>
      <c r="L2333">
        <v>2064</v>
      </c>
      <c r="M2333">
        <v>618</v>
      </c>
      <c r="N2333">
        <v>81.301902770996094</v>
      </c>
      <c r="O2333">
        <v>41.773197174072202</v>
      </c>
      <c r="P2333">
        <v>113.982159335589</v>
      </c>
      <c r="Q2333">
        <v>181.20832749193801</v>
      </c>
      <c r="R2333">
        <v>27.340032569113301</v>
      </c>
      <c r="S2333">
        <v>4.3119149672338297</v>
      </c>
      <c r="T2333">
        <v>0.61210964434983395</v>
      </c>
      <c r="U2333">
        <v>0.97564727005138696</v>
      </c>
      <c r="V2333">
        <v>9.8685990338164196</v>
      </c>
      <c r="W2333">
        <v>2.6978350990326998</v>
      </c>
    </row>
    <row r="2334" spans="1:23" x14ac:dyDescent="0.25">
      <c r="A2334">
        <v>2332</v>
      </c>
      <c r="B2334">
        <v>182.31306642861301</v>
      </c>
      <c r="C2334">
        <v>217.24351336140799</v>
      </c>
      <c r="D2334">
        <v>20.301235099507998</v>
      </c>
      <c r="E2334">
        <v>3.4560598481213098</v>
      </c>
      <c r="F2334">
        <v>5.6125893592834402</v>
      </c>
      <c r="G2334">
        <v>1.8594117164611801</v>
      </c>
      <c r="H2334">
        <v>6.9519085884094203</v>
      </c>
      <c r="I2334">
        <v>1.20217525959014</v>
      </c>
      <c r="J2334">
        <v>828</v>
      </c>
      <c r="K2334">
        <v>75</v>
      </c>
      <c r="L2334">
        <v>1587</v>
      </c>
      <c r="M2334">
        <v>148</v>
      </c>
      <c r="N2334">
        <v>73.824119567871094</v>
      </c>
      <c r="O2334">
        <v>33.615470886230398</v>
      </c>
      <c r="P2334">
        <v>87.493643298220107</v>
      </c>
      <c r="Q2334">
        <v>162.65456169072701</v>
      </c>
      <c r="R2334">
        <v>31.100496436388202</v>
      </c>
      <c r="S2334">
        <v>9.0339212717570199</v>
      </c>
      <c r="T2334">
        <v>0.45517548723331502</v>
      </c>
      <c r="U2334">
        <v>0.90182613550347801</v>
      </c>
      <c r="V2334">
        <v>18.7617924528301</v>
      </c>
      <c r="W2334">
        <v>3.2355353075170799</v>
      </c>
    </row>
    <row r="2335" spans="1:23" x14ac:dyDescent="0.25">
      <c r="A2335">
        <v>2333</v>
      </c>
      <c r="B2335">
        <v>166.967416406295</v>
      </c>
      <c r="C2335">
        <v>159.786023404296</v>
      </c>
      <c r="D2335">
        <v>27.651178541774598</v>
      </c>
      <c r="E2335">
        <v>6.5011530110025397</v>
      </c>
      <c r="F2335">
        <v>7.4222278594970703</v>
      </c>
      <c r="G2335">
        <v>4.5735445022582999</v>
      </c>
      <c r="H2335">
        <v>9.0294151306152308</v>
      </c>
      <c r="I2335">
        <v>3.0966312885284402</v>
      </c>
      <c r="J2335">
        <v>1088</v>
      </c>
      <c r="K2335">
        <v>237</v>
      </c>
      <c r="L2335">
        <v>2053</v>
      </c>
      <c r="M2335">
        <v>604</v>
      </c>
      <c r="N2335">
        <v>87.367042541503906</v>
      </c>
      <c r="O2335">
        <v>52.038448333740199</v>
      </c>
      <c r="P2335">
        <v>69.131285988483597</v>
      </c>
      <c r="Q2335">
        <v>197.238689989303</v>
      </c>
      <c r="R2335">
        <v>35.430866425464302</v>
      </c>
      <c r="S2335">
        <v>2.9287135333016998</v>
      </c>
      <c r="T2335">
        <v>0.39378982078490898</v>
      </c>
      <c r="U2335">
        <v>0.98842670849094905</v>
      </c>
      <c r="V2335">
        <v>21.018318965517199</v>
      </c>
      <c r="W2335">
        <v>2.3159819578202998</v>
      </c>
    </row>
    <row r="2336" spans="1:23" x14ac:dyDescent="0.25">
      <c r="A2336">
        <v>2334</v>
      </c>
      <c r="B2336">
        <v>174.39282733994401</v>
      </c>
      <c r="C2336">
        <v>217.29449436239699</v>
      </c>
      <c r="D2336">
        <v>21.110754694413</v>
      </c>
      <c r="E2336">
        <v>4.2380733196995397</v>
      </c>
      <c r="F2336">
        <v>7.8104562759399396</v>
      </c>
      <c r="G2336">
        <v>1.82252669334411</v>
      </c>
      <c r="H2336">
        <v>8.7000913619995099</v>
      </c>
      <c r="I2336">
        <v>1.9128435850143399</v>
      </c>
      <c r="J2336">
        <v>1023</v>
      </c>
      <c r="K2336">
        <v>187</v>
      </c>
      <c r="L2336">
        <v>2050</v>
      </c>
      <c r="M2336">
        <v>432</v>
      </c>
      <c r="N2336">
        <v>85.755462646484304</v>
      </c>
      <c r="O2336">
        <v>41.400482177734297</v>
      </c>
      <c r="P2336">
        <v>50.138432835820801</v>
      </c>
      <c r="Q2336">
        <v>162.30594117646999</v>
      </c>
      <c r="R2336">
        <v>28.465517509721</v>
      </c>
      <c r="S2336">
        <v>14.848132780096</v>
      </c>
      <c r="T2336">
        <v>0.29289976559670799</v>
      </c>
      <c r="U2336">
        <v>0.91311815408170005</v>
      </c>
      <c r="V2336">
        <v>18.147659063625401</v>
      </c>
      <c r="W2336">
        <v>8.5715506924260492</v>
      </c>
    </row>
    <row r="2337" spans="1:23" x14ac:dyDescent="0.25">
      <c r="A2337">
        <v>2335</v>
      </c>
      <c r="B2337">
        <v>167.17508587397299</v>
      </c>
      <c r="C2337">
        <v>113.571037668109</v>
      </c>
      <c r="D2337">
        <v>31.016499117620299</v>
      </c>
      <c r="E2337">
        <v>4.8134728002275704</v>
      </c>
      <c r="F2337">
        <v>7.7907114028930602</v>
      </c>
      <c r="G2337">
        <v>3.8850026130676198</v>
      </c>
      <c r="H2337">
        <v>8.2442245483398402</v>
      </c>
      <c r="I2337">
        <v>2.2418196201324401</v>
      </c>
      <c r="J2337">
        <v>958</v>
      </c>
      <c r="K2337">
        <v>137</v>
      </c>
      <c r="L2337">
        <v>2013</v>
      </c>
      <c r="M2337">
        <v>367</v>
      </c>
      <c r="N2337">
        <v>102.303466796875</v>
      </c>
      <c r="O2337">
        <v>32.202484130859297</v>
      </c>
      <c r="P2337">
        <v>69.838102409638495</v>
      </c>
      <c r="Q2337">
        <v>181.72580226215399</v>
      </c>
      <c r="R2337">
        <v>34.321977457014199</v>
      </c>
      <c r="S2337">
        <v>7.1408745904381297</v>
      </c>
      <c r="T2337">
        <v>0.41992956135620202</v>
      </c>
      <c r="U2337">
        <v>0.96512036498022802</v>
      </c>
      <c r="V2337">
        <v>16.0751582278481</v>
      </c>
      <c r="W2337">
        <v>3.03661404098085</v>
      </c>
    </row>
    <row r="2338" spans="1:23" x14ac:dyDescent="0.25">
      <c r="A2338">
        <v>2336</v>
      </c>
      <c r="B2338">
        <v>192.34795940150201</v>
      </c>
      <c r="C2338">
        <v>215.087969881037</v>
      </c>
      <c r="D2338">
        <v>35.471288247433101</v>
      </c>
      <c r="E2338">
        <v>4.3655703807578199</v>
      </c>
      <c r="F2338">
        <v>7.0297694206237704</v>
      </c>
      <c r="G2338">
        <v>1.7620557546615601</v>
      </c>
      <c r="H2338">
        <v>8.8042945861816406</v>
      </c>
      <c r="I2338">
        <v>1.63720655441284</v>
      </c>
      <c r="J2338">
        <v>1092</v>
      </c>
      <c r="K2338">
        <v>165</v>
      </c>
      <c r="L2338">
        <v>2050</v>
      </c>
      <c r="M2338">
        <v>298</v>
      </c>
      <c r="N2338">
        <v>87.965904235839801</v>
      </c>
      <c r="O2338">
        <v>23.345235824584901</v>
      </c>
      <c r="P2338">
        <v>63.022260273972599</v>
      </c>
      <c r="Q2338">
        <v>184.22407997681799</v>
      </c>
      <c r="R2338">
        <v>30.970988522340999</v>
      </c>
      <c r="S2338">
        <v>5.6426630393954396</v>
      </c>
      <c r="T2338">
        <v>0.350111928865046</v>
      </c>
      <c r="U2338">
        <v>0.97202987261218099</v>
      </c>
      <c r="V2338">
        <v>16.819718309859098</v>
      </c>
      <c r="W2338">
        <v>2.6758947499688199</v>
      </c>
    </row>
    <row r="2339" spans="1:23" x14ac:dyDescent="0.25">
      <c r="A2339">
        <v>2337</v>
      </c>
      <c r="B2339">
        <v>179.07131906305099</v>
      </c>
      <c r="C2339">
        <v>192.34555298957801</v>
      </c>
      <c r="D2339">
        <v>33.091385893352701</v>
      </c>
      <c r="E2339">
        <v>10.042662670879499</v>
      </c>
      <c r="F2339">
        <v>8.1508979797363192</v>
      </c>
      <c r="G2339">
        <v>7.2219338417053196</v>
      </c>
      <c r="H2339">
        <v>10.133476257324199</v>
      </c>
      <c r="I2339">
        <v>5.3778657913207999</v>
      </c>
      <c r="J2339">
        <v>1286</v>
      </c>
      <c r="K2339">
        <v>482</v>
      </c>
      <c r="L2339">
        <v>2451</v>
      </c>
      <c r="M2339">
        <v>1280</v>
      </c>
      <c r="N2339">
        <v>114.586204528808</v>
      </c>
      <c r="O2339">
        <v>43.0813179016113</v>
      </c>
      <c r="P2339">
        <v>77.782678612451093</v>
      </c>
      <c r="Q2339">
        <v>174.50401230718001</v>
      </c>
      <c r="R2339">
        <v>22.733639861199102</v>
      </c>
      <c r="S2339">
        <v>4.7599843871972203</v>
      </c>
      <c r="T2339">
        <v>0.51320142928694601</v>
      </c>
      <c r="U2339">
        <v>0.972946496612353</v>
      </c>
      <c r="V2339">
        <v>13.153010033444801</v>
      </c>
      <c r="W2339">
        <v>3.2912374411802099</v>
      </c>
    </row>
    <row r="2340" spans="1:23" x14ac:dyDescent="0.25">
      <c r="A2340">
        <v>2338</v>
      </c>
      <c r="B2340">
        <v>165.15711541073901</v>
      </c>
      <c r="C2340">
        <v>211.29860855052399</v>
      </c>
      <c r="D2340">
        <v>37.552411185147101</v>
      </c>
      <c r="E2340">
        <v>5.8817919490835102</v>
      </c>
      <c r="F2340">
        <v>9.9801054000854492</v>
      </c>
      <c r="G2340">
        <v>2.8302869796752899</v>
      </c>
      <c r="H2340">
        <v>10.7458581924438</v>
      </c>
      <c r="I2340">
        <v>3.19028115272521</v>
      </c>
      <c r="J2340">
        <v>1299</v>
      </c>
      <c r="K2340">
        <v>344</v>
      </c>
      <c r="L2340">
        <v>2674</v>
      </c>
      <c r="M2340">
        <v>692</v>
      </c>
      <c r="N2340">
        <v>125.71794128417901</v>
      </c>
      <c r="O2340">
        <v>62.968246459960902</v>
      </c>
      <c r="P2340">
        <v>89.661893530997304</v>
      </c>
      <c r="Q2340">
        <v>173.74575462697899</v>
      </c>
      <c r="R2340">
        <v>21.750733560749399</v>
      </c>
      <c r="S2340">
        <v>7.41115690809211</v>
      </c>
      <c r="T2340">
        <v>0.59978142772541299</v>
      </c>
      <c r="U2340">
        <v>0.96931361284703299</v>
      </c>
      <c r="V2340">
        <v>8.9394306480920598</v>
      </c>
      <c r="W2340">
        <v>3.0417366006489801</v>
      </c>
    </row>
    <row r="2341" spans="1:23" x14ac:dyDescent="0.25">
      <c r="A2341">
        <v>2339</v>
      </c>
      <c r="B2341">
        <v>168.49050049486601</v>
      </c>
      <c r="C2341">
        <v>190.18568184905499</v>
      </c>
      <c r="D2341">
        <v>36.083003579992699</v>
      </c>
      <c r="E2341">
        <v>7.4460513147182201</v>
      </c>
      <c r="F2341">
        <v>9.9087162017822195</v>
      </c>
      <c r="G2341">
        <v>3.4492437839507999</v>
      </c>
      <c r="H2341">
        <v>12.939761161804199</v>
      </c>
      <c r="I2341">
        <v>3.0943460464477499</v>
      </c>
      <c r="J2341">
        <v>1689</v>
      </c>
      <c r="K2341">
        <v>269</v>
      </c>
      <c r="L2341">
        <v>2865</v>
      </c>
      <c r="M2341">
        <v>635</v>
      </c>
      <c r="N2341">
        <v>119.503135681152</v>
      </c>
      <c r="O2341">
        <v>57.775428771972599</v>
      </c>
      <c r="P2341">
        <v>88.845339845339794</v>
      </c>
      <c r="Q2341">
        <v>109.41413525981299</v>
      </c>
      <c r="R2341">
        <v>23.2607472864232</v>
      </c>
      <c r="S2341">
        <v>4.7376608075312703</v>
      </c>
      <c r="T2341">
        <v>0.55908019954091503</v>
      </c>
      <c r="U2341">
        <v>0.96341188137201905</v>
      </c>
      <c r="V2341">
        <v>10.3595011005135</v>
      </c>
      <c r="W2341">
        <v>3.6497925311203301</v>
      </c>
    </row>
    <row r="2342" spans="1:23" x14ac:dyDescent="0.25">
      <c r="A2342">
        <v>2340</v>
      </c>
      <c r="B2342">
        <v>164.906285780822</v>
      </c>
      <c r="C2342">
        <v>172.16117137922299</v>
      </c>
      <c r="D2342">
        <v>36.792239593333001</v>
      </c>
      <c r="E2342">
        <v>12.280812044010499</v>
      </c>
      <c r="F2342">
        <v>10.540876388549799</v>
      </c>
      <c r="G2342">
        <v>6.5335416793823198</v>
      </c>
      <c r="H2342">
        <v>12.616020202636699</v>
      </c>
      <c r="I2342">
        <v>4.4812068939208896</v>
      </c>
      <c r="J2342">
        <v>1609</v>
      </c>
      <c r="K2342">
        <v>420</v>
      </c>
      <c r="L2342">
        <v>3043</v>
      </c>
      <c r="M2342">
        <v>1007</v>
      </c>
      <c r="N2342">
        <v>119.8540725708</v>
      </c>
      <c r="O2342">
        <v>25.6124973297119</v>
      </c>
      <c r="P2342">
        <v>85.75</v>
      </c>
      <c r="Q2342">
        <v>168.33691864868899</v>
      </c>
      <c r="R2342">
        <v>23.502347185313099</v>
      </c>
      <c r="S2342">
        <v>4.2054619429751297</v>
      </c>
      <c r="T2342">
        <v>0.516725442187562</v>
      </c>
      <c r="U2342">
        <v>0.97296904406714801</v>
      </c>
      <c r="V2342">
        <v>12.5195530726256</v>
      </c>
      <c r="W2342">
        <v>2.69284253578732</v>
      </c>
    </row>
    <row r="2343" spans="1:23" x14ac:dyDescent="0.25">
      <c r="A2343">
        <v>2341</v>
      </c>
      <c r="B2343">
        <v>170.63647654718699</v>
      </c>
      <c r="C2343">
        <v>186.569194046071</v>
      </c>
      <c r="D2343">
        <v>37.885655280393301</v>
      </c>
      <c r="E2343">
        <v>5.7054692201500297</v>
      </c>
      <c r="F2343">
        <v>9.8207044601440394</v>
      </c>
      <c r="G2343">
        <v>3.1514630317687899</v>
      </c>
      <c r="H2343">
        <v>13.1710977554321</v>
      </c>
      <c r="I2343">
        <v>2.0296971797943102</v>
      </c>
      <c r="J2343">
        <v>1709</v>
      </c>
      <c r="K2343">
        <v>113</v>
      </c>
      <c r="L2343">
        <v>2909</v>
      </c>
      <c r="M2343">
        <v>307</v>
      </c>
      <c r="N2343">
        <v>130.602447509765</v>
      </c>
      <c r="O2343">
        <v>18.027755737304599</v>
      </c>
      <c r="P2343">
        <v>112.509133611691</v>
      </c>
      <c r="Q2343">
        <v>189.14129531359799</v>
      </c>
      <c r="R2343">
        <v>17.9487184160194</v>
      </c>
      <c r="S2343">
        <v>6.9613165582627197</v>
      </c>
      <c r="T2343">
        <v>0.65301907968780004</v>
      </c>
      <c r="U2343">
        <v>0.97157620858744598</v>
      </c>
      <c r="V2343">
        <v>7.7086811352253699</v>
      </c>
      <c r="W2343">
        <v>2.84892787524366</v>
      </c>
    </row>
    <row r="2344" spans="1:23" x14ac:dyDescent="0.25">
      <c r="A2344">
        <v>2342</v>
      </c>
      <c r="B2344">
        <v>181.402239515612</v>
      </c>
      <c r="C2344">
        <v>184.023986493042</v>
      </c>
      <c r="D2344">
        <v>38.449025208372703</v>
      </c>
      <c r="E2344">
        <v>6.4189063646523303</v>
      </c>
      <c r="F2344">
        <v>9.4321441650390607</v>
      </c>
      <c r="G2344">
        <v>3.68176937103271</v>
      </c>
      <c r="H2344">
        <v>11.775574684143001</v>
      </c>
      <c r="I2344">
        <v>3.1187639236450102</v>
      </c>
      <c r="J2344">
        <v>1501</v>
      </c>
      <c r="K2344">
        <v>301</v>
      </c>
      <c r="L2344">
        <v>2778</v>
      </c>
      <c r="M2344">
        <v>712</v>
      </c>
      <c r="N2344">
        <v>116.211013793945</v>
      </c>
      <c r="O2344">
        <v>62.6258735656738</v>
      </c>
      <c r="P2344">
        <v>115.61769436997299</v>
      </c>
      <c r="Q2344">
        <v>164.82196078431301</v>
      </c>
      <c r="R2344">
        <v>19.721634071449099</v>
      </c>
      <c r="S2344">
        <v>4.5025266775580803</v>
      </c>
      <c r="T2344">
        <v>0.65000703430506102</v>
      </c>
      <c r="U2344">
        <v>0.97386076429527602</v>
      </c>
      <c r="V2344">
        <v>10.6059701492537</v>
      </c>
      <c r="W2344">
        <v>2.8671458668979999</v>
      </c>
    </row>
    <row r="2345" spans="1:23" x14ac:dyDescent="0.25">
      <c r="A2345">
        <v>2343</v>
      </c>
      <c r="B2345">
        <v>177.609947796386</v>
      </c>
      <c r="C2345">
        <v>175.03252537406101</v>
      </c>
      <c r="D2345">
        <v>39.854234624198099</v>
      </c>
      <c r="E2345">
        <v>8.9234155749554294</v>
      </c>
      <c r="F2345">
        <v>9.4554271697997994</v>
      </c>
      <c r="G2345">
        <v>4.4536275863647399</v>
      </c>
      <c r="H2345">
        <v>11.0818099975585</v>
      </c>
      <c r="I2345">
        <v>3.31747174263</v>
      </c>
      <c r="J2345">
        <v>1345</v>
      </c>
      <c r="K2345">
        <v>299</v>
      </c>
      <c r="L2345">
        <v>2718</v>
      </c>
      <c r="M2345">
        <v>724</v>
      </c>
      <c r="N2345">
        <v>113.463645935058</v>
      </c>
      <c r="O2345">
        <v>52.801513671875</v>
      </c>
      <c r="P2345">
        <v>110.270303030303</v>
      </c>
      <c r="Q2345">
        <v>113.771563021205</v>
      </c>
      <c r="R2345">
        <v>21.5119620683326</v>
      </c>
      <c r="S2345">
        <v>6.9783820866099902</v>
      </c>
      <c r="T2345">
        <v>0.64973812564274702</v>
      </c>
      <c r="U2345">
        <v>0.94652597904427405</v>
      </c>
      <c r="V2345">
        <v>8.2187706543291394</v>
      </c>
      <c r="W2345">
        <v>4.8000345960906401</v>
      </c>
    </row>
    <row r="2346" spans="1:23" x14ac:dyDescent="0.25">
      <c r="A2346">
        <v>2344</v>
      </c>
      <c r="B2346">
        <v>163.114673290768</v>
      </c>
      <c r="C2346">
        <v>199.713908672786</v>
      </c>
      <c r="D2346">
        <v>29.1799341905548</v>
      </c>
      <c r="E2346">
        <v>7.5905658840066703</v>
      </c>
      <c r="F2346">
        <v>7.1636853218078604</v>
      </c>
      <c r="G2346">
        <v>3.5733973979949898</v>
      </c>
      <c r="H2346">
        <v>8.5143880844116193</v>
      </c>
      <c r="I2346">
        <v>2.5345468521118102</v>
      </c>
      <c r="J2346">
        <v>1019</v>
      </c>
      <c r="K2346">
        <v>155</v>
      </c>
      <c r="L2346">
        <v>2042</v>
      </c>
      <c r="M2346">
        <v>444</v>
      </c>
      <c r="N2346">
        <v>100.84146118164</v>
      </c>
      <c r="O2346">
        <v>42.720016479492102</v>
      </c>
      <c r="P2346">
        <v>77.935669262143094</v>
      </c>
      <c r="Q2346">
        <v>154.037436823104</v>
      </c>
      <c r="R2346">
        <v>20.7620873444815</v>
      </c>
      <c r="S2346">
        <v>8.1057856460154092</v>
      </c>
      <c r="T2346">
        <v>0.48174746856232098</v>
      </c>
      <c r="U2346">
        <v>0.94834224383282695</v>
      </c>
      <c r="V2346">
        <v>11.513149022252099</v>
      </c>
      <c r="W2346">
        <v>4.4499029597282798</v>
      </c>
    </row>
    <row r="2347" spans="1:23" x14ac:dyDescent="0.25">
      <c r="A2347">
        <v>2345</v>
      </c>
      <c r="B2347">
        <v>186.71571348172799</v>
      </c>
      <c r="C2347">
        <v>181.16666343224199</v>
      </c>
      <c r="D2347">
        <v>29.833616665096901</v>
      </c>
      <c r="E2347">
        <v>10.127827741767</v>
      </c>
      <c r="F2347">
        <v>6.0440783500671298</v>
      </c>
      <c r="G2347">
        <v>2.99924445152282</v>
      </c>
      <c r="H2347">
        <v>10.3226823806762</v>
      </c>
      <c r="I2347">
        <v>2.1884808540344198</v>
      </c>
      <c r="J2347">
        <v>1270</v>
      </c>
      <c r="K2347">
        <v>138</v>
      </c>
      <c r="L2347">
        <v>2060</v>
      </c>
      <c r="M2347">
        <v>308</v>
      </c>
      <c r="N2347">
        <v>111.15755462646401</v>
      </c>
      <c r="O2347">
        <v>33.615470886230398</v>
      </c>
      <c r="P2347">
        <v>74.802118171683304</v>
      </c>
      <c r="Q2347">
        <v>176.78350438235</v>
      </c>
      <c r="R2347">
        <v>21.504889801354899</v>
      </c>
      <c r="S2347">
        <v>6.7674929476091199</v>
      </c>
      <c r="T2347">
        <v>0.468102522772677</v>
      </c>
      <c r="U2347">
        <v>0.95790065730037899</v>
      </c>
      <c r="V2347">
        <v>12.6413345690454</v>
      </c>
      <c r="W2347">
        <v>3.1004826678367698</v>
      </c>
    </row>
    <row r="2348" spans="1:23" x14ac:dyDescent="0.25">
      <c r="A2348">
        <v>2346</v>
      </c>
      <c r="B2348">
        <v>156.85885617807401</v>
      </c>
      <c r="C2348">
        <v>175.99860272856</v>
      </c>
      <c r="D2348">
        <v>34.433746051547203</v>
      </c>
      <c r="E2348">
        <v>10.038544647947999</v>
      </c>
      <c r="F2348">
        <v>8.2199163436889595</v>
      </c>
      <c r="G2348">
        <v>4.5301451683044398</v>
      </c>
      <c r="H2348">
        <v>10.611870765686</v>
      </c>
      <c r="I2348">
        <v>3.9860198497772199</v>
      </c>
      <c r="J2348">
        <v>1294</v>
      </c>
      <c r="K2348">
        <v>441</v>
      </c>
      <c r="L2348">
        <v>2503</v>
      </c>
      <c r="M2348">
        <v>931</v>
      </c>
      <c r="N2348">
        <v>110.02726745605401</v>
      </c>
      <c r="O2348">
        <v>62.169124603271399</v>
      </c>
      <c r="P2348">
        <v>99.044318895166299</v>
      </c>
      <c r="Q2348">
        <v>207.04011587940599</v>
      </c>
      <c r="R2348">
        <v>24.925146836323801</v>
      </c>
      <c r="S2348">
        <v>4.2580412765082896</v>
      </c>
      <c r="T2348">
        <v>0.58455114949258002</v>
      </c>
      <c r="U2348">
        <v>0.97570142453665998</v>
      </c>
      <c r="V2348">
        <v>7.6112244897959096</v>
      </c>
      <c r="W2348">
        <v>2.54092403530022</v>
      </c>
    </row>
    <row r="2349" spans="1:23" x14ac:dyDescent="0.25">
      <c r="A2349">
        <v>2347</v>
      </c>
      <c r="B2349">
        <v>178.30654582856201</v>
      </c>
      <c r="C2349">
        <v>192.67587183915799</v>
      </c>
      <c r="D2349">
        <v>29.553294719634501</v>
      </c>
      <c r="E2349">
        <v>4.3733254951514899</v>
      </c>
      <c r="F2349">
        <v>7.2152781486511204</v>
      </c>
      <c r="G2349">
        <v>2.4135618209838801</v>
      </c>
      <c r="H2349">
        <v>12.4922323226928</v>
      </c>
      <c r="I2349">
        <v>1.5241405963897701</v>
      </c>
      <c r="J2349">
        <v>1484</v>
      </c>
      <c r="K2349">
        <v>95</v>
      </c>
      <c r="L2349">
        <v>2440</v>
      </c>
      <c r="M2349">
        <v>232</v>
      </c>
      <c r="N2349">
        <v>110.367561340332</v>
      </c>
      <c r="O2349">
        <v>56.515487670898402</v>
      </c>
      <c r="P2349">
        <v>50.789365351629499</v>
      </c>
      <c r="Q2349">
        <v>182.65844671201799</v>
      </c>
      <c r="R2349">
        <v>21.115257263543398</v>
      </c>
      <c r="S2349">
        <v>8.3598573626108994</v>
      </c>
      <c r="T2349">
        <v>0.32434210558523502</v>
      </c>
      <c r="U2349">
        <v>0.94962699817560803</v>
      </c>
      <c r="V2349">
        <v>14.791011235955001</v>
      </c>
      <c r="W2349">
        <v>5.4738656737001703</v>
      </c>
    </row>
    <row r="2350" spans="1:23" x14ac:dyDescent="0.25">
      <c r="A2350">
        <v>2348</v>
      </c>
      <c r="B2350">
        <v>180.57202740204499</v>
      </c>
      <c r="C2350">
        <v>180.10165149721499</v>
      </c>
      <c r="D2350">
        <v>29.601912492933401</v>
      </c>
      <c r="E2350">
        <v>5.1291109467574296</v>
      </c>
      <c r="F2350">
        <v>8.2981443405151296</v>
      </c>
      <c r="G2350">
        <v>3.4099259376525799</v>
      </c>
      <c r="H2350">
        <v>13.256653785705501</v>
      </c>
      <c r="I2350">
        <v>2.25897860527038</v>
      </c>
      <c r="J2350">
        <v>1688</v>
      </c>
      <c r="K2350">
        <v>193</v>
      </c>
      <c r="L2350">
        <v>3004</v>
      </c>
      <c r="M2350">
        <v>434</v>
      </c>
      <c r="N2350">
        <v>116.846054077148</v>
      </c>
      <c r="O2350">
        <v>15.0000009536743</v>
      </c>
      <c r="P2350">
        <v>74.094339622641499</v>
      </c>
      <c r="Q2350">
        <v>198.477359938603</v>
      </c>
      <c r="R2350">
        <v>27.738770407796299</v>
      </c>
      <c r="S2350">
        <v>9.9137524780014399</v>
      </c>
      <c r="T2350">
        <v>0.47657155055656802</v>
      </c>
      <c r="U2350">
        <v>0.939327441150826</v>
      </c>
      <c r="V2350">
        <v>11.196523053665899</v>
      </c>
      <c r="W2350">
        <v>4.2553735926304999</v>
      </c>
    </row>
    <row r="2351" spans="1:23" x14ac:dyDescent="0.25">
      <c r="A2351">
        <v>2349</v>
      </c>
      <c r="B2351">
        <v>181.70965863882401</v>
      </c>
      <c r="C2351">
        <v>141.34223446991001</v>
      </c>
      <c r="D2351">
        <v>33.499760444977099</v>
      </c>
      <c r="E2351">
        <v>15.3374810805603</v>
      </c>
      <c r="F2351">
        <v>7.3069977760314897</v>
      </c>
      <c r="G2351">
        <v>6.47633934020996</v>
      </c>
      <c r="H2351">
        <v>12.3308658599853</v>
      </c>
      <c r="I2351">
        <v>5.1584520339965803</v>
      </c>
      <c r="J2351">
        <v>1563</v>
      </c>
      <c r="K2351">
        <v>441</v>
      </c>
      <c r="L2351">
        <v>2605</v>
      </c>
      <c r="M2351">
        <v>1312</v>
      </c>
      <c r="N2351">
        <v>122.33151245117099</v>
      </c>
      <c r="O2351">
        <v>54.424263000488203</v>
      </c>
      <c r="P2351">
        <v>74.0555555555555</v>
      </c>
      <c r="Q2351">
        <v>179.385449372056</v>
      </c>
      <c r="R2351">
        <v>22.462213707343601</v>
      </c>
      <c r="S2351">
        <v>8.0065420546738508</v>
      </c>
      <c r="T2351">
        <v>0.46511082278748</v>
      </c>
      <c r="U2351">
        <v>0.95633394147134199</v>
      </c>
      <c r="V2351">
        <v>11.129455909943699</v>
      </c>
      <c r="W2351">
        <v>3.71175373134328</v>
      </c>
    </row>
    <row r="2352" spans="1:23" x14ac:dyDescent="0.25">
      <c r="A2352">
        <v>2350</v>
      </c>
      <c r="B2352">
        <v>175.26509344252699</v>
      </c>
      <c r="C2352">
        <v>179.42861301402999</v>
      </c>
      <c r="D2352">
        <v>27.670633050013102</v>
      </c>
      <c r="E2352">
        <v>6.4242846021198901</v>
      </c>
      <c r="F2352">
        <v>8.8891000747680593</v>
      </c>
      <c r="G2352">
        <v>2.5462303161621</v>
      </c>
      <c r="H2352">
        <v>14.2035369873046</v>
      </c>
      <c r="I2352">
        <v>1.9322822093963601</v>
      </c>
      <c r="J2352">
        <v>1804</v>
      </c>
      <c r="K2352">
        <v>185</v>
      </c>
      <c r="L2352">
        <v>3144</v>
      </c>
      <c r="M2352">
        <v>308</v>
      </c>
      <c r="N2352">
        <v>127.412712097167</v>
      </c>
      <c r="O2352">
        <v>47.0106391906738</v>
      </c>
      <c r="P2352">
        <v>80.726533929297005</v>
      </c>
      <c r="Q2352">
        <v>161.78451866090001</v>
      </c>
      <c r="R2352">
        <v>27.375754252619299</v>
      </c>
      <c r="S2352">
        <v>8.9575535775454895</v>
      </c>
      <c r="T2352">
        <v>0.452373945270301</v>
      </c>
      <c r="U2352">
        <v>0.93973949587715599</v>
      </c>
      <c r="V2352">
        <v>16.675973548861101</v>
      </c>
      <c r="W2352">
        <v>4.4736696613683398</v>
      </c>
    </row>
    <row r="2353" spans="1:23" x14ac:dyDescent="0.25">
      <c r="A2353">
        <v>2351</v>
      </c>
      <c r="B2353">
        <v>174.50592870034299</v>
      </c>
      <c r="C2353">
        <v>190.85637213996</v>
      </c>
      <c r="D2353">
        <v>28.981858384280802</v>
      </c>
      <c r="E2353">
        <v>5.0762472376485501</v>
      </c>
      <c r="F2353">
        <v>6.70680475234985</v>
      </c>
      <c r="G2353">
        <v>2.9912188053131099</v>
      </c>
      <c r="H2353">
        <v>11.416028022766101</v>
      </c>
      <c r="I2353">
        <v>2.2177674770355198</v>
      </c>
      <c r="J2353">
        <v>1475</v>
      </c>
      <c r="K2353">
        <v>196</v>
      </c>
      <c r="L2353">
        <v>2201</v>
      </c>
      <c r="M2353">
        <v>404</v>
      </c>
      <c r="N2353">
        <v>114.40280151367099</v>
      </c>
      <c r="O2353">
        <v>25.2388591766357</v>
      </c>
      <c r="P2353">
        <v>67.035490605427896</v>
      </c>
      <c r="Q2353">
        <v>182.93002493364401</v>
      </c>
      <c r="R2353">
        <v>31.047387737168801</v>
      </c>
      <c r="S2353">
        <v>8.7388039926394008</v>
      </c>
      <c r="T2353">
        <v>0.40659931453351</v>
      </c>
      <c r="U2353">
        <v>0.96138452477355796</v>
      </c>
      <c r="V2353">
        <v>27.285714285714199</v>
      </c>
      <c r="W2353">
        <v>3.4128236245954602</v>
      </c>
    </row>
    <row r="2354" spans="1:23" x14ac:dyDescent="0.25">
      <c r="A2354">
        <v>2352</v>
      </c>
      <c r="B2354">
        <v>174.415630033573</v>
      </c>
      <c r="C2354">
        <v>194.03184614488899</v>
      </c>
      <c r="D2354">
        <v>27.008427039013501</v>
      </c>
      <c r="E2354">
        <v>6.2145284677180603</v>
      </c>
      <c r="F2354">
        <v>6.4837136268615696</v>
      </c>
      <c r="G2354">
        <v>2.8652043342590301</v>
      </c>
      <c r="H2354">
        <v>10.6606693267822</v>
      </c>
      <c r="I2354">
        <v>2.1574394702911301</v>
      </c>
      <c r="J2354">
        <v>1374</v>
      </c>
      <c r="K2354">
        <v>194</v>
      </c>
      <c r="L2354">
        <v>2049</v>
      </c>
      <c r="M2354">
        <v>391</v>
      </c>
      <c r="N2354">
        <v>101.079177856445</v>
      </c>
      <c r="O2354">
        <v>46.957424163818303</v>
      </c>
      <c r="P2354">
        <v>61.973599999999998</v>
      </c>
      <c r="Q2354">
        <v>160.972879913339</v>
      </c>
      <c r="R2354">
        <v>24.820960961251998</v>
      </c>
      <c r="S2354">
        <v>4.4524291375757397</v>
      </c>
      <c r="T2354">
        <v>0.382107156545545</v>
      </c>
      <c r="U2354">
        <v>0.97514430699945598</v>
      </c>
      <c r="V2354">
        <v>26.25</v>
      </c>
      <c r="W2354">
        <v>3.2310639928470999</v>
      </c>
    </row>
    <row r="2355" spans="1:23" x14ac:dyDescent="0.25">
      <c r="A2355">
        <v>2353</v>
      </c>
      <c r="B2355">
        <v>176.29507655883</v>
      </c>
      <c r="C2355">
        <v>185.82914475343901</v>
      </c>
      <c r="D2355">
        <v>24.9854064261554</v>
      </c>
      <c r="E2355">
        <v>4.4437130006107797</v>
      </c>
      <c r="F2355">
        <v>6.0137119293212802</v>
      </c>
      <c r="G2355">
        <v>2.7740836143493599</v>
      </c>
      <c r="H2355">
        <v>9.1546897888183594</v>
      </c>
      <c r="I2355">
        <v>2.42740678787231</v>
      </c>
      <c r="J2355">
        <v>1121</v>
      </c>
      <c r="K2355">
        <v>236</v>
      </c>
      <c r="L2355">
        <v>1978</v>
      </c>
      <c r="M2355">
        <v>482</v>
      </c>
      <c r="N2355">
        <v>95.005256652832003</v>
      </c>
      <c r="O2355">
        <v>30.5286750793457</v>
      </c>
      <c r="P2355">
        <v>75.515207373271807</v>
      </c>
      <c r="Q2355">
        <v>147.029930214525</v>
      </c>
      <c r="R2355">
        <v>29.129569107447601</v>
      </c>
      <c r="S2355">
        <v>6.55495752088322</v>
      </c>
      <c r="T2355">
        <v>0.47640540359634498</v>
      </c>
      <c r="U2355">
        <v>0.951199060643941</v>
      </c>
      <c r="V2355">
        <v>25.155756207674902</v>
      </c>
      <c r="W2355">
        <v>3.08879972086531</v>
      </c>
    </row>
    <row r="2356" spans="1:23" x14ac:dyDescent="0.25">
      <c r="A2356">
        <v>2354</v>
      </c>
      <c r="B2356">
        <v>180.740126918822</v>
      </c>
      <c r="C2356">
        <v>179.28131731646201</v>
      </c>
      <c r="D2356">
        <v>28.9412564545454</v>
      </c>
      <c r="E2356">
        <v>8.7710457227467895</v>
      </c>
      <c r="F2356">
        <v>9.0026311874389595</v>
      </c>
      <c r="G2356">
        <v>3.6239328384399401</v>
      </c>
      <c r="H2356">
        <v>12.645127296447701</v>
      </c>
      <c r="I2356">
        <v>2.8859174251556299</v>
      </c>
      <c r="J2356">
        <v>1578</v>
      </c>
      <c r="K2356">
        <v>248</v>
      </c>
      <c r="L2356">
        <v>3095</v>
      </c>
      <c r="M2356">
        <v>571</v>
      </c>
      <c r="N2356">
        <v>123.06502532958901</v>
      </c>
      <c r="O2356">
        <v>58.249465942382798</v>
      </c>
      <c r="P2356">
        <v>88.0972988672669</v>
      </c>
      <c r="Q2356">
        <v>209.41384527314301</v>
      </c>
      <c r="R2356">
        <v>30.203234554310299</v>
      </c>
      <c r="S2356">
        <v>4.3581412503800703</v>
      </c>
      <c r="T2356">
        <v>0.53711611021297301</v>
      </c>
      <c r="U2356">
        <v>0.97678449332852202</v>
      </c>
      <c r="V2356">
        <v>20.574187884108799</v>
      </c>
      <c r="W2356">
        <v>2.7842422543109402</v>
      </c>
    </row>
    <row r="2357" spans="1:23" x14ac:dyDescent="0.25">
      <c r="A2357">
        <v>2355</v>
      </c>
      <c r="B2357">
        <v>180.45739292437199</v>
      </c>
      <c r="C2357">
        <v>164.93720041141799</v>
      </c>
      <c r="D2357">
        <v>25.744856239985999</v>
      </c>
      <c r="E2357">
        <v>7.9856223298901599</v>
      </c>
      <c r="F2357">
        <v>9.7610616683959908</v>
      </c>
      <c r="G2357">
        <v>3.4607083797454798</v>
      </c>
      <c r="H2357">
        <v>12.4815864562988</v>
      </c>
      <c r="I2357">
        <v>2.5484864711761399</v>
      </c>
      <c r="J2357">
        <v>1574</v>
      </c>
      <c r="K2357">
        <v>193</v>
      </c>
      <c r="L2357">
        <v>3037</v>
      </c>
      <c r="M2357">
        <v>494</v>
      </c>
      <c r="N2357">
        <v>104.78549194335901</v>
      </c>
      <c r="O2357">
        <v>24</v>
      </c>
      <c r="P2357">
        <v>88.254457652303103</v>
      </c>
      <c r="Q2357">
        <v>180.908828140309</v>
      </c>
      <c r="R2357">
        <v>35.163810547978798</v>
      </c>
      <c r="S2357">
        <v>6.1926155712764297</v>
      </c>
      <c r="T2357">
        <v>0.50257960732741003</v>
      </c>
      <c r="U2357">
        <v>0.96530792245498898</v>
      </c>
      <c r="V2357">
        <v>22.2189573459715</v>
      </c>
      <c r="W2357">
        <v>3.21569240387621</v>
      </c>
    </row>
    <row r="2358" spans="1:23" x14ac:dyDescent="0.25">
      <c r="A2358">
        <v>2356</v>
      </c>
      <c r="B2358">
        <v>184.583011508082</v>
      </c>
      <c r="C2358">
        <v>158.72623183061901</v>
      </c>
      <c r="D2358">
        <v>27.9827502944595</v>
      </c>
      <c r="E2358">
        <v>7.5267085130020197</v>
      </c>
      <c r="F2358">
        <v>8.2058858871459908</v>
      </c>
      <c r="G2358">
        <v>3.4355168342590301</v>
      </c>
      <c r="H2358">
        <v>12.4949941635131</v>
      </c>
      <c r="I2358">
        <v>2.2662909030914302</v>
      </c>
      <c r="J2358">
        <v>1585</v>
      </c>
      <c r="K2358">
        <v>165</v>
      </c>
      <c r="L2358">
        <v>2548</v>
      </c>
      <c r="M2358">
        <v>425</v>
      </c>
      <c r="N2358">
        <v>124.32618713378901</v>
      </c>
      <c r="O2358">
        <v>53.338542938232401</v>
      </c>
      <c r="P2358">
        <v>72.846489632593602</v>
      </c>
      <c r="Q2358">
        <v>163.254497198466</v>
      </c>
      <c r="R2358">
        <v>29.311917570948001</v>
      </c>
      <c r="S2358">
        <v>10.9288855490692</v>
      </c>
      <c r="T2358">
        <v>0.42723806056076502</v>
      </c>
      <c r="U2358">
        <v>0.92758564339766802</v>
      </c>
      <c r="V2358">
        <v>18.799561883899202</v>
      </c>
      <c r="W2358">
        <v>3.8741336910350901</v>
      </c>
    </row>
    <row r="2359" spans="1:23" x14ac:dyDescent="0.25">
      <c r="A2359">
        <v>2357</v>
      </c>
      <c r="B2359">
        <v>179.33247297638201</v>
      </c>
      <c r="C2359">
        <v>182.72205942284899</v>
      </c>
      <c r="D2359">
        <v>26.4067709263593</v>
      </c>
      <c r="E2359">
        <v>7.8556586558525296</v>
      </c>
      <c r="F2359">
        <v>8.3417873382568306</v>
      </c>
      <c r="G2359">
        <v>3.79350590705871</v>
      </c>
      <c r="H2359">
        <v>10.7068662643432</v>
      </c>
      <c r="I2359">
        <v>2.9594750404357901</v>
      </c>
      <c r="J2359">
        <v>1382</v>
      </c>
      <c r="K2359">
        <v>290</v>
      </c>
      <c r="L2359">
        <v>2450</v>
      </c>
      <c r="M2359">
        <v>635</v>
      </c>
      <c r="N2359">
        <v>112.071403503417</v>
      </c>
      <c r="O2359">
        <v>49.678970336913999</v>
      </c>
      <c r="P2359">
        <v>56.750474743638399</v>
      </c>
      <c r="Q2359">
        <v>187.421760901314</v>
      </c>
      <c r="R2359">
        <v>23.2676925230287</v>
      </c>
      <c r="S2359">
        <v>4.0605570705343901</v>
      </c>
      <c r="T2359">
        <v>0.36401314261811801</v>
      </c>
      <c r="U2359">
        <v>0.98228607181865801</v>
      </c>
      <c r="V2359">
        <v>16.492783505154598</v>
      </c>
      <c r="W2359">
        <v>2.6296151846073799</v>
      </c>
    </row>
    <row r="2360" spans="1:23" x14ac:dyDescent="0.25">
      <c r="A2360">
        <v>2358</v>
      </c>
      <c r="B2360">
        <v>177.76855751130401</v>
      </c>
      <c r="C2360">
        <v>176.37850530769001</v>
      </c>
      <c r="D2360">
        <v>27.198943484480498</v>
      </c>
      <c r="E2360">
        <v>7.7849544617279101</v>
      </c>
      <c r="F2360">
        <v>8.9073925018310494</v>
      </c>
      <c r="G2360">
        <v>3.4619679450988698</v>
      </c>
      <c r="H2360">
        <v>10.8835048675537</v>
      </c>
      <c r="I2360">
        <v>2.85891342163085</v>
      </c>
      <c r="J2360">
        <v>1353</v>
      </c>
      <c r="K2360">
        <v>251</v>
      </c>
      <c r="L2360">
        <v>2661</v>
      </c>
      <c r="M2360">
        <v>528</v>
      </c>
      <c r="N2360">
        <v>115.24755859375</v>
      </c>
      <c r="O2360">
        <v>36.221542358398402</v>
      </c>
      <c r="P2360">
        <v>55.348304711580802</v>
      </c>
      <c r="Q2360">
        <v>141.00236392988899</v>
      </c>
      <c r="R2360">
        <v>25.6875211157362</v>
      </c>
      <c r="S2360">
        <v>4.9106224234069504</v>
      </c>
      <c r="T2360">
        <v>0.34887514450921298</v>
      </c>
      <c r="U2360">
        <v>0.96427639907173901</v>
      </c>
      <c r="V2360">
        <v>14.9020979020979</v>
      </c>
      <c r="W2360">
        <v>3.2003487358326002</v>
      </c>
    </row>
    <row r="2361" spans="1:23" x14ac:dyDescent="0.25">
      <c r="A2361">
        <v>2359</v>
      </c>
      <c r="B2361">
        <v>187.87793281453099</v>
      </c>
      <c r="C2361">
        <v>200.16185060839501</v>
      </c>
      <c r="D2361">
        <v>25.920833693907401</v>
      </c>
      <c r="E2361">
        <v>14.184682846743801</v>
      </c>
      <c r="F2361">
        <v>7.6230654716491699</v>
      </c>
      <c r="G2361">
        <v>5.0099153518676696</v>
      </c>
      <c r="H2361">
        <v>11.323884963989199</v>
      </c>
      <c r="I2361">
        <v>5.7472677230834899</v>
      </c>
      <c r="J2361">
        <v>1444</v>
      </c>
      <c r="K2361">
        <v>686</v>
      </c>
      <c r="L2361">
        <v>2454</v>
      </c>
      <c r="M2361">
        <v>1314</v>
      </c>
      <c r="N2361">
        <v>107.33592224121</v>
      </c>
      <c r="O2361">
        <v>40.261642456054602</v>
      </c>
      <c r="P2361">
        <v>69.940163934426195</v>
      </c>
      <c r="Q2361">
        <v>160.64896930829099</v>
      </c>
      <c r="R2361">
        <v>24.6029058654116</v>
      </c>
      <c r="S2361">
        <v>6.5162296126723502</v>
      </c>
      <c r="T2361">
        <v>0.40980046008594201</v>
      </c>
      <c r="U2361">
        <v>0.96352735794912703</v>
      </c>
      <c r="V2361">
        <v>13.5197889182058</v>
      </c>
      <c r="W2361">
        <v>3.9256614867702599</v>
      </c>
    </row>
    <row r="2362" spans="1:23" x14ac:dyDescent="0.25">
      <c r="A2362">
        <v>2360</v>
      </c>
      <c r="B2362">
        <v>178.41469851927999</v>
      </c>
      <c r="C2362">
        <v>184.63197422810401</v>
      </c>
      <c r="D2362">
        <v>32.699107078107097</v>
      </c>
      <c r="E2362">
        <v>6.4977462243366597</v>
      </c>
      <c r="F2362">
        <v>7.6308298110961896</v>
      </c>
      <c r="G2362">
        <v>2.5140936374664302</v>
      </c>
      <c r="H2362">
        <v>9.3509359359741193</v>
      </c>
      <c r="I2362">
        <v>1.5653121471405</v>
      </c>
      <c r="J2362">
        <v>1125</v>
      </c>
      <c r="K2362">
        <v>80</v>
      </c>
      <c r="L2362">
        <v>2198</v>
      </c>
      <c r="M2362">
        <v>228</v>
      </c>
      <c r="N2362">
        <v>104.00961303710901</v>
      </c>
      <c r="O2362">
        <v>25.317977905273398</v>
      </c>
      <c r="P2362">
        <v>56.1506739086702</v>
      </c>
      <c r="Q2362">
        <v>179.106756875494</v>
      </c>
      <c r="R2362">
        <v>25.978226748286598</v>
      </c>
      <c r="S2362">
        <v>5.0566276691349303</v>
      </c>
      <c r="T2362">
        <v>0.352256289827729</v>
      </c>
      <c r="U2362">
        <v>0.96929625295210597</v>
      </c>
      <c r="V2362">
        <v>9.3791540785498402</v>
      </c>
      <c r="W2362">
        <v>2.9319125380570101</v>
      </c>
    </row>
    <row r="2363" spans="1:23" x14ac:dyDescent="0.25">
      <c r="A2363">
        <v>2361</v>
      </c>
      <c r="B2363">
        <v>188.21516039511701</v>
      </c>
      <c r="C2363">
        <v>196.050903374798</v>
      </c>
      <c r="D2363">
        <v>20.1338606345839</v>
      </c>
      <c r="E2363">
        <v>5.0709983405483596</v>
      </c>
      <c r="F2363">
        <v>6.3806447982787997</v>
      </c>
      <c r="G2363">
        <v>2.1325211524963299</v>
      </c>
      <c r="H2363">
        <v>9.2710981369018501</v>
      </c>
      <c r="I2363">
        <v>2.0151443481445299</v>
      </c>
      <c r="J2363">
        <v>1135</v>
      </c>
      <c r="K2363">
        <v>205</v>
      </c>
      <c r="L2363">
        <v>2084</v>
      </c>
      <c r="M2363">
        <v>420</v>
      </c>
      <c r="N2363">
        <v>102.883422851562</v>
      </c>
      <c r="O2363">
        <v>81.987800598144503</v>
      </c>
      <c r="P2363">
        <v>71.046116155065505</v>
      </c>
      <c r="Q2363">
        <v>167.73946925020999</v>
      </c>
      <c r="R2363">
        <v>30.3741885582272</v>
      </c>
      <c r="S2363">
        <v>10.6193692494722</v>
      </c>
      <c r="T2363">
        <v>0.42055256590470003</v>
      </c>
      <c r="U2363">
        <v>0.89605558045848799</v>
      </c>
      <c r="V2363">
        <v>9.5210555867490108</v>
      </c>
      <c r="W2363">
        <v>4.5759637188208604</v>
      </c>
    </row>
    <row r="2364" spans="1:23" x14ac:dyDescent="0.25">
      <c r="A2364">
        <v>2362</v>
      </c>
      <c r="B2364">
        <v>201.09183178404299</v>
      </c>
      <c r="C2364">
        <v>202.38912068932001</v>
      </c>
      <c r="D2364">
        <v>30.727568385210301</v>
      </c>
      <c r="E2364">
        <v>5.96858059329971</v>
      </c>
      <c r="F2364">
        <v>6.8583455085754297</v>
      </c>
      <c r="G2364">
        <v>2.5342280864715501</v>
      </c>
      <c r="H2364">
        <v>12.1083583831787</v>
      </c>
      <c r="I2364">
        <v>2.2896797657012899</v>
      </c>
      <c r="J2364">
        <v>1491</v>
      </c>
      <c r="K2364">
        <v>227</v>
      </c>
      <c r="L2364">
        <v>2378</v>
      </c>
      <c r="M2364">
        <v>492</v>
      </c>
      <c r="N2364">
        <v>114.825958251953</v>
      </c>
      <c r="O2364">
        <v>80.361686706542898</v>
      </c>
      <c r="P2364">
        <v>75.454652071931093</v>
      </c>
      <c r="Q2364">
        <v>188.91483480321099</v>
      </c>
      <c r="R2364">
        <v>32.548359640111698</v>
      </c>
      <c r="S2364">
        <v>3.6223707251161201</v>
      </c>
      <c r="T2364">
        <v>0.45638603305665698</v>
      </c>
      <c r="U2364">
        <v>0.98048768210913195</v>
      </c>
      <c r="V2364">
        <v>7.6215177713736697</v>
      </c>
      <c r="W2364">
        <v>2.5375576379592402</v>
      </c>
    </row>
    <row r="2365" spans="1:23" x14ac:dyDescent="0.25">
      <c r="A2365">
        <v>2363</v>
      </c>
      <c r="B2365">
        <v>173.16967144714599</v>
      </c>
      <c r="C2365">
        <v>187.66211259679</v>
      </c>
      <c r="D2365">
        <v>16.429171279608902</v>
      </c>
      <c r="E2365">
        <v>6.43557612007936</v>
      </c>
      <c r="F2365">
        <v>7.0581860542297301</v>
      </c>
      <c r="G2365">
        <v>3.7505977153778001</v>
      </c>
      <c r="H2365">
        <v>8.6357784271240199</v>
      </c>
      <c r="I2365">
        <v>2.52166223526</v>
      </c>
      <c r="J2365">
        <v>1052</v>
      </c>
      <c r="K2365">
        <v>175</v>
      </c>
      <c r="L2365">
        <v>1955</v>
      </c>
      <c r="M2365">
        <v>402</v>
      </c>
      <c r="N2365">
        <v>97.308784484863196</v>
      </c>
      <c r="O2365">
        <v>22.0227146148681</v>
      </c>
      <c r="P2365">
        <v>92.959779746229302</v>
      </c>
      <c r="Q2365">
        <v>188.61719400499501</v>
      </c>
      <c r="R2365">
        <v>28.006583937257599</v>
      </c>
      <c r="S2365">
        <v>4.5061392984478896</v>
      </c>
      <c r="T2365">
        <v>0.54201134964259801</v>
      </c>
      <c r="U2365">
        <v>0.97409592211240104</v>
      </c>
      <c r="V2365">
        <v>9.5028347143480101</v>
      </c>
      <c r="W2365">
        <v>2.6045970721028802</v>
      </c>
    </row>
    <row r="2366" spans="1:23" x14ac:dyDescent="0.25">
      <c r="A2366">
        <v>2364</v>
      </c>
      <c r="B2366">
        <v>170.19319218304199</v>
      </c>
      <c r="C2366">
        <v>191.68274175706799</v>
      </c>
      <c r="D2366">
        <v>18.043952718081499</v>
      </c>
      <c r="E2366">
        <v>8.0005572665906897</v>
      </c>
      <c r="F2366">
        <v>7.5677185058593697</v>
      </c>
      <c r="G2366">
        <v>3.7888629436492902</v>
      </c>
      <c r="H2366">
        <v>10.349769592285099</v>
      </c>
      <c r="I2366">
        <v>2.8456392288207999</v>
      </c>
      <c r="J2366">
        <v>1271</v>
      </c>
      <c r="K2366">
        <v>212</v>
      </c>
      <c r="L2366">
        <v>2244</v>
      </c>
      <c r="M2366">
        <v>558</v>
      </c>
      <c r="N2366">
        <v>114.280349731445</v>
      </c>
      <c r="O2366">
        <v>74.242843627929602</v>
      </c>
      <c r="P2366">
        <v>94.107212475633503</v>
      </c>
      <c r="Q2366">
        <v>175.957983852002</v>
      </c>
      <c r="R2366">
        <v>28.549526704408201</v>
      </c>
      <c r="S2366">
        <v>4.1102570870542996</v>
      </c>
      <c r="T2366">
        <v>0.56300488028340301</v>
      </c>
      <c r="U2366">
        <v>0.97699209079437599</v>
      </c>
      <c r="V2366">
        <v>11.623708537248501</v>
      </c>
      <c r="W2366">
        <v>2.96289823901061</v>
      </c>
    </row>
    <row r="2367" spans="1:23" x14ac:dyDescent="0.25">
      <c r="A2367">
        <v>2365</v>
      </c>
      <c r="B2367">
        <v>164.13180927244801</v>
      </c>
      <c r="C2367">
        <v>211.02311319839299</v>
      </c>
      <c r="D2367">
        <v>33.983524058848701</v>
      </c>
      <c r="E2367">
        <v>8.3178496335739496</v>
      </c>
      <c r="F2367">
        <v>8.71075344085693</v>
      </c>
      <c r="G2367">
        <v>3.9164404869079501</v>
      </c>
      <c r="H2367">
        <v>10.011563301086399</v>
      </c>
      <c r="I2367">
        <v>4.2463831901550204</v>
      </c>
      <c r="J2367">
        <v>1133</v>
      </c>
      <c r="K2367">
        <v>494</v>
      </c>
      <c r="L2367">
        <v>2415</v>
      </c>
      <c r="M2367">
        <v>998</v>
      </c>
      <c r="N2367">
        <v>119.8540725708</v>
      </c>
      <c r="O2367">
        <v>50.911689758300703</v>
      </c>
      <c r="P2367">
        <v>61.401337021668901</v>
      </c>
      <c r="Q2367">
        <v>189.39164193867401</v>
      </c>
      <c r="R2367">
        <v>20.1298131090612</v>
      </c>
      <c r="S2367">
        <v>3.6994371446641998</v>
      </c>
      <c r="T2367">
        <v>0.36814849133965399</v>
      </c>
      <c r="U2367">
        <v>0.97539932764207804</v>
      </c>
      <c r="V2367">
        <v>16.329197684036298</v>
      </c>
      <c r="W2367">
        <v>2.57801877630301</v>
      </c>
    </row>
    <row r="2368" spans="1:23" x14ac:dyDescent="0.25">
      <c r="A2368">
        <v>2366</v>
      </c>
      <c r="B2368">
        <v>169.72141900677201</v>
      </c>
      <c r="C2368">
        <v>163.60519319218301</v>
      </c>
      <c r="D2368">
        <v>16.559919605275699</v>
      </c>
      <c r="E2368">
        <v>2.33569117089128</v>
      </c>
      <c r="F2368">
        <v>7.22242927551269</v>
      </c>
      <c r="G2368">
        <v>1.6559300422668399</v>
      </c>
      <c r="H2368">
        <v>10.1679534912109</v>
      </c>
      <c r="I2368">
        <v>1.12098813056945</v>
      </c>
      <c r="J2368">
        <v>1273</v>
      </c>
      <c r="K2368">
        <v>82</v>
      </c>
      <c r="L2368">
        <v>2049</v>
      </c>
      <c r="M2368">
        <v>152</v>
      </c>
      <c r="N2368">
        <v>102.215454101562</v>
      </c>
      <c r="O2368">
        <v>28.0178508758544</v>
      </c>
      <c r="P2368">
        <v>81.910863804981403</v>
      </c>
      <c r="Q2368">
        <v>173.95910750832601</v>
      </c>
      <c r="R2368">
        <v>24.363946963792099</v>
      </c>
      <c r="S2368">
        <v>4.7171589297322596</v>
      </c>
      <c r="T2368">
        <v>0.51461432878385305</v>
      </c>
      <c r="U2368">
        <v>0.96953880083073096</v>
      </c>
      <c r="V2368">
        <v>9.0081370449678797</v>
      </c>
      <c r="W2368">
        <v>2.5241335654375598</v>
      </c>
    </row>
    <row r="2369" spans="1:23" x14ac:dyDescent="0.25">
      <c r="A2369">
        <v>2367</v>
      </c>
      <c r="B2369">
        <v>165.16712918938799</v>
      </c>
      <c r="C2369">
        <v>203.02084263230401</v>
      </c>
      <c r="D2369">
        <v>20.832590587562699</v>
      </c>
      <c r="E2369">
        <v>11.755413635972801</v>
      </c>
      <c r="F2369">
        <v>7.7016534805297798</v>
      </c>
      <c r="G2369">
        <v>6.0247998237609801</v>
      </c>
      <c r="H2369">
        <v>9.4232988357543892</v>
      </c>
      <c r="I2369">
        <v>5.4342012405395499</v>
      </c>
      <c r="J2369">
        <v>1150</v>
      </c>
      <c r="K2369">
        <v>564</v>
      </c>
      <c r="L2369">
        <v>2216</v>
      </c>
      <c r="M2369">
        <v>1331</v>
      </c>
      <c r="N2369">
        <v>120.96694183349599</v>
      </c>
      <c r="O2369">
        <v>68.183578491210895</v>
      </c>
      <c r="P2369">
        <v>77.399409627611206</v>
      </c>
      <c r="Q2369">
        <v>181.395126787018</v>
      </c>
      <c r="R2369">
        <v>25.1212248846658</v>
      </c>
      <c r="S2369">
        <v>4.7596554920389096</v>
      </c>
      <c r="T2369">
        <v>0.44277059958397202</v>
      </c>
      <c r="U2369">
        <v>0.97614131463800902</v>
      </c>
      <c r="V2369">
        <v>12.060016220600099</v>
      </c>
      <c r="W2369">
        <v>2.8873735825927</v>
      </c>
    </row>
    <row r="2370" spans="1:23" x14ac:dyDescent="0.25">
      <c r="A2370">
        <v>2368</v>
      </c>
      <c r="B2370">
        <v>158.15272953094299</v>
      </c>
      <c r="C2370">
        <v>200.946127423392</v>
      </c>
      <c r="D2370">
        <v>43.5898589391659</v>
      </c>
      <c r="E2370">
        <v>5.46116304866944</v>
      </c>
      <c r="F2370">
        <v>7.9679808616638104</v>
      </c>
      <c r="G2370">
        <v>2.5034282207489</v>
      </c>
      <c r="H2370">
        <v>11.9226770401</v>
      </c>
      <c r="I2370">
        <v>2.31677818298339</v>
      </c>
      <c r="J2370">
        <v>1465</v>
      </c>
      <c r="K2370">
        <v>247</v>
      </c>
      <c r="L2370">
        <v>2850</v>
      </c>
      <c r="M2370">
        <v>513</v>
      </c>
      <c r="N2370">
        <v>119.553337097167</v>
      </c>
      <c r="O2370">
        <v>48.104053497314403</v>
      </c>
      <c r="P2370">
        <v>82.046456065834803</v>
      </c>
      <c r="Q2370">
        <v>136.427444016967</v>
      </c>
      <c r="R2370">
        <v>22.548080770355099</v>
      </c>
      <c r="S2370">
        <v>7.5339872119681397</v>
      </c>
      <c r="T2370">
        <v>0.51235490740411005</v>
      </c>
      <c r="U2370">
        <v>0.92291315215323499</v>
      </c>
      <c r="V2370">
        <v>13.431097243889701</v>
      </c>
      <c r="W2370">
        <v>3.9349966055668699</v>
      </c>
    </row>
    <row r="2371" spans="1:23" x14ac:dyDescent="0.25">
      <c r="A2371">
        <v>2369</v>
      </c>
      <c r="B2371">
        <v>166.83380232490401</v>
      </c>
      <c r="C2371">
        <v>181.72607657823701</v>
      </c>
      <c r="D2371">
        <v>36.604320470516001</v>
      </c>
      <c r="E2371">
        <v>9.1577168068189092</v>
      </c>
      <c r="F2371">
        <v>6.4181809425354004</v>
      </c>
      <c r="G2371">
        <v>5.03194236755371</v>
      </c>
      <c r="H2371">
        <v>8.2092056274413991</v>
      </c>
      <c r="I2371">
        <v>4.2163238525390598</v>
      </c>
      <c r="J2371">
        <v>945</v>
      </c>
      <c r="K2371">
        <v>417</v>
      </c>
      <c r="L2371">
        <v>1866</v>
      </c>
      <c r="M2371">
        <v>1021</v>
      </c>
      <c r="N2371">
        <v>94.762855529785099</v>
      </c>
      <c r="O2371">
        <v>20.6155281066894</v>
      </c>
      <c r="P2371">
        <v>97.947925142392194</v>
      </c>
      <c r="Q2371">
        <v>177.302608695652</v>
      </c>
      <c r="R2371">
        <v>26.244913757449702</v>
      </c>
      <c r="S2371">
        <v>13.0733945618045</v>
      </c>
      <c r="T2371">
        <v>0.50064044994748003</v>
      </c>
      <c r="U2371">
        <v>0.79738855806097098</v>
      </c>
      <c r="V2371">
        <v>16.320591861898802</v>
      </c>
      <c r="W2371">
        <v>5.9523809523809499</v>
      </c>
    </row>
    <row r="2372" spans="1:23" x14ac:dyDescent="0.25">
      <c r="A2372">
        <v>2370</v>
      </c>
      <c r="B2372">
        <v>103.329600807312</v>
      </c>
      <c r="C2372">
        <v>202.86706514778001</v>
      </c>
      <c r="D2372">
        <v>23.044730388321501</v>
      </c>
      <c r="E2372">
        <v>6.6194076467627196</v>
      </c>
      <c r="F2372">
        <v>6.55810451507568</v>
      </c>
      <c r="G2372">
        <v>3.0416562557220401</v>
      </c>
      <c r="H2372">
        <v>6.7859759330749503</v>
      </c>
      <c r="I2372">
        <v>1.92465984821319</v>
      </c>
      <c r="J2372">
        <v>776</v>
      </c>
      <c r="K2372">
        <v>99</v>
      </c>
      <c r="L2372">
        <v>1604</v>
      </c>
      <c r="M2372">
        <v>271</v>
      </c>
      <c r="N2372">
        <v>85</v>
      </c>
      <c r="O2372">
        <v>37.656337738037102</v>
      </c>
      <c r="P2372">
        <v>106.566112159149</v>
      </c>
      <c r="Q2372">
        <v>177.56089193824999</v>
      </c>
      <c r="R2372">
        <v>26.533432229083498</v>
      </c>
      <c r="S2372">
        <v>12.9946280189915</v>
      </c>
      <c r="T2372">
        <v>0.55550668004120596</v>
      </c>
      <c r="U2372">
        <v>0.79863545987906404</v>
      </c>
      <c r="V2372">
        <v>13.118613138686101</v>
      </c>
      <c r="W2372">
        <v>5.8591549295774596</v>
      </c>
    </row>
    <row r="2373" spans="1:23" x14ac:dyDescent="0.25">
      <c r="A2373">
        <v>2371</v>
      </c>
      <c r="B2373">
        <v>174.40421898348501</v>
      </c>
      <c r="C2373">
        <v>171.61629373750699</v>
      </c>
      <c r="D2373">
        <v>46.030388109649699</v>
      </c>
      <c r="E2373">
        <v>8.1623969004997292</v>
      </c>
      <c r="F2373">
        <v>7.6094784736633301</v>
      </c>
      <c r="G2373">
        <v>4.0911998748779297</v>
      </c>
      <c r="H2373">
        <v>10.5432376861572</v>
      </c>
      <c r="I2373">
        <v>3.74587702751159</v>
      </c>
      <c r="J2373">
        <v>1229</v>
      </c>
      <c r="K2373">
        <v>407</v>
      </c>
      <c r="L2373">
        <v>2047</v>
      </c>
      <c r="M2373">
        <v>891</v>
      </c>
      <c r="N2373">
        <v>114.057006835937</v>
      </c>
      <c r="O2373">
        <v>50.039985656738203</v>
      </c>
      <c r="P2373">
        <v>59.744781144781101</v>
      </c>
      <c r="Q2373">
        <v>150.95654006216</v>
      </c>
      <c r="R2373">
        <v>26.256751859628299</v>
      </c>
      <c r="S2373">
        <v>6.2190990116781704</v>
      </c>
      <c r="T2373">
        <v>0.37683576856052903</v>
      </c>
      <c r="U2373">
        <v>0.95106496370136595</v>
      </c>
      <c r="V2373">
        <v>9.2389380530973408</v>
      </c>
      <c r="W2373">
        <v>2.8878354203935599</v>
      </c>
    </row>
    <row r="2374" spans="1:23" x14ac:dyDescent="0.25">
      <c r="A2374">
        <v>2372</v>
      </c>
      <c r="B2374">
        <v>171.17753109899201</v>
      </c>
      <c r="C2374">
        <v>183.34403927885199</v>
      </c>
      <c r="D2374">
        <v>41.337347516094098</v>
      </c>
      <c r="E2374">
        <v>8.9870766036721399</v>
      </c>
      <c r="F2374">
        <v>9.0644798278808594</v>
      </c>
      <c r="G2374">
        <v>3.3499388694763099</v>
      </c>
      <c r="H2374">
        <v>12.312668800354</v>
      </c>
      <c r="I2374">
        <v>3.2629911899566602</v>
      </c>
      <c r="J2374">
        <v>1526</v>
      </c>
      <c r="K2374">
        <v>330</v>
      </c>
      <c r="L2374">
        <v>2840</v>
      </c>
      <c r="M2374">
        <v>696</v>
      </c>
      <c r="N2374">
        <v>139.31619262695301</v>
      </c>
      <c r="O2374">
        <v>19.697715759277301</v>
      </c>
      <c r="P2374">
        <v>54.105084745762703</v>
      </c>
      <c r="Q2374">
        <v>187.24492762588099</v>
      </c>
      <c r="R2374">
        <v>25.701388806341502</v>
      </c>
      <c r="S2374">
        <v>5.3010139638788196</v>
      </c>
      <c r="T2374">
        <v>0.35402406235544198</v>
      </c>
      <c r="U2374">
        <v>0.97591146445568699</v>
      </c>
      <c r="V2374">
        <v>10.7389885807504</v>
      </c>
      <c r="W2374">
        <v>2.9415130324221201</v>
      </c>
    </row>
    <row r="2375" spans="1:23" x14ac:dyDescent="0.25">
      <c r="A2375">
        <v>2373</v>
      </c>
      <c r="B2375">
        <v>176.268295522909</v>
      </c>
      <c r="C2375">
        <v>221.53921092976699</v>
      </c>
      <c r="D2375">
        <v>35.172201177232097</v>
      </c>
      <c r="E2375">
        <v>4.86216110528634</v>
      </c>
      <c r="F2375">
        <v>9.2154121398925692</v>
      </c>
      <c r="G2375">
        <v>2.7118794918060298</v>
      </c>
      <c r="H2375">
        <v>12.6748456954956</v>
      </c>
      <c r="I2375">
        <v>2.0909652709960902</v>
      </c>
      <c r="J2375">
        <v>1594</v>
      </c>
      <c r="K2375">
        <v>199</v>
      </c>
      <c r="L2375">
        <v>2959</v>
      </c>
      <c r="M2375">
        <v>442</v>
      </c>
      <c r="N2375">
        <v>126.40015411376901</v>
      </c>
      <c r="O2375">
        <v>58.694122314453097</v>
      </c>
      <c r="P2375">
        <v>83.995336545935004</v>
      </c>
      <c r="Q2375">
        <v>104.017485076063</v>
      </c>
      <c r="R2375">
        <v>37.584774088609798</v>
      </c>
      <c r="S2375">
        <v>6.0501914475582703</v>
      </c>
      <c r="T2375">
        <v>0.47342152527544101</v>
      </c>
      <c r="U2375">
        <v>0.95388601356932701</v>
      </c>
      <c r="V2375">
        <v>12.0777836973894</v>
      </c>
      <c r="W2375">
        <v>3.4792066538707598</v>
      </c>
    </row>
    <row r="2376" spans="1:23" x14ac:dyDescent="0.25">
      <c r="A2376">
        <v>2374</v>
      </c>
      <c r="B2376">
        <v>188.074424110694</v>
      </c>
      <c r="C2376">
        <v>175.28574200935299</v>
      </c>
      <c r="D2376">
        <v>30.3246017337189</v>
      </c>
      <c r="E2376">
        <v>7.4698625143256496</v>
      </c>
      <c r="F2376">
        <v>7.47906398773193</v>
      </c>
      <c r="G2376">
        <v>3.4135525226593</v>
      </c>
      <c r="H2376">
        <v>11.169118881225501</v>
      </c>
      <c r="I2376">
        <v>2.6281678676605198</v>
      </c>
      <c r="J2376">
        <v>1383</v>
      </c>
      <c r="K2376">
        <v>206</v>
      </c>
      <c r="L2376">
        <v>2493</v>
      </c>
      <c r="M2376">
        <v>496</v>
      </c>
      <c r="N2376">
        <v>106.075439453125</v>
      </c>
      <c r="O2376">
        <v>68.680419921875</v>
      </c>
      <c r="P2376">
        <v>74.033268275372606</v>
      </c>
      <c r="Q2376">
        <v>198.807577034747</v>
      </c>
      <c r="R2376">
        <v>26.289198190188898</v>
      </c>
      <c r="S2376">
        <v>7.92217204265107</v>
      </c>
      <c r="T2376">
        <v>0.516203466708822</v>
      </c>
      <c r="U2376">
        <v>0.96967023714765399</v>
      </c>
      <c r="V2376">
        <v>5.8417673716012004</v>
      </c>
      <c r="W2376">
        <v>3.9230399999999999</v>
      </c>
    </row>
    <row r="2377" spans="1:23" x14ac:dyDescent="0.25">
      <c r="A2377">
        <v>2375</v>
      </c>
      <c r="B2377">
        <v>167.06772885171401</v>
      </c>
      <c r="C2377">
        <v>131.10436841390199</v>
      </c>
      <c r="D2377">
        <v>29.644063006063298</v>
      </c>
      <c r="E2377">
        <v>5.16023724386128</v>
      </c>
      <c r="F2377">
        <v>7.94402980804443</v>
      </c>
      <c r="G2377">
        <v>3.2397618293762198</v>
      </c>
      <c r="H2377">
        <v>9.9148530960083008</v>
      </c>
      <c r="I2377">
        <v>2.1013431549072199</v>
      </c>
      <c r="J2377">
        <v>1236</v>
      </c>
      <c r="K2377">
        <v>167</v>
      </c>
      <c r="L2377">
        <v>2260</v>
      </c>
      <c r="M2377">
        <v>372</v>
      </c>
      <c r="N2377">
        <v>113.463645935058</v>
      </c>
      <c r="O2377">
        <v>22.472204208373999</v>
      </c>
      <c r="P2377">
        <v>68.426130333262506</v>
      </c>
      <c r="Q2377">
        <v>195.89939759036099</v>
      </c>
      <c r="R2377">
        <v>23.305673880303601</v>
      </c>
      <c r="S2377">
        <v>7.6629369073966096</v>
      </c>
      <c r="T2377">
        <v>0.55255583611343495</v>
      </c>
      <c r="U2377">
        <v>0.96374221816554795</v>
      </c>
      <c r="V2377">
        <v>4.64747847478474</v>
      </c>
      <c r="W2377">
        <v>2.8882839721254299</v>
      </c>
    </row>
    <row r="2378" spans="1:23" x14ac:dyDescent="0.25">
      <c r="A2378">
        <v>2376</v>
      </c>
      <c r="B2378">
        <v>175.16353897805101</v>
      </c>
      <c r="C2378">
        <v>195.54414019290101</v>
      </c>
      <c r="D2378">
        <v>27.763405216158301</v>
      </c>
      <c r="E2378">
        <v>9.7730598450689605</v>
      </c>
      <c r="F2378">
        <v>7.2639284133911097</v>
      </c>
      <c r="G2378">
        <v>3.2764852046966499</v>
      </c>
      <c r="H2378">
        <v>10.2504835128784</v>
      </c>
      <c r="I2378">
        <v>2.4483408927917401</v>
      </c>
      <c r="J2378">
        <v>1317</v>
      </c>
      <c r="K2378">
        <v>160</v>
      </c>
      <c r="L2378">
        <v>2232</v>
      </c>
      <c r="M2378">
        <v>451</v>
      </c>
      <c r="N2378">
        <v>110.018180847167</v>
      </c>
      <c r="O2378">
        <v>40.607879638671797</v>
      </c>
      <c r="P2378">
        <v>54.066763587564303</v>
      </c>
      <c r="Q2378">
        <v>165.97765411703301</v>
      </c>
      <c r="R2378">
        <v>27.172216703117801</v>
      </c>
      <c r="S2378">
        <v>13.786008039314201</v>
      </c>
      <c r="T2378">
        <v>0.39210166879328101</v>
      </c>
      <c r="U2378">
        <v>0.93276798713820097</v>
      </c>
      <c r="V2378">
        <v>6.1137897782063604</v>
      </c>
      <c r="W2378">
        <v>6.4853426919900903</v>
      </c>
    </row>
    <row r="2379" spans="1:23" x14ac:dyDescent="0.25">
      <c r="A2379">
        <v>2377</v>
      </c>
      <c r="B2379">
        <v>168.34535892410099</v>
      </c>
      <c r="C2379">
        <v>188.12804440218099</v>
      </c>
      <c r="D2379">
        <v>27.939601978242401</v>
      </c>
      <c r="E2379">
        <v>5.6490255708006503</v>
      </c>
      <c r="F2379">
        <v>7.84639120101928</v>
      </c>
      <c r="G2379">
        <v>2.60335040092468</v>
      </c>
      <c r="H2379">
        <v>11.165899276733301</v>
      </c>
      <c r="I2379">
        <v>2.1239221096038801</v>
      </c>
      <c r="J2379">
        <v>1437</v>
      </c>
      <c r="K2379">
        <v>170</v>
      </c>
      <c r="L2379">
        <v>2240</v>
      </c>
      <c r="M2379">
        <v>362</v>
      </c>
      <c r="N2379">
        <v>119.553337097167</v>
      </c>
      <c r="O2379">
        <v>37.215587615966797</v>
      </c>
      <c r="P2379">
        <v>60.6793790077624</v>
      </c>
      <c r="Q2379">
        <v>154.90279562981999</v>
      </c>
      <c r="R2379">
        <v>26.631954915694401</v>
      </c>
      <c r="S2379">
        <v>13.3549295713382</v>
      </c>
      <c r="T2379">
        <v>0.42272261560422297</v>
      </c>
      <c r="U2379">
        <v>0.85147043780707998</v>
      </c>
      <c r="V2379">
        <v>10.658418829209401</v>
      </c>
      <c r="W2379">
        <v>5.8875925510432996</v>
      </c>
    </row>
    <row r="2380" spans="1:23" x14ac:dyDescent="0.25">
      <c r="A2380">
        <v>2378</v>
      </c>
      <c r="B2380">
        <v>201.55155349414801</v>
      </c>
      <c r="C2380">
        <v>174.82551572900601</v>
      </c>
      <c r="D2380">
        <v>19.8520294670626</v>
      </c>
      <c r="E2380">
        <v>11.823506410822301</v>
      </c>
      <c r="F2380">
        <v>4.5410022735595703</v>
      </c>
      <c r="G2380">
        <v>5.3143358230590803</v>
      </c>
      <c r="H2380">
        <v>9.2470970153808594</v>
      </c>
      <c r="I2380">
        <v>3.88091611862182</v>
      </c>
      <c r="J2380">
        <v>1148</v>
      </c>
      <c r="K2380">
        <v>370</v>
      </c>
      <c r="L2380">
        <v>1969</v>
      </c>
      <c r="M2380">
        <v>824</v>
      </c>
      <c r="N2380">
        <v>94.625572204589801</v>
      </c>
      <c r="O2380">
        <v>43.829216003417898</v>
      </c>
      <c r="P2380">
        <v>119.842946887492</v>
      </c>
      <c r="Q2380">
        <v>173.786860481687</v>
      </c>
      <c r="R2380">
        <v>18.148411116096899</v>
      </c>
      <c r="S2380">
        <v>5.4664278929266503</v>
      </c>
      <c r="T2380">
        <v>0.79789312703272197</v>
      </c>
      <c r="U2380">
        <v>0.962765185512509</v>
      </c>
      <c r="V2380">
        <v>7.9221984296930703</v>
      </c>
      <c r="W2380">
        <v>2.88244216913158</v>
      </c>
    </row>
    <row r="2381" spans="1:23" x14ac:dyDescent="0.25">
      <c r="A2381">
        <v>2379</v>
      </c>
      <c r="B2381">
        <v>189.52673251955201</v>
      </c>
      <c r="C2381">
        <v>179.575753459217</v>
      </c>
      <c r="D2381">
        <v>23.956036824216199</v>
      </c>
      <c r="E2381">
        <v>10.6299244970077</v>
      </c>
      <c r="F2381">
        <v>6.0411486625671298</v>
      </c>
      <c r="G2381">
        <v>5.92470026016235</v>
      </c>
      <c r="H2381">
        <v>10.5386896133422</v>
      </c>
      <c r="I2381">
        <v>4.0481147766113201</v>
      </c>
      <c r="J2381">
        <v>1234</v>
      </c>
      <c r="K2381">
        <v>298</v>
      </c>
      <c r="L2381">
        <v>2326</v>
      </c>
      <c r="M2381">
        <v>872</v>
      </c>
      <c r="N2381">
        <v>95.880126953125</v>
      </c>
      <c r="O2381">
        <v>56.364879608154297</v>
      </c>
      <c r="P2381">
        <v>126.242615858224</v>
      </c>
      <c r="Q2381">
        <v>173.299179744914</v>
      </c>
      <c r="R2381">
        <v>10.220924833288899</v>
      </c>
      <c r="S2381">
        <v>7.3654194593727702</v>
      </c>
      <c r="T2381">
        <v>0.89506421434003702</v>
      </c>
      <c r="U2381">
        <v>0.95018892014807299</v>
      </c>
      <c r="V2381">
        <v>4.1691237830319796</v>
      </c>
      <c r="W2381">
        <v>4.5203547542890297</v>
      </c>
    </row>
    <row r="2382" spans="1:23" x14ac:dyDescent="0.25">
      <c r="A2382">
        <v>2380</v>
      </c>
      <c r="B2382">
        <v>182.75708824157201</v>
      </c>
      <c r="C2382">
        <v>185.860311669157</v>
      </c>
      <c r="D2382">
        <v>22.869820127417601</v>
      </c>
      <c r="E2382">
        <v>5.0958301368099903</v>
      </c>
      <c r="F2382">
        <v>5.7528266906738201</v>
      </c>
      <c r="G2382">
        <v>3.4794626235961901</v>
      </c>
      <c r="H2382">
        <v>10.059480667114199</v>
      </c>
      <c r="I2382">
        <v>2.2402164936065598</v>
      </c>
      <c r="J2382">
        <v>1258</v>
      </c>
      <c r="K2382">
        <v>155</v>
      </c>
      <c r="L2382">
        <v>2323</v>
      </c>
      <c r="M2382">
        <v>394</v>
      </c>
      <c r="N2382">
        <v>94.021270751953097</v>
      </c>
      <c r="O2382">
        <v>50.1597480773925</v>
      </c>
      <c r="P2382">
        <v>127.986097260515</v>
      </c>
      <c r="Q2382">
        <v>175.30027047913401</v>
      </c>
      <c r="R2382">
        <v>11.587156636708</v>
      </c>
      <c r="S2382">
        <v>6.2797778970985396</v>
      </c>
      <c r="T2382">
        <v>0.89327897611836105</v>
      </c>
      <c r="U2382">
        <v>0.96132689843174801</v>
      </c>
      <c r="V2382">
        <v>4.1953466943100599</v>
      </c>
      <c r="W2382">
        <v>3.8870655123400901</v>
      </c>
    </row>
    <row r="2383" spans="1:23" x14ac:dyDescent="0.25">
      <c r="A2383">
        <v>2381</v>
      </c>
      <c r="B2383">
        <v>181.45708241960801</v>
      </c>
      <c r="C2383">
        <v>212.797609113314</v>
      </c>
      <c r="D2383">
        <v>22.663818959317101</v>
      </c>
      <c r="E2383">
        <v>7.5636755833213796</v>
      </c>
      <c r="F2383">
        <v>5.0772376060485804</v>
      </c>
      <c r="G2383">
        <v>3.3044407367706299</v>
      </c>
      <c r="H2383">
        <v>8.0846958160400302</v>
      </c>
      <c r="I2383">
        <v>2.9129467010497998</v>
      </c>
      <c r="J2383">
        <v>961</v>
      </c>
      <c r="K2383">
        <v>224</v>
      </c>
      <c r="L2383">
        <v>1794</v>
      </c>
      <c r="M2383">
        <v>632</v>
      </c>
      <c r="N2383">
        <v>99.985000610351506</v>
      </c>
      <c r="O2383">
        <v>71.253074645996094</v>
      </c>
      <c r="P2383">
        <v>57.933219802943597</v>
      </c>
      <c r="Q2383">
        <v>126.87743190661401</v>
      </c>
      <c r="R2383">
        <v>23.060764276259501</v>
      </c>
      <c r="S2383">
        <v>5.0634973806049404</v>
      </c>
      <c r="T2383">
        <v>0.37391762191372302</v>
      </c>
      <c r="U2383">
        <v>0.96286987424351</v>
      </c>
      <c r="V2383">
        <v>7.9719530851606297</v>
      </c>
      <c r="W2383">
        <v>3.6237577639751501</v>
      </c>
    </row>
    <row r="2384" spans="1:23" x14ac:dyDescent="0.25">
      <c r="A2384">
        <v>2382</v>
      </c>
      <c r="B2384">
        <v>191.30819538512199</v>
      </c>
      <c r="C2384">
        <v>180.53323371305399</v>
      </c>
      <c r="D2384">
        <v>17.081820620897499</v>
      </c>
      <c r="E2384">
        <v>5.1788808137545903</v>
      </c>
      <c r="F2384">
        <v>3.9144806861877401</v>
      </c>
      <c r="G2384">
        <v>2.4337785243988002</v>
      </c>
      <c r="H2384">
        <v>6.2501182556152299</v>
      </c>
      <c r="I2384">
        <v>1.4741622209548899</v>
      </c>
      <c r="J2384">
        <v>675</v>
      </c>
      <c r="K2384">
        <v>79</v>
      </c>
      <c r="L2384">
        <v>1517</v>
      </c>
      <c r="M2384">
        <v>187</v>
      </c>
      <c r="N2384">
        <v>62.008064270019503</v>
      </c>
      <c r="O2384">
        <v>18.788293838500898</v>
      </c>
      <c r="P2384">
        <v>61.506947162426599</v>
      </c>
      <c r="Q2384">
        <v>161.59485940246</v>
      </c>
      <c r="R2384">
        <v>25.589653812924201</v>
      </c>
      <c r="S2384">
        <v>7.0154399095384399</v>
      </c>
      <c r="T2384">
        <v>0.40604431400409202</v>
      </c>
      <c r="U2384">
        <v>0.94435099514515597</v>
      </c>
      <c r="V2384">
        <v>7.3814955640050597</v>
      </c>
      <c r="W2384">
        <v>3.7589079130032301</v>
      </c>
    </row>
    <row r="2385" spans="1:23" x14ac:dyDescent="0.25">
      <c r="A2385">
        <v>2383</v>
      </c>
      <c r="B2385">
        <v>192.218847639193</v>
      </c>
      <c r="C2385">
        <v>169.205922878379</v>
      </c>
      <c r="D2385">
        <v>26.8437297432421</v>
      </c>
      <c r="E2385">
        <v>6.3023806140078102</v>
      </c>
      <c r="F2385">
        <v>8.6432895660400302</v>
      </c>
      <c r="G2385">
        <v>4.1587572097778303</v>
      </c>
      <c r="H2385">
        <v>11.294791221618601</v>
      </c>
      <c r="I2385">
        <v>3.6481049060821502</v>
      </c>
      <c r="J2385">
        <v>1382</v>
      </c>
      <c r="K2385">
        <v>402</v>
      </c>
      <c r="L2385">
        <v>2463</v>
      </c>
      <c r="M2385">
        <v>807</v>
      </c>
      <c r="N2385">
        <v>125.195846557617</v>
      </c>
      <c r="O2385">
        <v>18.027755737304599</v>
      </c>
      <c r="P2385">
        <v>94.137931034482705</v>
      </c>
      <c r="Q2385">
        <v>196.63545098039199</v>
      </c>
      <c r="R2385">
        <v>23.026113873442402</v>
      </c>
      <c r="S2385">
        <v>5.3575448685791596</v>
      </c>
      <c r="T2385">
        <v>0.46240765930813599</v>
      </c>
      <c r="U2385">
        <v>0.97158047309027795</v>
      </c>
      <c r="V2385">
        <v>17.1903259726603</v>
      </c>
      <c r="W2385">
        <v>2.65726526240628</v>
      </c>
    </row>
    <row r="2386" spans="1:23" x14ac:dyDescent="0.25">
      <c r="A2386">
        <v>2384</v>
      </c>
      <c r="B2386">
        <v>170.94092646858999</v>
      </c>
      <c r="C2386">
        <v>202.908207029051</v>
      </c>
      <c r="D2386">
        <v>31.344319147803699</v>
      </c>
      <c r="E2386">
        <v>7.5841041976853498</v>
      </c>
      <c r="F2386">
        <v>10.7296142578125</v>
      </c>
      <c r="G2386">
        <v>3.5442862510681099</v>
      </c>
      <c r="H2386">
        <v>12.9675283432006</v>
      </c>
      <c r="I2386">
        <v>2.88529229164123</v>
      </c>
      <c r="J2386">
        <v>1665</v>
      </c>
      <c r="K2386">
        <v>270</v>
      </c>
      <c r="L2386">
        <v>3148</v>
      </c>
      <c r="M2386">
        <v>572</v>
      </c>
      <c r="N2386">
        <v>126.50691986083901</v>
      </c>
      <c r="O2386">
        <v>41.868843078613203</v>
      </c>
      <c r="P2386">
        <v>91.587980352499201</v>
      </c>
      <c r="Q2386">
        <v>173.882374249637</v>
      </c>
      <c r="R2386">
        <v>26.946888059129702</v>
      </c>
      <c r="S2386">
        <v>8.5551821984234309</v>
      </c>
      <c r="T2386">
        <v>0.53166223970327098</v>
      </c>
      <c r="U2386">
        <v>0.95296258729668704</v>
      </c>
      <c r="V2386">
        <v>9.5403377110694105</v>
      </c>
      <c r="W2386">
        <v>4.2903031217010996</v>
      </c>
    </row>
    <row r="2387" spans="1:23" x14ac:dyDescent="0.25">
      <c r="A2387">
        <v>2385</v>
      </c>
      <c r="B2387">
        <v>171.39084787207199</v>
      </c>
      <c r="C2387">
        <v>203.825011158764</v>
      </c>
      <c r="D2387">
        <v>30.318140240839099</v>
      </c>
      <c r="E2387">
        <v>4.1108123144530397</v>
      </c>
      <c r="F2387">
        <v>9.5478343963622994</v>
      </c>
      <c r="G2387">
        <v>2.3192117214202801</v>
      </c>
      <c r="H2387">
        <v>11.9857883453369</v>
      </c>
      <c r="I2387">
        <v>1.33368015289306</v>
      </c>
      <c r="J2387">
        <v>1578</v>
      </c>
      <c r="K2387">
        <v>50</v>
      </c>
      <c r="L2387">
        <v>2730</v>
      </c>
      <c r="M2387">
        <v>139</v>
      </c>
      <c r="N2387">
        <v>113.842002868652</v>
      </c>
      <c r="O2387">
        <v>22.8035068511962</v>
      </c>
      <c r="P2387">
        <v>69.473545471662504</v>
      </c>
      <c r="Q2387">
        <v>169.56047587574301</v>
      </c>
      <c r="R2387">
        <v>21.637685283511999</v>
      </c>
      <c r="S2387">
        <v>16.993474567446299</v>
      </c>
      <c r="T2387">
        <v>0.39544945930855402</v>
      </c>
      <c r="U2387">
        <v>0.91664830821063403</v>
      </c>
      <c r="V2387">
        <v>9.2014336917562698</v>
      </c>
      <c r="W2387">
        <v>10.377428044803599</v>
      </c>
    </row>
    <row r="2388" spans="1:23" x14ac:dyDescent="0.25">
      <c r="A2388">
        <v>2386</v>
      </c>
      <c r="B2388">
        <v>166.308544702982</v>
      </c>
      <c r="C2388">
        <v>194.546274913155</v>
      </c>
      <c r="D2388">
        <v>31.2901337922832</v>
      </c>
      <c r="E2388">
        <v>6.6407290339759601</v>
      </c>
      <c r="F2388">
        <v>10.258476257324199</v>
      </c>
      <c r="G2388">
        <v>3.29409599304199</v>
      </c>
      <c r="H2388">
        <v>11.849219322204499</v>
      </c>
      <c r="I2388">
        <v>2.0945010185241699</v>
      </c>
      <c r="J2388">
        <v>1493</v>
      </c>
      <c r="K2388">
        <v>116</v>
      </c>
      <c r="L2388">
        <v>3015</v>
      </c>
      <c r="M2388">
        <v>310</v>
      </c>
      <c r="N2388">
        <v>126.087272644042</v>
      </c>
      <c r="O2388">
        <v>42.953464508056598</v>
      </c>
      <c r="P2388">
        <v>110.233856893542</v>
      </c>
      <c r="Q2388">
        <v>175.927545174085</v>
      </c>
      <c r="R2388">
        <v>25.449413025534898</v>
      </c>
      <c r="S2388">
        <v>5.29630156208089</v>
      </c>
      <c r="T2388">
        <v>0.53065356019065002</v>
      </c>
      <c r="U2388">
        <v>0.96691375292746895</v>
      </c>
      <c r="V2388">
        <v>9.2622950819672099</v>
      </c>
      <c r="W2388">
        <v>3.13811903680145</v>
      </c>
    </row>
    <row r="2389" spans="1:23" x14ac:dyDescent="0.25">
      <c r="A2389">
        <v>2387</v>
      </c>
      <c r="B2389">
        <v>170.99864154165601</v>
      </c>
      <c r="C2389">
        <v>178.61617729822001</v>
      </c>
      <c r="D2389">
        <v>31.548992591069801</v>
      </c>
      <c r="E2389">
        <v>22.1728598725906</v>
      </c>
      <c r="F2389">
        <v>8.7570905685424805</v>
      </c>
      <c r="G2389">
        <v>6.2326231002807599</v>
      </c>
      <c r="H2389">
        <v>11.031908035278301</v>
      </c>
      <c r="I2389">
        <v>4.7257003784179599</v>
      </c>
      <c r="J2389">
        <v>1400</v>
      </c>
      <c r="K2389">
        <v>343</v>
      </c>
      <c r="L2389">
        <v>2586</v>
      </c>
      <c r="M2389">
        <v>1014</v>
      </c>
      <c r="N2389">
        <v>109.00000762939401</v>
      </c>
      <c r="O2389">
        <v>35.510562896728501</v>
      </c>
      <c r="P2389">
        <v>98.292097998619695</v>
      </c>
      <c r="Q2389">
        <v>142.72133586577999</v>
      </c>
      <c r="R2389">
        <v>23.405642461787998</v>
      </c>
      <c r="S2389">
        <v>6.3462155176805197</v>
      </c>
      <c r="T2389">
        <v>0.520593371516897</v>
      </c>
      <c r="U2389">
        <v>0.95453069802327295</v>
      </c>
      <c r="V2389">
        <v>13.010928961748601</v>
      </c>
      <c r="W2389">
        <v>3.0792517843957601</v>
      </c>
    </row>
    <row r="2390" spans="1:23" x14ac:dyDescent="0.25">
      <c r="A2390">
        <v>2388</v>
      </c>
      <c r="B2390">
        <v>179.59221021172499</v>
      </c>
      <c r="C2390">
        <v>183.077373905955</v>
      </c>
      <c r="D2390">
        <v>30.8850651635037</v>
      </c>
      <c r="E2390">
        <v>5.9292904210032598</v>
      </c>
      <c r="F2390">
        <v>8.7929553985595703</v>
      </c>
      <c r="G2390">
        <v>2.8395302295684801</v>
      </c>
      <c r="H2390">
        <v>12.4982242584228</v>
      </c>
      <c r="I2390">
        <v>2.2480266094207701</v>
      </c>
      <c r="J2390">
        <v>1584</v>
      </c>
      <c r="K2390">
        <v>223</v>
      </c>
      <c r="L2390">
        <v>2865</v>
      </c>
      <c r="M2390">
        <v>412</v>
      </c>
      <c r="N2390">
        <v>113.35783386230401</v>
      </c>
      <c r="O2390">
        <v>79.812278747558594</v>
      </c>
      <c r="P2390">
        <v>90.391807786944497</v>
      </c>
      <c r="Q2390">
        <v>124.093728166818</v>
      </c>
      <c r="R2390">
        <v>22.2260859477826</v>
      </c>
      <c r="S2390">
        <v>4.2135231703684797</v>
      </c>
      <c r="T2390">
        <v>0.50129941622186303</v>
      </c>
      <c r="U2390">
        <v>0.96975013515663899</v>
      </c>
      <c r="V2390">
        <v>8.2125938763720399</v>
      </c>
      <c r="W2390">
        <v>3.1292666441365302</v>
      </c>
    </row>
    <row r="2391" spans="1:23" x14ac:dyDescent="0.25">
      <c r="A2391">
        <v>2389</v>
      </c>
      <c r="B2391">
        <v>178.31114518038299</v>
      </c>
      <c r="C2391">
        <v>180.28488812125201</v>
      </c>
      <c r="D2391">
        <v>26.701617744528299</v>
      </c>
      <c r="E2391">
        <v>7.3831677083336897</v>
      </c>
      <c r="F2391">
        <v>8.5234613418579102</v>
      </c>
      <c r="G2391">
        <v>3.8514523506164502</v>
      </c>
      <c r="H2391">
        <v>12.6593055725097</v>
      </c>
      <c r="I2391">
        <v>2.7208058834075901</v>
      </c>
      <c r="J2391">
        <v>1582</v>
      </c>
      <c r="K2391">
        <v>205</v>
      </c>
      <c r="L2391">
        <v>2780</v>
      </c>
      <c r="M2391">
        <v>506</v>
      </c>
      <c r="N2391">
        <v>131.18688964843699</v>
      </c>
      <c r="O2391">
        <v>41.303752899169901</v>
      </c>
      <c r="P2391">
        <v>58.858032163236999</v>
      </c>
      <c r="Q2391">
        <v>186.48657086451399</v>
      </c>
      <c r="R2391">
        <v>27.940311012811801</v>
      </c>
      <c r="S2391">
        <v>7.3546935048380098</v>
      </c>
      <c r="T2391">
        <v>0.35407188984931398</v>
      </c>
      <c r="U2391">
        <v>0.95369371493629596</v>
      </c>
      <c r="V2391">
        <v>17.315757575757502</v>
      </c>
      <c r="W2391">
        <v>2.8138232720909802</v>
      </c>
    </row>
    <row r="2392" spans="1:23" x14ac:dyDescent="0.25">
      <c r="A2392">
        <v>2390</v>
      </c>
      <c r="B2392">
        <v>159.22895845058099</v>
      </c>
      <c r="C2392">
        <v>154.84082749519601</v>
      </c>
      <c r="D2392">
        <v>29.115033943000402</v>
      </c>
      <c r="E2392">
        <v>7.43863412932388</v>
      </c>
      <c r="F2392">
        <v>6.5090303421020499</v>
      </c>
      <c r="G2392">
        <v>3.4705414772033598</v>
      </c>
      <c r="H2392">
        <v>6.8961229324340803</v>
      </c>
      <c r="I2392">
        <v>2.3824815750121999</v>
      </c>
      <c r="J2392">
        <v>692</v>
      </c>
      <c r="K2392">
        <v>214</v>
      </c>
      <c r="L2392">
        <v>1708</v>
      </c>
      <c r="M2392">
        <v>432</v>
      </c>
      <c r="N2392">
        <v>64.070274353027301</v>
      </c>
      <c r="O2392">
        <v>45.398235321044901</v>
      </c>
      <c r="P2392">
        <v>56.348047971421202</v>
      </c>
      <c r="Q2392">
        <v>164.21208661084299</v>
      </c>
      <c r="R2392">
        <v>27.7675771731823</v>
      </c>
      <c r="S2392">
        <v>8.4915174914477092</v>
      </c>
      <c r="T2392">
        <v>0.32134654978816202</v>
      </c>
      <c r="U2392">
        <v>0.93929411902151905</v>
      </c>
      <c r="V2392">
        <v>20.414261460101802</v>
      </c>
      <c r="W2392">
        <v>4.0040693293142402</v>
      </c>
    </row>
    <row r="2393" spans="1:23" x14ac:dyDescent="0.25">
      <c r="A2393">
        <v>2391</v>
      </c>
      <c r="B2393">
        <v>155.95629645442301</v>
      </c>
      <c r="C2393">
        <v>186.53779425178001</v>
      </c>
      <c r="D2393">
        <v>21.747469425043501</v>
      </c>
      <c r="E2393">
        <v>8.4532137828546503</v>
      </c>
      <c r="F2393">
        <v>6.4355878829956001</v>
      </c>
      <c r="G2393">
        <v>4.3825707435607901</v>
      </c>
      <c r="H2393">
        <v>6.8064146041870099</v>
      </c>
      <c r="I2393">
        <v>2.9249317646026598</v>
      </c>
      <c r="J2393">
        <v>673</v>
      </c>
      <c r="K2393">
        <v>223</v>
      </c>
      <c r="L2393">
        <v>1786</v>
      </c>
      <c r="M2393">
        <v>576</v>
      </c>
      <c r="N2393">
        <v>56.008926391601499</v>
      </c>
      <c r="O2393">
        <v>33.541019439697202</v>
      </c>
      <c r="P2393">
        <v>60.559319286871897</v>
      </c>
      <c r="Q2393">
        <v>174.494415357766</v>
      </c>
      <c r="R2393">
        <v>26.592990842237601</v>
      </c>
      <c r="S2393">
        <v>8.6011382415516309</v>
      </c>
      <c r="T2393">
        <v>0.37760932105386602</v>
      </c>
      <c r="U2393">
        <v>0.94067577091177401</v>
      </c>
      <c r="V2393">
        <v>15.6949740034662</v>
      </c>
      <c r="W2393">
        <v>4.4761904761904701</v>
      </c>
    </row>
    <row r="2394" spans="1:23" x14ac:dyDescent="0.25">
      <c r="A2394">
        <v>2392</v>
      </c>
      <c r="B2394">
        <v>155.551048923906</v>
      </c>
      <c r="C2394">
        <v>149.627607754856</v>
      </c>
      <c r="D2394">
        <v>19.439164457989701</v>
      </c>
      <c r="E2394">
        <v>5.2334452549450097</v>
      </c>
      <c r="F2394">
        <v>6.8061318397521902</v>
      </c>
      <c r="G2394">
        <v>3.8847849369049001</v>
      </c>
      <c r="H2394">
        <v>6.9812073707580504</v>
      </c>
      <c r="I2394">
        <v>2.7343463897704998</v>
      </c>
      <c r="J2394">
        <v>770</v>
      </c>
      <c r="K2394">
        <v>242</v>
      </c>
      <c r="L2394">
        <v>1653</v>
      </c>
      <c r="M2394">
        <v>549</v>
      </c>
      <c r="N2394">
        <v>76.006576538085895</v>
      </c>
      <c r="O2394">
        <v>27.2946872711181</v>
      </c>
      <c r="P2394">
        <v>64.428116864333205</v>
      </c>
      <c r="Q2394">
        <v>187.22210840007401</v>
      </c>
      <c r="R2394">
        <v>29.7819206292512</v>
      </c>
      <c r="S2394">
        <v>7.5766909781646401</v>
      </c>
      <c r="T2394">
        <v>0.42293033562051302</v>
      </c>
      <c r="U2394">
        <v>0.95891599052903398</v>
      </c>
      <c r="V2394">
        <v>14.308866995073799</v>
      </c>
      <c r="W2394">
        <v>3.8434343434343399</v>
      </c>
    </row>
    <row r="2395" spans="1:23" x14ac:dyDescent="0.25">
      <c r="A2395">
        <v>2393</v>
      </c>
      <c r="B2395">
        <v>139.81136835568299</v>
      </c>
      <c r="C2395">
        <v>191.049991267053</v>
      </c>
      <c r="D2395">
        <v>18.6951261889471</v>
      </c>
      <c r="E2395">
        <v>6.8050755757085701</v>
      </c>
      <c r="F2395">
        <v>3.5387716293334899</v>
      </c>
      <c r="G2395">
        <v>3.8215188980102499</v>
      </c>
      <c r="H2395">
        <v>5.4744706153869602</v>
      </c>
      <c r="I2395">
        <v>3.0325021743774401</v>
      </c>
      <c r="J2395">
        <v>613</v>
      </c>
      <c r="K2395">
        <v>250</v>
      </c>
      <c r="L2395">
        <v>1162</v>
      </c>
      <c r="M2395">
        <v>643</v>
      </c>
      <c r="N2395">
        <v>60.166431427001903</v>
      </c>
      <c r="O2395">
        <v>49.396354675292898</v>
      </c>
      <c r="P2395">
        <v>70.766924806395195</v>
      </c>
      <c r="Q2395">
        <v>178.98191550925901</v>
      </c>
      <c r="R2395">
        <v>27.4536902142736</v>
      </c>
      <c r="S2395">
        <v>5.6123924997780597</v>
      </c>
      <c r="T2395">
        <v>0.44744627352727101</v>
      </c>
      <c r="U2395">
        <v>0.96796644536148202</v>
      </c>
      <c r="V2395">
        <v>15.031814273430699</v>
      </c>
      <c r="W2395">
        <v>3.16183391528768</v>
      </c>
    </row>
    <row r="2396" spans="1:23" x14ac:dyDescent="0.25">
      <c r="A2396">
        <v>2394</v>
      </c>
      <c r="B2396">
        <v>157.32482679656101</v>
      </c>
      <c r="C2396">
        <v>189.58966795396699</v>
      </c>
      <c r="D2396">
        <v>25.134130679354499</v>
      </c>
      <c r="E2396">
        <v>7.1039035369394998</v>
      </c>
      <c r="F2396">
        <v>8.1003742218017507</v>
      </c>
      <c r="G2396">
        <v>3.2783529758453298</v>
      </c>
      <c r="H2396">
        <v>10.0222911834716</v>
      </c>
      <c r="I2396">
        <v>2.3144826889038002</v>
      </c>
      <c r="J2396">
        <v>1167</v>
      </c>
      <c r="K2396">
        <v>215</v>
      </c>
      <c r="L2396">
        <v>2538</v>
      </c>
      <c r="M2396">
        <v>466</v>
      </c>
      <c r="N2396">
        <v>99.085823059082003</v>
      </c>
      <c r="O2396">
        <v>59.1354370117187</v>
      </c>
      <c r="P2396">
        <v>77.251708177209593</v>
      </c>
      <c r="Q2396">
        <v>196.43013698630099</v>
      </c>
      <c r="R2396">
        <v>32.079141408096199</v>
      </c>
      <c r="S2396">
        <v>7.5354447366094401</v>
      </c>
      <c r="T2396">
        <v>0.46824393912533002</v>
      </c>
      <c r="U2396">
        <v>0.96085136851385899</v>
      </c>
      <c r="V2396">
        <v>17.002046384720298</v>
      </c>
      <c r="W2396">
        <v>3.3676274098110301</v>
      </c>
    </row>
    <row r="2397" spans="1:23" x14ac:dyDescent="0.25">
      <c r="A2397">
        <v>2395</v>
      </c>
      <c r="B2397">
        <v>157.682004308253</v>
      </c>
      <c r="C2397">
        <v>191.973296590269</v>
      </c>
      <c r="D2397">
        <v>29.614325476866799</v>
      </c>
      <c r="E2397">
        <v>15.3671841108169</v>
      </c>
      <c r="F2397">
        <v>8.0356769561767507</v>
      </c>
      <c r="G2397">
        <v>12.484656333923301</v>
      </c>
      <c r="H2397">
        <v>10.498363494873001</v>
      </c>
      <c r="I2397">
        <v>7.9930362701415998</v>
      </c>
      <c r="J2397">
        <v>1202</v>
      </c>
      <c r="K2397">
        <v>655</v>
      </c>
      <c r="L2397">
        <v>2582</v>
      </c>
      <c r="M2397">
        <v>2019</v>
      </c>
      <c r="N2397">
        <v>108.903633117675</v>
      </c>
      <c r="O2397">
        <v>28.600700378417901</v>
      </c>
      <c r="P2397">
        <v>86.709530738450297</v>
      </c>
      <c r="Q2397">
        <v>203.55219965524901</v>
      </c>
      <c r="R2397">
        <v>31.8912048818448</v>
      </c>
      <c r="S2397">
        <v>8.5057012015256497</v>
      </c>
      <c r="T2397">
        <v>0.51002928059385499</v>
      </c>
      <c r="U2397">
        <v>0.95656437952016304</v>
      </c>
      <c r="V2397">
        <v>13.254088785046701</v>
      </c>
      <c r="W2397">
        <v>3.04713804713804</v>
      </c>
    </row>
    <row r="2398" spans="1:23" x14ac:dyDescent="0.25">
      <c r="A2398">
        <v>2396</v>
      </c>
      <c r="B2398">
        <v>149.49160666808899</v>
      </c>
      <c r="C2398">
        <v>188.03793980088801</v>
      </c>
      <c r="D2398">
        <v>26.102885739071102</v>
      </c>
      <c r="E2398">
        <v>6.8196946218706502</v>
      </c>
      <c r="F2398">
        <v>7.0908236503601003</v>
      </c>
      <c r="G2398">
        <v>2.60355424880981</v>
      </c>
      <c r="H2398">
        <v>8.1457624435424805</v>
      </c>
      <c r="I2398">
        <v>2.1317894458770699</v>
      </c>
      <c r="J2398">
        <v>892</v>
      </c>
      <c r="K2398">
        <v>166</v>
      </c>
      <c r="L2398">
        <v>1993</v>
      </c>
      <c r="M2398">
        <v>362</v>
      </c>
      <c r="N2398">
        <v>107.04204559326099</v>
      </c>
      <c r="O2398">
        <v>14.560218811035099</v>
      </c>
      <c r="P2398">
        <v>87.588037839487299</v>
      </c>
      <c r="Q2398">
        <v>170.959335576114</v>
      </c>
      <c r="R2398">
        <v>28.927169873255799</v>
      </c>
      <c r="S2398">
        <v>5.1185511540693902</v>
      </c>
      <c r="T2398">
        <v>0.52596584973174398</v>
      </c>
      <c r="U2398">
        <v>0.96739804418853104</v>
      </c>
      <c r="V2398">
        <v>15.7684684684684</v>
      </c>
      <c r="W2398">
        <v>3.4605764002175001</v>
      </c>
    </row>
    <row r="2399" spans="1:23" x14ac:dyDescent="0.25">
      <c r="A2399">
        <v>2397</v>
      </c>
      <c r="B2399">
        <v>158.91381552135601</v>
      </c>
      <c r="C2399">
        <v>164.42024879194199</v>
      </c>
      <c r="D2399">
        <v>26.486101268723001</v>
      </c>
      <c r="E2399">
        <v>6.09141757655454</v>
      </c>
      <c r="F2399">
        <v>6.7067074775695801</v>
      </c>
      <c r="G2399">
        <v>3.9043450355529701</v>
      </c>
      <c r="H2399">
        <v>9.2837791442871094</v>
      </c>
      <c r="I2399">
        <v>2.5402982234954798</v>
      </c>
      <c r="J2399">
        <v>1084</v>
      </c>
      <c r="K2399">
        <v>199</v>
      </c>
      <c r="L2399">
        <v>2092</v>
      </c>
      <c r="M2399">
        <v>498</v>
      </c>
      <c r="N2399">
        <v>110.136276245117</v>
      </c>
      <c r="O2399">
        <v>30.2654914855957</v>
      </c>
      <c r="P2399">
        <v>72.177957532861399</v>
      </c>
      <c r="Q2399">
        <v>196.85740239659799</v>
      </c>
      <c r="R2399">
        <v>28.948861495313398</v>
      </c>
      <c r="S2399">
        <v>4.5954926465944199</v>
      </c>
      <c r="T2399">
        <v>0.40120008363355403</v>
      </c>
      <c r="U2399">
        <v>0.97278888858679402</v>
      </c>
      <c r="V2399">
        <v>15.8105451295799</v>
      </c>
      <c r="W2399">
        <v>2.63022733651417</v>
      </c>
    </row>
    <row r="2400" spans="1:23" x14ac:dyDescent="0.25">
      <c r="A2400">
        <v>2398</v>
      </c>
      <c r="B2400">
        <v>170.04447980748699</v>
      </c>
      <c r="C2400">
        <v>189.44439053736701</v>
      </c>
      <c r="D2400">
        <v>25.359046066778799</v>
      </c>
      <c r="E2400">
        <v>5.7824025843985298</v>
      </c>
      <c r="F2400">
        <v>6.3271446228027299</v>
      </c>
      <c r="G2400">
        <v>3.3735296726226802</v>
      </c>
      <c r="H2400">
        <v>10.1362562179565</v>
      </c>
      <c r="I2400">
        <v>2.7320690155029199</v>
      </c>
      <c r="J2400">
        <v>1224</v>
      </c>
      <c r="K2400">
        <v>295</v>
      </c>
      <c r="L2400">
        <v>2169</v>
      </c>
      <c r="M2400">
        <v>583</v>
      </c>
      <c r="N2400">
        <v>111.085556030273</v>
      </c>
      <c r="O2400">
        <v>22.2036037445068</v>
      </c>
      <c r="P2400">
        <v>96.640927774515504</v>
      </c>
      <c r="Q2400">
        <v>191.47266476034801</v>
      </c>
      <c r="R2400">
        <v>27.565508664977699</v>
      </c>
      <c r="S2400">
        <v>10.5436283176417</v>
      </c>
      <c r="T2400">
        <v>0.51036588142755102</v>
      </c>
      <c r="U2400">
        <v>0.96274559274993599</v>
      </c>
      <c r="V2400">
        <v>8.6330498177399697</v>
      </c>
      <c r="W2400">
        <v>5.52912880812399</v>
      </c>
    </row>
    <row r="2401" spans="1:23" x14ac:dyDescent="0.25">
      <c r="A2401">
        <v>2399</v>
      </c>
      <c r="B2401">
        <v>176.56929107880899</v>
      </c>
      <c r="C2401">
        <v>192.81041743484201</v>
      </c>
      <c r="D2401">
        <v>20.1457731879661</v>
      </c>
      <c r="E2401">
        <v>19.221548586346199</v>
      </c>
      <c r="F2401">
        <v>4.7532992362976003</v>
      </c>
      <c r="G2401">
        <v>6.1775965690612704</v>
      </c>
      <c r="H2401">
        <v>5.0517768859863201</v>
      </c>
      <c r="I2401">
        <v>5.8982758522033603</v>
      </c>
      <c r="J2401">
        <v>541</v>
      </c>
      <c r="K2401">
        <v>610</v>
      </c>
      <c r="L2401">
        <v>1207</v>
      </c>
      <c r="M2401">
        <v>1553</v>
      </c>
      <c r="N2401">
        <v>59.933296203613203</v>
      </c>
      <c r="O2401">
        <v>31.256999969482401</v>
      </c>
      <c r="P2401">
        <v>97.074730622175807</v>
      </c>
      <c r="Q2401">
        <v>163.98618538324399</v>
      </c>
      <c r="R2401">
        <v>23.789504823961401</v>
      </c>
      <c r="S2401">
        <v>9.7106528541253905</v>
      </c>
      <c r="T2401">
        <v>0.53611495872844095</v>
      </c>
      <c r="U2401">
        <v>0.92278524470970402</v>
      </c>
      <c r="V2401">
        <v>13.1661202185792</v>
      </c>
      <c r="W2401">
        <v>4.4923670007710097</v>
      </c>
    </row>
    <row r="2402" spans="1:23" x14ac:dyDescent="0.25">
      <c r="A2402">
        <v>2400</v>
      </c>
      <c r="B2402">
        <v>172.583089134273</v>
      </c>
      <c r="C2402">
        <v>194.35409187059699</v>
      </c>
      <c r="D2402">
        <v>24.956330313388001</v>
      </c>
      <c r="E2402">
        <v>12.845828000248</v>
      </c>
      <c r="F2402">
        <v>7.3288102149963299</v>
      </c>
      <c r="G2402">
        <v>10.319846153259199</v>
      </c>
      <c r="H2402">
        <v>7.7246427536010698</v>
      </c>
      <c r="I2402">
        <v>7.2012534141540501</v>
      </c>
      <c r="J2402">
        <v>815</v>
      </c>
      <c r="K2402">
        <v>615</v>
      </c>
      <c r="L2402">
        <v>2071</v>
      </c>
      <c r="M2402">
        <v>1660</v>
      </c>
      <c r="N2402">
        <v>69.634765625</v>
      </c>
      <c r="O2402">
        <v>23</v>
      </c>
      <c r="P2402">
        <v>128.33689024390199</v>
      </c>
      <c r="Q2402">
        <v>198.825347467608</v>
      </c>
      <c r="R2402">
        <v>25.380347485803799</v>
      </c>
      <c r="S2402">
        <v>4.2391498751186596</v>
      </c>
      <c r="T2402">
        <v>0.64676813739327199</v>
      </c>
      <c r="U2402">
        <v>0.98005460702988301</v>
      </c>
      <c r="V2402">
        <v>9.4395078605604894</v>
      </c>
      <c r="W2402">
        <v>2.57317432273262</v>
      </c>
    </row>
    <row r="2403" spans="1:23" x14ac:dyDescent="0.25">
      <c r="A2403">
        <v>2401</v>
      </c>
      <c r="B2403">
        <v>159.79980205321201</v>
      </c>
      <c r="C2403">
        <v>212.449533272526</v>
      </c>
      <c r="D2403">
        <v>26.130237615082301</v>
      </c>
      <c r="E2403">
        <v>7.1124886389666901</v>
      </c>
      <c r="F2403">
        <v>8.4463958740234304</v>
      </c>
      <c r="G2403">
        <v>3.2895452976226802</v>
      </c>
      <c r="H2403">
        <v>9.6928520202636701</v>
      </c>
      <c r="I2403">
        <v>2.7539634704589799</v>
      </c>
      <c r="J2403">
        <v>1175</v>
      </c>
      <c r="K2403">
        <v>263</v>
      </c>
      <c r="L2403">
        <v>2405</v>
      </c>
      <c r="M2403">
        <v>596</v>
      </c>
      <c r="N2403">
        <v>98.615409851074205</v>
      </c>
      <c r="O2403">
        <v>27.856775283813398</v>
      </c>
      <c r="P2403">
        <v>82.248803827751203</v>
      </c>
      <c r="Q2403">
        <v>187.22975463892101</v>
      </c>
      <c r="R2403">
        <v>28.8261836219353</v>
      </c>
      <c r="S2403">
        <v>5.21294508606554</v>
      </c>
      <c r="T2403">
        <v>0.44321592068670201</v>
      </c>
      <c r="U2403">
        <v>0.96629647692604803</v>
      </c>
      <c r="V2403">
        <v>10.0297872340425</v>
      </c>
      <c r="W2403">
        <v>2.6015240514367299</v>
      </c>
    </row>
    <row r="2404" spans="1:23" x14ac:dyDescent="0.25">
      <c r="A2404">
        <v>2402</v>
      </c>
      <c r="B2404">
        <v>156.300723864231</v>
      </c>
      <c r="C2404">
        <v>171.38652021191899</v>
      </c>
      <c r="D2404">
        <v>30.298062605134199</v>
      </c>
      <c r="E2404">
        <v>10.4065029269159</v>
      </c>
      <c r="F2404">
        <v>9.7241325378417898</v>
      </c>
      <c r="G2404">
        <v>6.3822302818298304</v>
      </c>
      <c r="H2404">
        <v>11.555218696594199</v>
      </c>
      <c r="I2404">
        <v>5.3634743690490696</v>
      </c>
      <c r="J2404">
        <v>1424</v>
      </c>
      <c r="K2404">
        <v>535</v>
      </c>
      <c r="L2404">
        <v>2937</v>
      </c>
      <c r="M2404">
        <v>1309</v>
      </c>
      <c r="N2404">
        <v>103.097038269042</v>
      </c>
      <c r="O2404">
        <v>41</v>
      </c>
      <c r="P2404">
        <v>73.878761674161197</v>
      </c>
      <c r="Q2404">
        <v>180.94190305206399</v>
      </c>
      <c r="R2404">
        <v>29.8578669581367</v>
      </c>
      <c r="S2404">
        <v>4.50201630127619</v>
      </c>
      <c r="T2404">
        <v>0.426080623303911</v>
      </c>
      <c r="U2404">
        <v>0.97361626194534301</v>
      </c>
      <c r="V2404">
        <v>11.3415584415584</v>
      </c>
      <c r="W2404">
        <v>2.6774328275093899</v>
      </c>
    </row>
    <row r="2405" spans="1:23" x14ac:dyDescent="0.25">
      <c r="A2405">
        <v>2403</v>
      </c>
      <c r="B2405">
        <v>159.22806574938301</v>
      </c>
      <c r="C2405">
        <v>183.08513652506301</v>
      </c>
      <c r="D2405">
        <v>27.807200227085001</v>
      </c>
      <c r="E2405">
        <v>7.0707899340716196</v>
      </c>
      <c r="F2405">
        <v>8.2983942031860298</v>
      </c>
      <c r="G2405">
        <v>3.8517184257507302</v>
      </c>
      <c r="H2405">
        <v>10.2290754318237</v>
      </c>
      <c r="I2405">
        <v>2.68275594711303</v>
      </c>
      <c r="J2405">
        <v>1246</v>
      </c>
      <c r="K2405">
        <v>231</v>
      </c>
      <c r="L2405">
        <v>2590</v>
      </c>
      <c r="M2405">
        <v>517</v>
      </c>
      <c r="N2405">
        <v>89.627006530761705</v>
      </c>
      <c r="O2405">
        <v>37.215587615966797</v>
      </c>
      <c r="P2405">
        <v>77.995937499999997</v>
      </c>
      <c r="Q2405">
        <v>154.08182763551201</v>
      </c>
      <c r="R2405">
        <v>24.009242668107898</v>
      </c>
      <c r="S2405">
        <v>6.1053778611936202</v>
      </c>
      <c r="T2405">
        <v>0.46214132064638402</v>
      </c>
      <c r="U2405">
        <v>0.96290117185518198</v>
      </c>
      <c r="V2405">
        <v>13.300404390525699</v>
      </c>
      <c r="W2405">
        <v>3.2504830917874301</v>
      </c>
    </row>
    <row r="2406" spans="1:23" x14ac:dyDescent="0.25">
      <c r="A2406">
        <v>2404</v>
      </c>
      <c r="B2406">
        <v>180.83176463738801</v>
      </c>
      <c r="C2406">
        <v>208.914630596363</v>
      </c>
      <c r="D2406">
        <v>30.674046634023298</v>
      </c>
      <c r="E2406">
        <v>6.14744325936016</v>
      </c>
      <c r="F2406">
        <v>12.997148513793899</v>
      </c>
      <c r="G2406">
        <v>2.7196118831634499</v>
      </c>
      <c r="H2406">
        <v>14.0597944259643</v>
      </c>
      <c r="I2406">
        <v>2.19350814819335</v>
      </c>
      <c r="J2406">
        <v>1787</v>
      </c>
      <c r="K2406">
        <v>173</v>
      </c>
      <c r="L2406">
        <v>3486</v>
      </c>
      <c r="M2406">
        <v>382</v>
      </c>
      <c r="N2406">
        <v>132.59336853027301</v>
      </c>
      <c r="O2406">
        <v>40.311286926269503</v>
      </c>
      <c r="P2406">
        <v>72.400537118741596</v>
      </c>
      <c r="Q2406">
        <v>159.227472753444</v>
      </c>
      <c r="R2406">
        <v>22.4218046915827</v>
      </c>
      <c r="S2406">
        <v>7.5762295024103796</v>
      </c>
      <c r="T2406">
        <v>0.42715132408747802</v>
      </c>
      <c r="U2406">
        <v>0.94466090396536895</v>
      </c>
      <c r="V2406">
        <v>10.709558823529401</v>
      </c>
      <c r="W2406">
        <v>3.7698661350042699</v>
      </c>
    </row>
    <row r="2407" spans="1:23" x14ac:dyDescent="0.25">
      <c r="A2407">
        <v>2405</v>
      </c>
      <c r="B2407">
        <v>181.87655494964</v>
      </c>
      <c r="C2407">
        <v>160.60851171185101</v>
      </c>
      <c r="D2407">
        <v>32.180136939026198</v>
      </c>
      <c r="E2407">
        <v>11.0015934327621</v>
      </c>
      <c r="F2407">
        <v>12.2555789947509</v>
      </c>
      <c r="G2407">
        <v>5.4599838256835902</v>
      </c>
      <c r="H2407">
        <v>13.2316579818725</v>
      </c>
      <c r="I2407">
        <v>3.8898289203643799</v>
      </c>
      <c r="J2407">
        <v>1661</v>
      </c>
      <c r="K2407">
        <v>328</v>
      </c>
      <c r="L2407">
        <v>3310</v>
      </c>
      <c r="M2407">
        <v>897</v>
      </c>
      <c r="N2407">
        <v>129.13946533203099</v>
      </c>
      <c r="O2407">
        <v>67.186309814453097</v>
      </c>
      <c r="P2407">
        <v>92.105126243305193</v>
      </c>
      <c r="Q2407">
        <v>182.63461538461499</v>
      </c>
      <c r="R2407">
        <v>27.818519914487201</v>
      </c>
      <c r="S2407">
        <v>6.8635720902548902</v>
      </c>
      <c r="T2407">
        <v>0.50337753807520103</v>
      </c>
      <c r="U2407">
        <v>0.96333071553222405</v>
      </c>
      <c r="V2407">
        <v>7.4417504435245396</v>
      </c>
      <c r="W2407">
        <v>3.1170370370370302</v>
      </c>
    </row>
    <row r="2408" spans="1:23" x14ac:dyDescent="0.25">
      <c r="A2408">
        <v>2406</v>
      </c>
      <c r="B2408">
        <v>171.866560577538</v>
      </c>
      <c r="C2408">
        <v>190.82825205224199</v>
      </c>
      <c r="D2408">
        <v>32.232876143158997</v>
      </c>
      <c r="E2408">
        <v>5.7133592365173298</v>
      </c>
      <c r="F2408">
        <v>13.6548347473144</v>
      </c>
      <c r="G2408">
        <v>2.6588606834411599</v>
      </c>
      <c r="H2408">
        <v>12.881976127624499</v>
      </c>
      <c r="I2408">
        <v>1.99399733543396</v>
      </c>
      <c r="J2408">
        <v>1568</v>
      </c>
      <c r="K2408">
        <v>192</v>
      </c>
      <c r="L2408">
        <v>3357</v>
      </c>
      <c r="M2408">
        <v>401</v>
      </c>
      <c r="N2408">
        <v>144.84474182128901</v>
      </c>
      <c r="O2408">
        <v>48.259716033935497</v>
      </c>
      <c r="P2408">
        <v>122.553927035207</v>
      </c>
      <c r="Q2408">
        <v>160.34438300667901</v>
      </c>
      <c r="R2408">
        <v>23.343344674497899</v>
      </c>
      <c r="S2408">
        <v>11.182186171177401</v>
      </c>
      <c r="T2408">
        <v>0.60466968523946296</v>
      </c>
      <c r="U2408">
        <v>0.93909571327151997</v>
      </c>
      <c r="V2408">
        <v>8.3009764503159094</v>
      </c>
      <c r="W2408">
        <v>3.3123915737298599</v>
      </c>
    </row>
    <row r="2409" spans="1:23" x14ac:dyDescent="0.25">
      <c r="A2409">
        <v>2407</v>
      </c>
      <c r="B2409">
        <v>178.44951386597799</v>
      </c>
      <c r="C2409">
        <v>190.59921597547</v>
      </c>
      <c r="D2409">
        <v>34.847509916708603</v>
      </c>
      <c r="E2409">
        <v>12.104228700302301</v>
      </c>
      <c r="F2409">
        <v>12.2985925674438</v>
      </c>
      <c r="G2409">
        <v>4.3081021308898899</v>
      </c>
      <c r="H2409">
        <v>12.1807537078857</v>
      </c>
      <c r="I2409">
        <v>4.8276734352111799</v>
      </c>
      <c r="J2409">
        <v>1524</v>
      </c>
      <c r="K2409">
        <v>517</v>
      </c>
      <c r="L2409">
        <v>3362</v>
      </c>
      <c r="M2409">
        <v>1222</v>
      </c>
      <c r="N2409">
        <v>126.289352416992</v>
      </c>
      <c r="O2409">
        <v>37.443290710449197</v>
      </c>
      <c r="P2409">
        <v>72.6184427581656</v>
      </c>
      <c r="Q2409">
        <v>162.50050561498699</v>
      </c>
      <c r="R2409">
        <v>24.2723143144764</v>
      </c>
      <c r="S2409">
        <v>8.8127040386032007</v>
      </c>
      <c r="T2409">
        <v>0.44396292698248202</v>
      </c>
      <c r="U2409">
        <v>0.94299567887388203</v>
      </c>
      <c r="V2409">
        <v>9.5261170547514098</v>
      </c>
      <c r="W2409">
        <v>2.8074010747435199</v>
      </c>
    </row>
    <row r="2410" spans="1:23" x14ac:dyDescent="0.25">
      <c r="A2410">
        <v>2408</v>
      </c>
      <c r="B2410">
        <v>170.133109511149</v>
      </c>
      <c r="C2410">
        <v>173.73729356284801</v>
      </c>
      <c r="D2410">
        <v>19.743732626069502</v>
      </c>
      <c r="E2410">
        <v>6.2556349539483902</v>
      </c>
      <c r="F2410">
        <v>12.201372146606399</v>
      </c>
      <c r="G2410">
        <v>3.5323500633239702</v>
      </c>
      <c r="H2410">
        <v>11.934872627258301</v>
      </c>
      <c r="I2410">
        <v>2.72585105895996</v>
      </c>
      <c r="J2410">
        <v>1523</v>
      </c>
      <c r="K2410">
        <v>258</v>
      </c>
      <c r="L2410">
        <v>3111</v>
      </c>
      <c r="M2410">
        <v>575</v>
      </c>
      <c r="N2410">
        <v>128.26925659179599</v>
      </c>
      <c r="O2410">
        <v>59.033885955810497</v>
      </c>
      <c r="P2410">
        <v>99.637748344370806</v>
      </c>
      <c r="Q2410">
        <v>172.09282333097499</v>
      </c>
      <c r="R2410">
        <v>20.7887251080673</v>
      </c>
      <c r="S2410">
        <v>9.5433514020089998</v>
      </c>
      <c r="T2410">
        <v>0.50299062372086401</v>
      </c>
      <c r="U2410">
        <v>0.94606854985773803</v>
      </c>
      <c r="V2410">
        <v>7.2702523240371804</v>
      </c>
      <c r="W2410">
        <v>4.7573935651608696</v>
      </c>
    </row>
    <row r="2411" spans="1:23" x14ac:dyDescent="0.25">
      <c r="A2411">
        <v>2409</v>
      </c>
      <c r="B2411">
        <v>164.87209144365301</v>
      </c>
      <c r="C2411">
        <v>184.93997554774899</v>
      </c>
      <c r="D2411">
        <v>19.7006069844659</v>
      </c>
      <c r="E2411">
        <v>7.8573284741462501</v>
      </c>
      <c r="F2411">
        <v>13.1677284240722</v>
      </c>
      <c r="G2411">
        <v>2.8897411823272701</v>
      </c>
      <c r="H2411">
        <v>13.3825569152832</v>
      </c>
      <c r="I2411">
        <v>2.1344041824340798</v>
      </c>
      <c r="J2411">
        <v>1721</v>
      </c>
      <c r="K2411">
        <v>196</v>
      </c>
      <c r="L2411">
        <v>3400</v>
      </c>
      <c r="M2411">
        <v>399</v>
      </c>
      <c r="N2411">
        <v>130.249755859375</v>
      </c>
      <c r="O2411">
        <v>49.578220367431598</v>
      </c>
      <c r="P2411">
        <v>76.346491228070093</v>
      </c>
      <c r="Q2411">
        <v>170.44692978668201</v>
      </c>
      <c r="R2411">
        <v>27.100319934393202</v>
      </c>
      <c r="S2411">
        <v>6.8195508124706201</v>
      </c>
      <c r="T2411">
        <v>0.48464733516182801</v>
      </c>
      <c r="U2411">
        <v>0.96508470049470596</v>
      </c>
      <c r="V2411">
        <v>10.319080705505</v>
      </c>
      <c r="W2411">
        <v>3.6422287390029302</v>
      </c>
    </row>
    <row r="2412" spans="1:23" x14ac:dyDescent="0.25">
      <c r="A2412">
        <v>2410</v>
      </c>
      <c r="B2412">
        <v>170.44994081002901</v>
      </c>
      <c r="C2412">
        <v>150.04349007355</v>
      </c>
      <c r="D2412">
        <v>20.420580765812801</v>
      </c>
      <c r="E2412">
        <v>21.0733729816071</v>
      </c>
      <c r="F2412">
        <v>12.5944347381591</v>
      </c>
      <c r="G2412">
        <v>9.1906270980834908</v>
      </c>
      <c r="H2412">
        <v>11.913662910461399</v>
      </c>
      <c r="I2412">
        <v>6.9702377319335902</v>
      </c>
      <c r="J2412">
        <v>1498</v>
      </c>
      <c r="K2412">
        <v>703</v>
      </c>
      <c r="L2412">
        <v>3088</v>
      </c>
      <c r="M2412">
        <v>1804</v>
      </c>
      <c r="N2412">
        <v>126.178451538085</v>
      </c>
      <c r="O2412">
        <v>44.598209381103501</v>
      </c>
      <c r="P2412">
        <v>93.332063364748294</v>
      </c>
      <c r="Q2412">
        <v>183.717587308833</v>
      </c>
      <c r="R2412">
        <v>28.852452704822401</v>
      </c>
      <c r="S2412">
        <v>6.4981400407706502</v>
      </c>
      <c r="T2412">
        <v>0.55831387387001996</v>
      </c>
      <c r="U2412">
        <v>0.969781459349778</v>
      </c>
      <c r="V2412">
        <v>12.2525458248472</v>
      </c>
      <c r="W2412">
        <v>3.12518728150491</v>
      </c>
    </row>
    <row r="2413" spans="1:23" x14ac:dyDescent="0.25">
      <c r="A2413">
        <v>2411</v>
      </c>
      <c r="B2413">
        <v>156.92379048691001</v>
      </c>
      <c r="C2413">
        <v>221.08709658638799</v>
      </c>
      <c r="D2413">
        <v>24.708020639903499</v>
      </c>
      <c r="E2413">
        <v>5.2430146291025803</v>
      </c>
      <c r="F2413">
        <v>13.4772844314575</v>
      </c>
      <c r="G2413">
        <v>2.7639527320861799</v>
      </c>
      <c r="H2413">
        <v>13.306577682495099</v>
      </c>
      <c r="I2413">
        <v>2.4229781627654998</v>
      </c>
      <c r="J2413">
        <v>1697</v>
      </c>
      <c r="K2413">
        <v>239</v>
      </c>
      <c r="L2413">
        <v>3593</v>
      </c>
      <c r="M2413">
        <v>487</v>
      </c>
      <c r="N2413">
        <v>123.16655731201099</v>
      </c>
      <c r="O2413">
        <v>31.890438079833899</v>
      </c>
      <c r="P2413">
        <v>88.544987635533502</v>
      </c>
      <c r="Q2413">
        <v>176.10368627450899</v>
      </c>
      <c r="R2413">
        <v>24.588450510388899</v>
      </c>
      <c r="S2413">
        <v>9.4300600989709302</v>
      </c>
      <c r="T2413">
        <v>0.53473678516842804</v>
      </c>
      <c r="U2413">
        <v>0.93994886884777196</v>
      </c>
      <c r="V2413">
        <v>12.824216349108699</v>
      </c>
      <c r="W2413">
        <v>3.6940617577197101</v>
      </c>
    </row>
    <row r="2414" spans="1:23" x14ac:dyDescent="0.25">
      <c r="A2414">
        <v>2412</v>
      </c>
      <c r="B2414">
        <v>167.40189019775201</v>
      </c>
      <c r="C2414">
        <v>187.442042345087</v>
      </c>
      <c r="D2414">
        <v>22.592657901097201</v>
      </c>
      <c r="E2414">
        <v>10.952815126756599</v>
      </c>
      <c r="F2414">
        <v>12.116702079772899</v>
      </c>
      <c r="G2414">
        <v>4.9445209503173801</v>
      </c>
      <c r="H2414">
        <v>13.179385185241699</v>
      </c>
      <c r="I2414">
        <v>4.5986304283142001</v>
      </c>
      <c r="J2414">
        <v>1678</v>
      </c>
      <c r="K2414">
        <v>451</v>
      </c>
      <c r="L2414">
        <v>3266</v>
      </c>
      <c r="M2414">
        <v>928</v>
      </c>
      <c r="N2414">
        <v>137.20057678222599</v>
      </c>
      <c r="O2414">
        <v>18.601076126098601</v>
      </c>
      <c r="P2414">
        <v>83.897508493771198</v>
      </c>
      <c r="Q2414">
        <v>174.824669603524</v>
      </c>
      <c r="R2414">
        <v>23.142314754238399</v>
      </c>
      <c r="S2414">
        <v>10.902212896298201</v>
      </c>
      <c r="T2414">
        <v>0.51965247578263696</v>
      </c>
      <c r="U2414">
        <v>0.87608952965625297</v>
      </c>
      <c r="V2414">
        <v>12.369918699186901</v>
      </c>
      <c r="W2414">
        <v>4.1323024054982804</v>
      </c>
    </row>
    <row r="2415" spans="1:23" x14ac:dyDescent="0.25">
      <c r="A2415">
        <v>2413</v>
      </c>
      <c r="B2415">
        <v>164.30858351607799</v>
      </c>
      <c r="C2415">
        <v>215.606551650526</v>
      </c>
      <c r="D2415">
        <v>26.859429388370302</v>
      </c>
      <c r="E2415">
        <v>7.6704185324845398</v>
      </c>
      <c r="F2415">
        <v>12.4013576507568</v>
      </c>
      <c r="G2415">
        <v>4.6290764808654696</v>
      </c>
      <c r="H2415">
        <v>12.745032310485801</v>
      </c>
      <c r="I2415">
        <v>3.7178754806518501</v>
      </c>
      <c r="J2415">
        <v>1594</v>
      </c>
      <c r="K2415">
        <v>332</v>
      </c>
      <c r="L2415">
        <v>3340</v>
      </c>
      <c r="M2415">
        <v>868</v>
      </c>
      <c r="N2415">
        <v>127.534309387207</v>
      </c>
      <c r="O2415">
        <v>46.572525024413999</v>
      </c>
      <c r="P2415">
        <v>95.107590926371799</v>
      </c>
      <c r="Q2415">
        <v>182.95159565718001</v>
      </c>
      <c r="R2415">
        <v>24.663821688441601</v>
      </c>
      <c r="S2415">
        <v>10.705927280300999</v>
      </c>
      <c r="T2415">
        <v>0.55362773236768603</v>
      </c>
      <c r="U2415">
        <v>0.94134524052972901</v>
      </c>
      <c r="V2415">
        <v>10.533333333333299</v>
      </c>
      <c r="W2415">
        <v>7.6815656253858497</v>
      </c>
    </row>
    <row r="2416" spans="1:23" x14ac:dyDescent="0.25">
      <c r="A2416">
        <v>2414</v>
      </c>
      <c r="B2416">
        <v>159.468124745289</v>
      </c>
      <c r="C2416">
        <v>198.086883114362</v>
      </c>
      <c r="D2416">
        <v>28.4502996138262</v>
      </c>
      <c r="E2416">
        <v>6.79920523301623</v>
      </c>
      <c r="F2416">
        <v>12.720949172973601</v>
      </c>
      <c r="G2416">
        <v>3.3443753719329798</v>
      </c>
      <c r="H2416">
        <v>12.6879892349243</v>
      </c>
      <c r="I2416">
        <v>2.3435385227203298</v>
      </c>
      <c r="J2416">
        <v>1585</v>
      </c>
      <c r="K2416">
        <v>217</v>
      </c>
      <c r="L2416">
        <v>3329</v>
      </c>
      <c r="M2416">
        <v>438</v>
      </c>
      <c r="N2416">
        <v>133.13526916503901</v>
      </c>
      <c r="O2416">
        <v>45.8911743164062</v>
      </c>
      <c r="P2416">
        <v>75.422202407489905</v>
      </c>
      <c r="Q2416">
        <v>206.81243523315999</v>
      </c>
      <c r="R2416">
        <v>21.656244928744599</v>
      </c>
      <c r="S2416">
        <v>6.3115266521689</v>
      </c>
      <c r="T2416">
        <v>0.46419974523866298</v>
      </c>
      <c r="U2416">
        <v>0.97348467458877996</v>
      </c>
      <c r="V2416">
        <v>18.326027397260201</v>
      </c>
      <c r="W2416">
        <v>2.9299627613864199</v>
      </c>
    </row>
    <row r="2417" spans="1:23" x14ac:dyDescent="0.25">
      <c r="A2417">
        <v>2415</v>
      </c>
      <c r="B2417">
        <v>161.73585747831299</v>
      </c>
      <c r="C2417">
        <v>196.53484445651901</v>
      </c>
      <c r="D2417">
        <v>31.325398553596401</v>
      </c>
      <c r="E2417">
        <v>8.2829642334623195</v>
      </c>
      <c r="F2417">
        <v>11.1899509429931</v>
      </c>
      <c r="G2417">
        <v>4.3070178031921298</v>
      </c>
      <c r="H2417">
        <v>11.8219347000122</v>
      </c>
      <c r="I2417">
        <v>3.6402659416198699</v>
      </c>
      <c r="J2417">
        <v>1438</v>
      </c>
      <c r="K2417">
        <v>313</v>
      </c>
      <c r="L2417">
        <v>2832</v>
      </c>
      <c r="M2417">
        <v>840</v>
      </c>
      <c r="N2417">
        <v>137.64447021484301</v>
      </c>
      <c r="O2417">
        <v>20.591260910034102</v>
      </c>
      <c r="P2417">
        <v>106.046920289855</v>
      </c>
      <c r="Q2417">
        <v>206.00862026501099</v>
      </c>
      <c r="R2417">
        <v>24.555685193005498</v>
      </c>
      <c r="S2417">
        <v>5.4416378657187101</v>
      </c>
      <c r="T2417">
        <v>0.53369571588690201</v>
      </c>
      <c r="U2417">
        <v>0.97639931122509405</v>
      </c>
      <c r="V2417">
        <v>8.1464788732394293</v>
      </c>
      <c r="W2417">
        <v>2.6897092112136498</v>
      </c>
    </row>
    <row r="2418" spans="1:23" x14ac:dyDescent="0.25">
      <c r="A2418">
        <v>2416</v>
      </c>
      <c r="B2418">
        <v>164.01998874420201</v>
      </c>
      <c r="C2418">
        <v>217.366104523666</v>
      </c>
      <c r="D2418">
        <v>23.209851938978598</v>
      </c>
      <c r="E2418">
        <v>3.7944898520389101</v>
      </c>
      <c r="F2418">
        <v>10.362163543701101</v>
      </c>
      <c r="G2418">
        <v>2.1038639545440598</v>
      </c>
      <c r="H2418">
        <v>12.078829765319799</v>
      </c>
      <c r="I2418">
        <v>1.9030843973159699</v>
      </c>
      <c r="J2418">
        <v>1498</v>
      </c>
      <c r="K2418">
        <v>169</v>
      </c>
      <c r="L2418">
        <v>2726</v>
      </c>
      <c r="M2418">
        <v>383</v>
      </c>
      <c r="N2418">
        <v>131.36589050292901</v>
      </c>
      <c r="O2418">
        <v>25.5538635253906</v>
      </c>
      <c r="P2418">
        <v>107.455261900971</v>
      </c>
      <c r="Q2418">
        <v>175.46521658758999</v>
      </c>
      <c r="R2418">
        <v>23.7307801167034</v>
      </c>
      <c r="S2418">
        <v>6.12417771620943</v>
      </c>
      <c r="T2418">
        <v>0.62406907066318196</v>
      </c>
      <c r="U2418">
        <v>0.94878947157606996</v>
      </c>
      <c r="V2418">
        <v>6.7250086475268001</v>
      </c>
      <c r="W2418">
        <v>2.7805671780567098</v>
      </c>
    </row>
    <row r="2419" spans="1:23" x14ac:dyDescent="0.25">
      <c r="A2419">
        <v>2417</v>
      </c>
      <c r="B2419">
        <v>163.12305691940401</v>
      </c>
      <c r="C2419">
        <v>175.660424227134</v>
      </c>
      <c r="D2419">
        <v>31.167984209006701</v>
      </c>
      <c r="E2419">
        <v>5.4295330273349602</v>
      </c>
      <c r="F2419">
        <v>12.831281661987299</v>
      </c>
      <c r="G2419">
        <v>3.0850868225097599</v>
      </c>
      <c r="H2419">
        <v>12.0022439956665</v>
      </c>
      <c r="I2419">
        <v>2.0727577209472599</v>
      </c>
      <c r="J2419">
        <v>1474</v>
      </c>
      <c r="K2419">
        <v>131</v>
      </c>
      <c r="L2419">
        <v>3299</v>
      </c>
      <c r="M2419">
        <v>346</v>
      </c>
      <c r="N2419">
        <v>117.885536193847</v>
      </c>
      <c r="O2419">
        <v>22.472204208373999</v>
      </c>
      <c r="P2419">
        <v>93.516170555108602</v>
      </c>
      <c r="Q2419">
        <v>131.199611147116</v>
      </c>
      <c r="R2419">
        <v>26.190324267845501</v>
      </c>
      <c r="S2419">
        <v>12.4008450929459</v>
      </c>
      <c r="T2419">
        <v>0.50835383108073995</v>
      </c>
      <c r="U2419">
        <v>0.87442310693421399</v>
      </c>
      <c r="V2419">
        <v>9.4975932611311595</v>
      </c>
      <c r="W2419">
        <v>5.8901594944327398</v>
      </c>
    </row>
    <row r="2420" spans="1:23" x14ac:dyDescent="0.25">
      <c r="A2420">
        <v>2418</v>
      </c>
      <c r="B2420">
        <v>159.672184595082</v>
      </c>
      <c r="C2420">
        <v>175.082012070872</v>
      </c>
      <c r="D2420">
        <v>24.005634734050499</v>
      </c>
      <c r="E2420">
        <v>7.8551399578411303</v>
      </c>
      <c r="F2420">
        <v>7.47352743148803</v>
      </c>
      <c r="G2420">
        <v>4.3124933242797798</v>
      </c>
      <c r="H2420">
        <v>10.0537958145141</v>
      </c>
      <c r="I2420">
        <v>3.9124381542205802</v>
      </c>
      <c r="J2420">
        <v>1260</v>
      </c>
      <c r="K2420">
        <v>399</v>
      </c>
      <c r="L2420">
        <v>2421</v>
      </c>
      <c r="M2420">
        <v>922</v>
      </c>
      <c r="N2420">
        <v>104.484451293945</v>
      </c>
      <c r="O2420">
        <v>20.223749160766602</v>
      </c>
      <c r="P2420">
        <v>84.962507943232296</v>
      </c>
      <c r="Q2420">
        <v>214.330297259253</v>
      </c>
      <c r="R2420">
        <v>27.4004808566721</v>
      </c>
      <c r="S2420">
        <v>6.57165675741581</v>
      </c>
      <c r="T2420">
        <v>0.49182447097047799</v>
      </c>
      <c r="U2420">
        <v>0.969445780260354</v>
      </c>
      <c r="V2420">
        <v>9.3301049233252602</v>
      </c>
      <c r="W2420">
        <v>3.0090971116670402</v>
      </c>
    </row>
    <row r="2421" spans="1:23" x14ac:dyDescent="0.25">
      <c r="A2421">
        <v>2419</v>
      </c>
      <c r="B2421">
        <v>120.14081391061301</v>
      </c>
      <c r="C2421">
        <v>224.33800384249599</v>
      </c>
      <c r="D2421">
        <v>27.1870483591665</v>
      </c>
      <c r="E2421">
        <v>2.44071146707461</v>
      </c>
      <c r="F2421">
        <v>5.5649943351745597</v>
      </c>
      <c r="G2421">
        <v>1.0752246379852199</v>
      </c>
      <c r="H2421">
        <v>7.1944417953491202</v>
      </c>
      <c r="I2421">
        <v>0.928741514682769</v>
      </c>
      <c r="J2421">
        <v>819</v>
      </c>
      <c r="K2421">
        <v>65</v>
      </c>
      <c r="L2421">
        <v>1673</v>
      </c>
      <c r="M2421">
        <v>131</v>
      </c>
      <c r="N2421">
        <v>64.280632019042898</v>
      </c>
      <c r="O2421">
        <v>80.156097412109304</v>
      </c>
      <c r="P2421">
        <v>79.429286376274305</v>
      </c>
      <c r="Q2421">
        <v>171.29520052596899</v>
      </c>
      <c r="R2421">
        <v>24.780870124820002</v>
      </c>
      <c r="S2421">
        <v>8.79780036666825</v>
      </c>
      <c r="T2421">
        <v>0.459417011332235</v>
      </c>
      <c r="U2421">
        <v>0.93188599547001105</v>
      </c>
      <c r="V2421">
        <v>11.009161381254399</v>
      </c>
      <c r="W2421">
        <v>5.1947407134976098</v>
      </c>
    </row>
    <row r="2422" spans="1:23" x14ac:dyDescent="0.25">
      <c r="A2422">
        <v>2420</v>
      </c>
      <c r="B2422">
        <v>170.99817578450899</v>
      </c>
      <c r="C2422">
        <v>194.21859535407199</v>
      </c>
      <c r="D2422">
        <v>33.158606938226299</v>
      </c>
      <c r="E2422">
        <v>7.2543975009227202</v>
      </c>
      <c r="F2422">
        <v>12.460125923156699</v>
      </c>
      <c r="G2422">
        <v>4.3251686096191397</v>
      </c>
      <c r="H2422">
        <v>12.2314252853393</v>
      </c>
      <c r="I2422">
        <v>3.6426331996917698</v>
      </c>
      <c r="J2422">
        <v>1548</v>
      </c>
      <c r="K2422">
        <v>349</v>
      </c>
      <c r="L2422">
        <v>3349</v>
      </c>
      <c r="M2422">
        <v>839</v>
      </c>
      <c r="N2422">
        <v>102.449989318847</v>
      </c>
      <c r="O2422">
        <v>32.449962615966797</v>
      </c>
      <c r="P2422">
        <v>83.020981955518195</v>
      </c>
      <c r="Q2422">
        <v>206.114211252491</v>
      </c>
      <c r="R2422">
        <v>27.1280588730868</v>
      </c>
      <c r="S2422">
        <v>9.4893528418205708</v>
      </c>
      <c r="T2422">
        <v>0.495181479557953</v>
      </c>
      <c r="U2422">
        <v>0.95599237136863602</v>
      </c>
      <c r="V2422">
        <v>13.840579710144899</v>
      </c>
      <c r="W2422">
        <v>4.2071223905034696</v>
      </c>
    </row>
    <row r="2423" spans="1:23" x14ac:dyDescent="0.25">
      <c r="A2423">
        <v>2421</v>
      </c>
      <c r="B2423">
        <v>174.03625143123199</v>
      </c>
      <c r="C2423">
        <v>202.63752450076601</v>
      </c>
      <c r="D2423">
        <v>27.634124318344298</v>
      </c>
      <c r="E2423">
        <v>4.19957516600721</v>
      </c>
      <c r="F2423">
        <v>6.9350070953369096</v>
      </c>
      <c r="G2423">
        <v>2.2778358459472599</v>
      </c>
      <c r="H2423">
        <v>8.22180080413818</v>
      </c>
      <c r="I2423">
        <v>1.58801198005676</v>
      </c>
      <c r="J2423">
        <v>998</v>
      </c>
      <c r="K2423">
        <v>149</v>
      </c>
      <c r="L2423">
        <v>1962</v>
      </c>
      <c r="M2423">
        <v>256</v>
      </c>
      <c r="N2423">
        <v>89.693923950195298</v>
      </c>
      <c r="O2423">
        <v>42</v>
      </c>
      <c r="P2423">
        <v>143.54571272953601</v>
      </c>
      <c r="Q2423">
        <v>177.459947706203</v>
      </c>
      <c r="R2423">
        <v>18.272776108152701</v>
      </c>
      <c r="S2423">
        <v>10.7929898704443</v>
      </c>
      <c r="T2423">
        <v>0.89715613424996499</v>
      </c>
      <c r="U2423">
        <v>0.94562108258422495</v>
      </c>
      <c r="V2423">
        <v>5.5220577011143304</v>
      </c>
      <c r="W2423">
        <v>5.5995914198161296</v>
      </c>
    </row>
    <row r="2424" spans="1:23" x14ac:dyDescent="0.25">
      <c r="A2424">
        <v>2422</v>
      </c>
      <c r="B2424">
        <v>170.671097828407</v>
      </c>
      <c r="C2424">
        <v>201.846610646432</v>
      </c>
      <c r="D2424">
        <v>26.012812541306999</v>
      </c>
      <c r="E2424">
        <v>9.6083987250774996</v>
      </c>
      <c r="F2424">
        <v>7.9104690551757804</v>
      </c>
      <c r="G2424">
        <v>3.9090931415557799</v>
      </c>
      <c r="H2424">
        <v>10.218420982360801</v>
      </c>
      <c r="I2424">
        <v>2.9313659667968701</v>
      </c>
      <c r="J2424">
        <v>1263</v>
      </c>
      <c r="K2424">
        <v>236</v>
      </c>
      <c r="L2424">
        <v>2267</v>
      </c>
      <c r="M2424">
        <v>618</v>
      </c>
      <c r="N2424">
        <v>107.517440795898</v>
      </c>
      <c r="O2424">
        <v>40.1621704101562</v>
      </c>
      <c r="P2424">
        <v>105.20642515379301</v>
      </c>
      <c r="Q2424">
        <v>180.638865873128</v>
      </c>
      <c r="R2424">
        <v>22.363659873487499</v>
      </c>
      <c r="S2424">
        <v>5.18407312579704</v>
      </c>
      <c r="T2424">
        <v>0.59074764847605898</v>
      </c>
      <c r="U2424">
        <v>0.99309613539879005</v>
      </c>
      <c r="V2424">
        <v>8.27529411764705</v>
      </c>
      <c r="W2424">
        <v>2.6560841261892798</v>
      </c>
    </row>
    <row r="2425" spans="1:23" x14ac:dyDescent="0.25">
      <c r="A2425">
        <v>2423</v>
      </c>
      <c r="B2425">
        <v>161.64156106270201</v>
      </c>
      <c r="C2425">
        <v>184.00236759882699</v>
      </c>
      <c r="D2425">
        <v>36.116878015412098</v>
      </c>
      <c r="E2425">
        <v>5.8032282025223996</v>
      </c>
      <c r="F2425">
        <v>9.3539113998412997</v>
      </c>
      <c r="G2425">
        <v>3.6056060791015598</v>
      </c>
      <c r="H2425">
        <v>10.095806121826101</v>
      </c>
      <c r="I2425">
        <v>2.7896163463592498</v>
      </c>
      <c r="J2425">
        <v>1130</v>
      </c>
      <c r="K2425">
        <v>288</v>
      </c>
      <c r="L2425">
        <v>2708</v>
      </c>
      <c r="M2425">
        <v>574</v>
      </c>
      <c r="N2425">
        <v>91.923881530761705</v>
      </c>
      <c r="O2425">
        <v>69.814033508300696</v>
      </c>
      <c r="P2425">
        <v>88.244732974032303</v>
      </c>
      <c r="Q2425">
        <v>160.376718981647</v>
      </c>
      <c r="R2425">
        <v>24.7348928042544</v>
      </c>
      <c r="S2425">
        <v>5.7033446833305099</v>
      </c>
      <c r="T2425">
        <v>0.50922374721041797</v>
      </c>
      <c r="U2425">
        <v>0.96657895919203796</v>
      </c>
      <c r="V2425">
        <v>11.486897717666899</v>
      </c>
      <c r="W2425">
        <v>3.3099406064395098</v>
      </c>
    </row>
    <row r="2426" spans="1:23" x14ac:dyDescent="0.25">
      <c r="A2426">
        <v>2424</v>
      </c>
      <c r="B2426">
        <v>161.69273612916999</v>
      </c>
      <c r="C2426">
        <v>208.84199188806301</v>
      </c>
      <c r="D2426">
        <v>36.692831378066899</v>
      </c>
      <c r="E2426">
        <v>4.5624125905750699</v>
      </c>
      <c r="F2426">
        <v>8.7124567031860298</v>
      </c>
      <c r="G2426">
        <v>2.2287514209747301</v>
      </c>
      <c r="H2426">
        <v>10.6961107254028</v>
      </c>
      <c r="I2426">
        <v>1.3748534917831401</v>
      </c>
      <c r="J2426">
        <v>1325</v>
      </c>
      <c r="K2426">
        <v>65</v>
      </c>
      <c r="L2426">
        <v>2664</v>
      </c>
      <c r="M2426">
        <v>167</v>
      </c>
      <c r="N2426">
        <v>114.769332885742</v>
      </c>
      <c r="O2426">
        <v>32.984844207763601</v>
      </c>
      <c r="P2426">
        <v>109.00626014375101</v>
      </c>
      <c r="Q2426">
        <v>179.62028199992099</v>
      </c>
      <c r="R2426">
        <v>29.488933939631</v>
      </c>
      <c r="S2426">
        <v>4.6479657207552298</v>
      </c>
      <c r="T2426">
        <v>0.62367202316457704</v>
      </c>
      <c r="U2426">
        <v>0.97490818405535196</v>
      </c>
      <c r="V2426">
        <v>17.8228713486637</v>
      </c>
      <c r="W2426">
        <v>2.6537720264317102</v>
      </c>
    </row>
    <row r="2427" spans="1:23" x14ac:dyDescent="0.25">
      <c r="A2427">
        <v>2425</v>
      </c>
      <c r="B2427">
        <v>158.429350462846</v>
      </c>
      <c r="C2427">
        <v>95.925711735139402</v>
      </c>
      <c r="D2427">
        <v>35.2496454468818</v>
      </c>
      <c r="E2427">
        <v>6.0087066156246101</v>
      </c>
      <c r="F2427">
        <v>9.2247219085693306</v>
      </c>
      <c r="G2427">
        <v>3.7688937187194802</v>
      </c>
      <c r="H2427">
        <v>9.8840608596801705</v>
      </c>
      <c r="I2427">
        <v>2.19525742530822</v>
      </c>
      <c r="J2427">
        <v>1203</v>
      </c>
      <c r="K2427">
        <v>152</v>
      </c>
      <c r="L2427">
        <v>2585</v>
      </c>
      <c r="M2427">
        <v>379</v>
      </c>
      <c r="N2427">
        <v>98.351417541503906</v>
      </c>
      <c r="O2427">
        <v>32.202484130859297</v>
      </c>
      <c r="P2427">
        <v>105.73607748184</v>
      </c>
      <c r="Q2427">
        <v>181.52552775342201</v>
      </c>
      <c r="R2427">
        <v>32.537100745795897</v>
      </c>
      <c r="S2427">
        <v>8.9356983223669495</v>
      </c>
      <c r="T2427">
        <v>0.64567715262224701</v>
      </c>
      <c r="U2427">
        <v>0.96028421396990804</v>
      </c>
      <c r="V2427">
        <v>19.1279069767441</v>
      </c>
      <c r="W2427">
        <v>3.2679282868525799</v>
      </c>
    </row>
    <row r="2428" spans="1:23" x14ac:dyDescent="0.25">
      <c r="A2428">
        <v>2426</v>
      </c>
      <c r="B2428">
        <v>161.705292165576</v>
      </c>
      <c r="C2428">
        <v>185.288575365328</v>
      </c>
      <c r="D2428">
        <v>35.570842021080303</v>
      </c>
      <c r="E2428">
        <v>7.5050629269768896</v>
      </c>
      <c r="F2428">
        <v>8.8458490371704102</v>
      </c>
      <c r="G2428">
        <v>2.6299815177917401</v>
      </c>
      <c r="H2428">
        <v>9.6827468872070295</v>
      </c>
      <c r="I2428">
        <v>2.2718346118927002</v>
      </c>
      <c r="J2428">
        <v>1200</v>
      </c>
      <c r="K2428">
        <v>254</v>
      </c>
      <c r="L2428">
        <v>2524</v>
      </c>
      <c r="M2428">
        <v>430</v>
      </c>
      <c r="N2428">
        <v>86.833175659179602</v>
      </c>
      <c r="O2428">
        <v>50.089920043945298</v>
      </c>
      <c r="P2428">
        <v>55.869551583568501</v>
      </c>
      <c r="Q2428">
        <v>164.15777629311799</v>
      </c>
      <c r="R2428">
        <v>24.725483934676301</v>
      </c>
      <c r="S2428">
        <v>10.7152570000697</v>
      </c>
      <c r="T2428">
        <v>0.35047878363167001</v>
      </c>
      <c r="U2428">
        <v>0.92283163060928397</v>
      </c>
      <c r="V2428">
        <v>11.8599875544492</v>
      </c>
      <c r="W2428">
        <v>4.6682379037848296</v>
      </c>
    </row>
    <row r="2429" spans="1:23" x14ac:dyDescent="0.25">
      <c r="A2429">
        <v>2427</v>
      </c>
      <c r="B2429">
        <v>166.91521279279601</v>
      </c>
      <c r="C2429">
        <v>175.60695918803</v>
      </c>
      <c r="D2429">
        <v>42.4788005513063</v>
      </c>
      <c r="E2429">
        <v>6.8358841792473202</v>
      </c>
      <c r="F2429">
        <v>8.2259168624877894</v>
      </c>
      <c r="G2429">
        <v>4.4488859176635698</v>
      </c>
      <c r="H2429">
        <v>10.4370937347412</v>
      </c>
      <c r="I2429">
        <v>3.4606230258941602</v>
      </c>
      <c r="J2429">
        <v>1282</v>
      </c>
      <c r="K2429">
        <v>343</v>
      </c>
      <c r="L2429">
        <v>2323</v>
      </c>
      <c r="M2429">
        <v>739</v>
      </c>
      <c r="N2429">
        <v>109.713264465332</v>
      </c>
      <c r="O2429">
        <v>22.090721130371001</v>
      </c>
      <c r="P2429">
        <v>55.834684850718702</v>
      </c>
      <c r="Q2429">
        <v>157.427041759953</v>
      </c>
      <c r="R2429">
        <v>23.697973307235699</v>
      </c>
      <c r="S2429">
        <v>6.2846397631916098</v>
      </c>
      <c r="T2429">
        <v>0.34619041768414499</v>
      </c>
      <c r="U2429">
        <v>0.95215044372318602</v>
      </c>
      <c r="V2429">
        <v>11.819033886085</v>
      </c>
      <c r="W2429">
        <v>3.5968038466977799</v>
      </c>
    </row>
    <row r="2430" spans="1:23" x14ac:dyDescent="0.25">
      <c r="A2430">
        <v>2428</v>
      </c>
      <c r="B2430">
        <v>172.096799860272</v>
      </c>
      <c r="C2430">
        <v>207.46798889945401</v>
      </c>
      <c r="D2430">
        <v>40.528835271072801</v>
      </c>
      <c r="E2430">
        <v>9.1836152354352105</v>
      </c>
      <c r="F2430">
        <v>8.3442668914794904</v>
      </c>
      <c r="G2430">
        <v>3.5099694728851301</v>
      </c>
      <c r="H2430">
        <v>9.93989753723144</v>
      </c>
      <c r="I2430">
        <v>2.5295536518096902</v>
      </c>
      <c r="J2430">
        <v>1197</v>
      </c>
      <c r="K2430">
        <v>164</v>
      </c>
      <c r="L2430">
        <v>2389</v>
      </c>
      <c r="M2430">
        <v>475</v>
      </c>
      <c r="N2430">
        <v>98.843307495117102</v>
      </c>
      <c r="O2430">
        <v>49.244285583496001</v>
      </c>
      <c r="P2430">
        <v>71.403457612997201</v>
      </c>
      <c r="Q2430">
        <v>169.95113009145399</v>
      </c>
      <c r="R2430">
        <v>22.140034070542601</v>
      </c>
      <c r="S2430">
        <v>6.1304123543510096</v>
      </c>
      <c r="T2430">
        <v>0.44177118773917601</v>
      </c>
      <c r="U2430">
        <v>0.96394896720565504</v>
      </c>
      <c r="V2430">
        <v>10.859813084112099</v>
      </c>
      <c r="W2430">
        <v>3.7514412119587002</v>
      </c>
    </row>
    <row r="2431" spans="1:23" x14ac:dyDescent="0.25">
      <c r="A2431">
        <v>2429</v>
      </c>
      <c r="B2431">
        <v>167.56199421684801</v>
      </c>
      <c r="C2431">
        <v>192.57585049195501</v>
      </c>
      <c r="D2431">
        <v>34.375232720796802</v>
      </c>
      <c r="E2431">
        <v>5.69914635158979</v>
      </c>
      <c r="F2431">
        <v>10.043686866760201</v>
      </c>
      <c r="G2431">
        <v>2.9171330928802401</v>
      </c>
      <c r="H2431">
        <v>10.6448011398315</v>
      </c>
      <c r="I2431">
        <v>2.4039359092712398</v>
      </c>
      <c r="J2431">
        <v>1329</v>
      </c>
      <c r="K2431">
        <v>251</v>
      </c>
      <c r="L2431">
        <v>2730</v>
      </c>
      <c r="M2431">
        <v>486</v>
      </c>
      <c r="N2431">
        <v>108.811767578125</v>
      </c>
      <c r="O2431">
        <v>50.089920043945298</v>
      </c>
      <c r="P2431">
        <v>101.167427701674</v>
      </c>
      <c r="Q2431">
        <v>222.57745526980401</v>
      </c>
      <c r="R2431">
        <v>27.694052654669299</v>
      </c>
      <c r="S2431">
        <v>3.6104244779874599</v>
      </c>
      <c r="T2431">
        <v>0.50593812190769605</v>
      </c>
      <c r="U2431">
        <v>0.98494717088151695</v>
      </c>
      <c r="V2431">
        <v>17.204705882352901</v>
      </c>
      <c r="W2431">
        <v>2.2647856755290201</v>
      </c>
    </row>
    <row r="2432" spans="1:23" x14ac:dyDescent="0.25">
      <c r="A2432">
        <v>2430</v>
      </c>
      <c r="B2432">
        <v>163.818820470026</v>
      </c>
      <c r="C2432">
        <v>204.62912146558199</v>
      </c>
      <c r="D2432">
        <v>37.107081306475798</v>
      </c>
      <c r="E2432">
        <v>10.546232633991099</v>
      </c>
      <c r="F2432">
        <v>9.2543096542358398</v>
      </c>
      <c r="G2432">
        <v>4.2743978500366202</v>
      </c>
      <c r="H2432">
        <v>11.9360094070434</v>
      </c>
      <c r="I2432">
        <v>4.5327258110046298</v>
      </c>
      <c r="J2432">
        <v>1440</v>
      </c>
      <c r="K2432">
        <v>527</v>
      </c>
      <c r="L2432">
        <v>2505</v>
      </c>
      <c r="M2432">
        <v>1113</v>
      </c>
      <c r="N2432">
        <v>135.369873046875</v>
      </c>
      <c r="O2432">
        <v>37.735923767089801</v>
      </c>
      <c r="P2432">
        <v>120.51141961486699</v>
      </c>
      <c r="Q2432">
        <v>91.220711851571295</v>
      </c>
      <c r="R2432">
        <v>23.859680474621101</v>
      </c>
      <c r="S2432">
        <v>4.9466922410713403</v>
      </c>
      <c r="T2432">
        <v>0.58041913570317005</v>
      </c>
      <c r="U2432">
        <v>0.95100703931553199</v>
      </c>
      <c r="V2432">
        <v>15.569536423841001</v>
      </c>
      <c r="W2432">
        <v>3.5401567815411901</v>
      </c>
    </row>
    <row r="2433" spans="1:23" x14ac:dyDescent="0.25">
      <c r="A2433">
        <v>2431</v>
      </c>
      <c r="B2433">
        <v>182.949387723417</v>
      </c>
      <c r="C2433">
        <v>173.113741776475</v>
      </c>
      <c r="D2433">
        <v>30.311339626056</v>
      </c>
      <c r="E2433">
        <v>5.95743660090905</v>
      </c>
      <c r="F2433">
        <v>8.5794782638549805</v>
      </c>
      <c r="G2433">
        <v>4.1060652732849103</v>
      </c>
      <c r="H2433">
        <v>11.7157068252563</v>
      </c>
      <c r="I2433">
        <v>2.7757005691528298</v>
      </c>
      <c r="J2433">
        <v>1460</v>
      </c>
      <c r="K2433">
        <v>215</v>
      </c>
      <c r="L2433">
        <v>2520</v>
      </c>
      <c r="M2433">
        <v>528</v>
      </c>
      <c r="N2433">
        <v>124.47087860107401</v>
      </c>
      <c r="O2433">
        <v>30.0166625976562</v>
      </c>
      <c r="P2433">
        <v>113.786004707896</v>
      </c>
      <c r="Q2433">
        <v>175.91444940230201</v>
      </c>
      <c r="R2433">
        <v>28.733439222895601</v>
      </c>
      <c r="S2433">
        <v>7.2987727700454101</v>
      </c>
      <c r="T2433">
        <v>0.60128985935872803</v>
      </c>
      <c r="U2433">
        <v>0.95010434343292804</v>
      </c>
      <c r="V2433">
        <v>15.156764495347099</v>
      </c>
      <c r="W2433">
        <v>3.2378772465242398</v>
      </c>
    </row>
    <row r="2434" spans="1:23" x14ac:dyDescent="0.25">
      <c r="A2434">
        <v>2432</v>
      </c>
      <c r="B2434">
        <v>184.471346232218</v>
      </c>
      <c r="C2434">
        <v>218.39261386791901</v>
      </c>
      <c r="D2434">
        <v>28.8377944464014</v>
      </c>
      <c r="E2434">
        <v>5.1114308482636703</v>
      </c>
      <c r="F2434">
        <v>9.79333400726318</v>
      </c>
      <c r="G2434">
        <v>2.2339196205139098</v>
      </c>
      <c r="H2434">
        <v>14.143912315368601</v>
      </c>
      <c r="I2434">
        <v>2.7060859203338601</v>
      </c>
      <c r="J2434">
        <v>1739</v>
      </c>
      <c r="K2434">
        <v>303</v>
      </c>
      <c r="L2434">
        <v>2818</v>
      </c>
      <c r="M2434">
        <v>521</v>
      </c>
      <c r="N2434">
        <v>125.93649291992099</v>
      </c>
      <c r="O2434">
        <v>26.0768108367919</v>
      </c>
      <c r="P2434">
        <v>86.311712552496502</v>
      </c>
      <c r="Q2434">
        <v>165.31324319921799</v>
      </c>
      <c r="R2434">
        <v>31.836638076887098</v>
      </c>
      <c r="S2434">
        <v>11.363635394137299</v>
      </c>
      <c r="T2434">
        <v>0.45930408035706899</v>
      </c>
      <c r="U2434">
        <v>0.92428602354918099</v>
      </c>
      <c r="V2434">
        <v>20.0367454068241</v>
      </c>
      <c r="W2434">
        <v>5.94282848545636</v>
      </c>
    </row>
    <row r="2435" spans="1:23" x14ac:dyDescent="0.25">
      <c r="A2435">
        <v>2433</v>
      </c>
      <c r="B2435">
        <v>197.51227464146399</v>
      </c>
      <c r="C2435">
        <v>176.89600031050401</v>
      </c>
      <c r="D2435">
        <v>27.246829043329001</v>
      </c>
      <c r="E2435">
        <v>4.8960624049715697</v>
      </c>
      <c r="F2435">
        <v>7.7259879112243599</v>
      </c>
      <c r="G2435">
        <v>2.2600958347320499</v>
      </c>
      <c r="H2435">
        <v>8.8863191604614205</v>
      </c>
      <c r="I2435">
        <v>1.49595081806182</v>
      </c>
      <c r="J2435">
        <v>1014</v>
      </c>
      <c r="K2435">
        <v>87</v>
      </c>
      <c r="L2435">
        <v>2095</v>
      </c>
      <c r="M2435">
        <v>214</v>
      </c>
      <c r="N2435">
        <v>102.883422851562</v>
      </c>
      <c r="O2435">
        <v>59.665737152099602</v>
      </c>
      <c r="P2435">
        <v>65.775300546448094</v>
      </c>
      <c r="Q2435">
        <v>170.271659527428</v>
      </c>
      <c r="R2435">
        <v>27.912748557128801</v>
      </c>
      <c r="S2435">
        <v>7.3097245981158903</v>
      </c>
      <c r="T2435">
        <v>0.38702075943998199</v>
      </c>
      <c r="U2435">
        <v>0.92384817007167197</v>
      </c>
      <c r="V2435">
        <v>13.7544283413848</v>
      </c>
      <c r="W2435">
        <v>3.3705324580598099</v>
      </c>
    </row>
    <row r="2436" spans="1:23" x14ac:dyDescent="0.25">
      <c r="A2436">
        <v>2434</v>
      </c>
      <c r="B2436">
        <v>195.59347163733</v>
      </c>
      <c r="C2436">
        <v>142.404121950746</v>
      </c>
      <c r="D2436">
        <v>34.195252012810997</v>
      </c>
      <c r="E2436">
        <v>13.1694490284775</v>
      </c>
      <c r="F2436">
        <v>8.5918149948120099</v>
      </c>
      <c r="G2436">
        <v>3.6616907119750901</v>
      </c>
      <c r="H2436">
        <v>10.5030822753906</v>
      </c>
      <c r="I2436">
        <v>2.5133855342864901</v>
      </c>
      <c r="J2436">
        <v>1240</v>
      </c>
      <c r="K2436">
        <v>209</v>
      </c>
      <c r="L2436">
        <v>2391</v>
      </c>
      <c r="M2436">
        <v>478</v>
      </c>
      <c r="N2436">
        <v>105.89144897460901</v>
      </c>
      <c r="O2436">
        <v>43.965892791747997</v>
      </c>
      <c r="P2436">
        <v>60.978543307086603</v>
      </c>
      <c r="Q2436">
        <v>186.69624957765501</v>
      </c>
      <c r="R2436">
        <v>25.2626777295484</v>
      </c>
      <c r="S2436">
        <v>5.7308300454169201</v>
      </c>
      <c r="T2436">
        <v>0.391963611659708</v>
      </c>
      <c r="U2436">
        <v>0.96948154499632999</v>
      </c>
      <c r="V2436">
        <v>12.0686632578524</v>
      </c>
      <c r="W2436">
        <v>2.9223335719398702</v>
      </c>
    </row>
    <row r="2437" spans="1:23" x14ac:dyDescent="0.25">
      <c r="A2437">
        <v>2435</v>
      </c>
      <c r="B2437">
        <v>152.95965378718699</v>
      </c>
      <c r="C2437">
        <v>168.01907663645699</v>
      </c>
      <c r="D2437">
        <v>35.859320134407398</v>
      </c>
      <c r="E2437">
        <v>6.1195948432993799</v>
      </c>
      <c r="F2437">
        <v>8.5783443450927699</v>
      </c>
      <c r="G2437">
        <v>4.27795314788818</v>
      </c>
      <c r="H2437">
        <v>9.4522972106933594</v>
      </c>
      <c r="I2437">
        <v>3.5808904170989901</v>
      </c>
      <c r="J2437">
        <v>1171</v>
      </c>
      <c r="K2437">
        <v>359</v>
      </c>
      <c r="L2437">
        <v>2111</v>
      </c>
      <c r="M2437">
        <v>795</v>
      </c>
      <c r="N2437">
        <v>91.350975036621094</v>
      </c>
      <c r="O2437">
        <v>45.276927947997997</v>
      </c>
      <c r="P2437">
        <v>110.644025708442</v>
      </c>
      <c r="Q2437">
        <v>167.23438811275099</v>
      </c>
      <c r="R2437">
        <v>25.706771078170799</v>
      </c>
      <c r="S2437">
        <v>5.4710533360448697</v>
      </c>
      <c r="T2437">
        <v>0.59726295412381802</v>
      </c>
      <c r="U2437">
        <v>0.96606535034632401</v>
      </c>
      <c r="V2437">
        <v>9.2341292952824698</v>
      </c>
      <c r="W2437">
        <v>3.4451192415938299</v>
      </c>
    </row>
    <row r="2438" spans="1:23" x14ac:dyDescent="0.25">
      <c r="A2438">
        <v>2436</v>
      </c>
      <c r="B2438">
        <v>156.38758757204599</v>
      </c>
      <c r="C2438">
        <v>178.349550738419</v>
      </c>
      <c r="D2438">
        <v>31.031712264737301</v>
      </c>
      <c r="E2438">
        <v>7.7291974712291802</v>
      </c>
      <c r="F2438">
        <v>8.12251472473144</v>
      </c>
      <c r="G2438">
        <v>3.3436081409454301</v>
      </c>
      <c r="H2438">
        <v>8.2744245529174805</v>
      </c>
      <c r="I2438">
        <v>2.83866119384765</v>
      </c>
      <c r="J2438">
        <v>984</v>
      </c>
      <c r="K2438">
        <v>248</v>
      </c>
      <c r="L2438">
        <v>1887</v>
      </c>
      <c r="M2438">
        <v>632</v>
      </c>
      <c r="N2438">
        <v>81.394104003906193</v>
      </c>
      <c r="O2438">
        <v>32.280025482177699</v>
      </c>
      <c r="P2438">
        <v>62.2898181200068</v>
      </c>
      <c r="Q2438">
        <v>186.94501133786801</v>
      </c>
      <c r="R2438">
        <v>28.386159850710602</v>
      </c>
      <c r="S2438">
        <v>4.6996686632239397</v>
      </c>
      <c r="T2438">
        <v>0.40584008867850901</v>
      </c>
      <c r="U2438">
        <v>0.97181446347008504</v>
      </c>
      <c r="V2438">
        <v>13.2322053675612</v>
      </c>
      <c r="W2438">
        <v>2.6594110115236802</v>
      </c>
    </row>
    <row r="2439" spans="1:23" x14ac:dyDescent="0.25">
      <c r="A2439">
        <v>2437</v>
      </c>
      <c r="B2439">
        <v>154.86159250130899</v>
      </c>
      <c r="C2439">
        <v>129.201575811678</v>
      </c>
      <c r="D2439">
        <v>33.375783480990599</v>
      </c>
      <c r="E2439">
        <v>5.2941338195424903</v>
      </c>
      <c r="F2439">
        <v>8.2819604873657209</v>
      </c>
      <c r="G2439">
        <v>3.5916564464568999</v>
      </c>
      <c r="H2439">
        <v>8.7415361404418892</v>
      </c>
      <c r="I2439">
        <v>2.21436548233032</v>
      </c>
      <c r="J2439">
        <v>1023</v>
      </c>
      <c r="K2439">
        <v>158</v>
      </c>
      <c r="L2439">
        <v>1956</v>
      </c>
      <c r="M2439">
        <v>402</v>
      </c>
      <c r="N2439">
        <v>118.562217712402</v>
      </c>
      <c r="O2439">
        <v>17.8044929504394</v>
      </c>
      <c r="P2439">
        <v>105.593091537132</v>
      </c>
      <c r="Q2439">
        <v>171.871821399401</v>
      </c>
      <c r="R2439">
        <v>26.3433005895597</v>
      </c>
      <c r="S2439">
        <v>5.7243623097908296</v>
      </c>
      <c r="T2439">
        <v>0.55251533896340199</v>
      </c>
      <c r="U2439">
        <v>0.95580913145570701</v>
      </c>
      <c r="V2439">
        <v>9.7664233576642303</v>
      </c>
      <c r="W2439">
        <v>3.2335049887351102</v>
      </c>
    </row>
    <row r="2440" spans="1:23" x14ac:dyDescent="0.25">
      <c r="A2440">
        <v>2438</v>
      </c>
      <c r="B2440">
        <v>163.00522036134899</v>
      </c>
      <c r="C2440">
        <v>173.824642434357</v>
      </c>
      <c r="D2440">
        <v>43.792545752813297</v>
      </c>
      <c r="E2440">
        <v>8.9546647543475295</v>
      </c>
      <c r="F2440">
        <v>9.0112009048461896</v>
      </c>
      <c r="G2440">
        <v>4.6886134147643999</v>
      </c>
      <c r="H2440">
        <v>12.177503585815399</v>
      </c>
      <c r="I2440">
        <v>5.0764918327331499</v>
      </c>
      <c r="J2440">
        <v>1530</v>
      </c>
      <c r="K2440">
        <v>604</v>
      </c>
      <c r="L2440">
        <v>2519</v>
      </c>
      <c r="M2440">
        <v>1216</v>
      </c>
      <c r="N2440">
        <v>121.70867156982401</v>
      </c>
      <c r="O2440">
        <v>57.384666442871001</v>
      </c>
      <c r="P2440">
        <v>83.090537901650904</v>
      </c>
      <c r="Q2440">
        <v>183.05839701546401</v>
      </c>
      <c r="R2440">
        <v>28.202923682755099</v>
      </c>
      <c r="S2440">
        <v>7.3655909512927797</v>
      </c>
      <c r="T2440">
        <v>0.46980765451864398</v>
      </c>
      <c r="U2440">
        <v>0.96477309234058295</v>
      </c>
      <c r="V2440">
        <v>11.4445919044459</v>
      </c>
      <c r="W2440">
        <v>3.4959775719161299</v>
      </c>
    </row>
    <row r="2441" spans="1:23" x14ac:dyDescent="0.25">
      <c r="A2441">
        <v>2439</v>
      </c>
      <c r="B2441">
        <v>176.50963535096699</v>
      </c>
      <c r="C2441">
        <v>193.02369539482601</v>
      </c>
      <c r="D2441">
        <v>46.775494581277698</v>
      </c>
      <c r="E2441">
        <v>7.4459948517102097</v>
      </c>
      <c r="F2441">
        <v>8.3416090011596609</v>
      </c>
      <c r="G2441">
        <v>4.0708374977111799</v>
      </c>
      <c r="H2441">
        <v>10.101604461669901</v>
      </c>
      <c r="I2441">
        <v>2.7856800556182799</v>
      </c>
      <c r="J2441">
        <v>1178</v>
      </c>
      <c r="K2441">
        <v>215</v>
      </c>
      <c r="L2441">
        <v>2167</v>
      </c>
      <c r="M2441">
        <v>550</v>
      </c>
      <c r="N2441">
        <v>112.712020874023</v>
      </c>
      <c r="O2441">
        <v>41.976181030273402</v>
      </c>
      <c r="P2441">
        <v>75.127679697351795</v>
      </c>
      <c r="Q2441">
        <v>143.540812355952</v>
      </c>
      <c r="R2441">
        <v>32.745798079172197</v>
      </c>
      <c r="S2441">
        <v>5.3331317312679003</v>
      </c>
      <c r="T2441">
        <v>0.42821116903207201</v>
      </c>
      <c r="U2441">
        <v>0.96706791700658701</v>
      </c>
      <c r="V2441">
        <v>16.023928215353902</v>
      </c>
      <c r="W2441">
        <v>2.9961704756022201</v>
      </c>
    </row>
    <row r="2442" spans="1:23" x14ac:dyDescent="0.25">
      <c r="A2442">
        <v>2440</v>
      </c>
      <c r="B2442">
        <v>174.16689631081499</v>
      </c>
      <c r="C2442">
        <v>183.86165072095301</v>
      </c>
      <c r="D2442">
        <v>29.0260164226586</v>
      </c>
      <c r="E2442">
        <v>5.5882836336905202</v>
      </c>
      <c r="F2442">
        <v>7.2132244110107404</v>
      </c>
      <c r="G2442">
        <v>3.10338234901428</v>
      </c>
      <c r="H2442">
        <v>8.6448240280151296</v>
      </c>
      <c r="I2442">
        <v>2.3949379920959402</v>
      </c>
      <c r="J2442">
        <v>1077</v>
      </c>
      <c r="K2442">
        <v>227</v>
      </c>
      <c r="L2442">
        <v>1744</v>
      </c>
      <c r="M2442">
        <v>445</v>
      </c>
      <c r="N2442">
        <v>97.508972167968693</v>
      </c>
      <c r="O2442">
        <v>27.459060668945298</v>
      </c>
      <c r="P2442">
        <v>69.527797081306403</v>
      </c>
      <c r="Q2442">
        <v>191.34011952191199</v>
      </c>
      <c r="R2442">
        <v>30.018614078369101</v>
      </c>
      <c r="S2442">
        <v>3.72354091663111</v>
      </c>
      <c r="T2442">
        <v>0.40378181002854502</v>
      </c>
      <c r="U2442">
        <v>0.97893275724450801</v>
      </c>
      <c r="V2442">
        <v>17.7157303370786</v>
      </c>
      <c r="W2442">
        <v>2.3815807751076501</v>
      </c>
    </row>
    <row r="2443" spans="1:23" x14ac:dyDescent="0.25">
      <c r="A2443">
        <v>2441</v>
      </c>
      <c r="B2443">
        <v>197.152516058918</v>
      </c>
      <c r="C2443">
        <v>177.07428826486</v>
      </c>
      <c r="D2443">
        <v>38.544270402324898</v>
      </c>
      <c r="E2443">
        <v>8.56017489532924</v>
      </c>
      <c r="F2443">
        <v>6.21467781066894</v>
      </c>
      <c r="G2443">
        <v>5.6651911735534597</v>
      </c>
      <c r="H2443">
        <v>8.4054059982299805</v>
      </c>
      <c r="I2443">
        <v>3.9385182857513401</v>
      </c>
      <c r="J2443">
        <v>1019</v>
      </c>
      <c r="K2443">
        <v>344</v>
      </c>
      <c r="L2443">
        <v>1839</v>
      </c>
      <c r="M2443">
        <v>913</v>
      </c>
      <c r="N2443">
        <v>102.42070770263599</v>
      </c>
      <c r="O2443">
        <v>36.400547027587798</v>
      </c>
      <c r="P2443">
        <v>55.998633413050896</v>
      </c>
      <c r="Q2443">
        <v>189.38747120325999</v>
      </c>
      <c r="R2443">
        <v>23.710228199279801</v>
      </c>
      <c r="S2443">
        <v>5.6802428953661801</v>
      </c>
      <c r="T2443">
        <v>0.32075352737749202</v>
      </c>
      <c r="U2443">
        <v>0.96728863663428299</v>
      </c>
      <c r="V2443">
        <v>20.0663562281722</v>
      </c>
      <c r="W2443">
        <v>2.9316699282452698</v>
      </c>
    </row>
    <row r="2444" spans="1:23" x14ac:dyDescent="0.25">
      <c r="A2444">
        <v>2442</v>
      </c>
      <c r="B2444">
        <v>127.637699159696</v>
      </c>
      <c r="C2444">
        <v>170.26006714665499</v>
      </c>
      <c r="D2444">
        <v>43.506833904062503</v>
      </c>
      <c r="E2444">
        <v>7.1622611261530098</v>
      </c>
      <c r="F2444">
        <v>8.0182275772094709</v>
      </c>
      <c r="G2444">
        <v>4.3927989006042401</v>
      </c>
      <c r="H2444">
        <v>7.8074588775634703</v>
      </c>
      <c r="I2444">
        <v>3.35973024368286</v>
      </c>
      <c r="J2444">
        <v>778</v>
      </c>
      <c r="K2444">
        <v>331</v>
      </c>
      <c r="L2444">
        <v>1942</v>
      </c>
      <c r="M2444">
        <v>693</v>
      </c>
      <c r="N2444">
        <v>67.601776123046804</v>
      </c>
      <c r="O2444">
        <v>22.8035068511962</v>
      </c>
      <c r="P2444">
        <v>60.423841059602601</v>
      </c>
      <c r="Q2444">
        <v>166.480619457074</v>
      </c>
      <c r="R2444">
        <v>23.113178800261998</v>
      </c>
      <c r="S2444">
        <v>9.7727957324426704</v>
      </c>
      <c r="T2444">
        <v>0.34707215146874099</v>
      </c>
      <c r="U2444">
        <v>0.95775595241192402</v>
      </c>
      <c r="V2444">
        <v>19.251422070534598</v>
      </c>
      <c r="W2444">
        <v>4.4808023820717704</v>
      </c>
    </row>
    <row r="2445" spans="1:23" x14ac:dyDescent="0.25">
      <c r="A2445">
        <v>2443</v>
      </c>
      <c r="B2445">
        <v>135.63701993052399</v>
      </c>
      <c r="C2445">
        <v>169.18259620795999</v>
      </c>
      <c r="D2445">
        <v>42.229935814662603</v>
      </c>
      <c r="E2445">
        <v>7.1171773341510898</v>
      </c>
      <c r="F2445">
        <v>8.0220928192138601</v>
      </c>
      <c r="G2445">
        <v>4.1998538970947203</v>
      </c>
      <c r="H2445">
        <v>7.4143939018249503</v>
      </c>
      <c r="I2445">
        <v>2.7617261409759499</v>
      </c>
      <c r="J2445">
        <v>747</v>
      </c>
      <c r="K2445">
        <v>192</v>
      </c>
      <c r="L2445">
        <v>1837</v>
      </c>
      <c r="M2445">
        <v>524</v>
      </c>
      <c r="N2445">
        <v>71.386276245117102</v>
      </c>
      <c r="O2445">
        <v>71.693794250488196</v>
      </c>
      <c r="P2445">
        <v>79.768137621540703</v>
      </c>
      <c r="Q2445">
        <v>193.99419769289199</v>
      </c>
      <c r="R2445">
        <v>27.0500951194369</v>
      </c>
      <c r="S2445">
        <v>6.3446331548700696</v>
      </c>
      <c r="T2445">
        <v>0.46591857767608502</v>
      </c>
      <c r="U2445">
        <v>0.96292318086749196</v>
      </c>
      <c r="V2445">
        <v>21.161993769470399</v>
      </c>
      <c r="W2445">
        <v>3.0916226823656698</v>
      </c>
    </row>
    <row r="2446" spans="1:23" x14ac:dyDescent="0.25">
      <c r="A2446">
        <v>2444</v>
      </c>
      <c r="B2446">
        <v>156.78551883405399</v>
      </c>
      <c r="C2446">
        <v>203.26072696927901</v>
      </c>
      <c r="D2446">
        <v>32.062256760962804</v>
      </c>
      <c r="E2446">
        <v>7.0073887935221002</v>
      </c>
      <c r="F2446">
        <v>7.2832303047180096</v>
      </c>
      <c r="G2446">
        <v>3.2983911037445002</v>
      </c>
      <c r="H2446">
        <v>7.3436875343322701</v>
      </c>
      <c r="I2446">
        <v>2.8588011264800999</v>
      </c>
      <c r="J2446">
        <v>724</v>
      </c>
      <c r="K2446">
        <v>286</v>
      </c>
      <c r="L2446">
        <v>1889</v>
      </c>
      <c r="M2446">
        <v>560</v>
      </c>
      <c r="N2446">
        <v>62.425956726074197</v>
      </c>
      <c r="O2446">
        <v>39.560081481933501</v>
      </c>
      <c r="P2446">
        <v>76.806470416788102</v>
      </c>
      <c r="Q2446">
        <v>184.64333888426299</v>
      </c>
      <c r="R2446">
        <v>26.7688133182901</v>
      </c>
      <c r="S2446">
        <v>4.8008095184598396</v>
      </c>
      <c r="T2446">
        <v>0.41764680456668901</v>
      </c>
      <c r="U2446">
        <v>0.97371907680179104</v>
      </c>
      <c r="V2446">
        <v>17.091999999999999</v>
      </c>
      <c r="W2446">
        <v>2.86975550860247</v>
      </c>
    </row>
    <row r="2447" spans="1:23" x14ac:dyDescent="0.25">
      <c r="A2447">
        <v>2445</v>
      </c>
      <c r="B2447">
        <v>142.007898464942</v>
      </c>
      <c r="C2447">
        <v>187.49473112228</v>
      </c>
      <c r="D2447">
        <v>40.571560246207802</v>
      </c>
      <c r="E2447">
        <v>7.3836394763018198</v>
      </c>
      <c r="F2447">
        <v>8.6291322708129794</v>
      </c>
      <c r="G2447">
        <v>3.7389354705810498</v>
      </c>
      <c r="H2447">
        <v>8.1078367233276296</v>
      </c>
      <c r="I2447">
        <v>2.8293197154998699</v>
      </c>
      <c r="J2447">
        <v>866</v>
      </c>
      <c r="K2447">
        <v>271</v>
      </c>
      <c r="L2447">
        <v>2027</v>
      </c>
      <c r="M2447">
        <v>567</v>
      </c>
      <c r="N2447">
        <v>79.429214477539006</v>
      </c>
      <c r="O2447">
        <v>28.635643005371001</v>
      </c>
      <c r="P2447">
        <v>97.850492390331198</v>
      </c>
      <c r="Q2447">
        <v>196.82947133539301</v>
      </c>
      <c r="R2447">
        <v>28.4674032160151</v>
      </c>
      <c r="S2447">
        <v>8.6371438563021492</v>
      </c>
      <c r="T2447">
        <v>0.50317459574554402</v>
      </c>
      <c r="U2447">
        <v>0.95055189849272903</v>
      </c>
      <c r="V2447">
        <v>13.600646725949799</v>
      </c>
      <c r="W2447">
        <v>3.35721733949054</v>
      </c>
    </row>
    <row r="2448" spans="1:23" x14ac:dyDescent="0.25">
      <c r="A2448">
        <v>2446</v>
      </c>
      <c r="B2448">
        <v>142.48848221389801</v>
      </c>
      <c r="C2448">
        <v>213.969667565836</v>
      </c>
      <c r="D2448">
        <v>42.236152215644303</v>
      </c>
      <c r="E2448">
        <v>5.9023136955971296</v>
      </c>
      <c r="F2448">
        <v>8.3959083557128906</v>
      </c>
      <c r="G2448">
        <v>3.14007067680358</v>
      </c>
      <c r="H2448">
        <v>8.3656072616577095</v>
      </c>
      <c r="I2448">
        <v>2.8318345546722399</v>
      </c>
      <c r="J2448">
        <v>879</v>
      </c>
      <c r="K2448">
        <v>272</v>
      </c>
      <c r="L2448">
        <v>2025</v>
      </c>
      <c r="M2448">
        <v>606</v>
      </c>
      <c r="N2448">
        <v>79.075912475585895</v>
      </c>
      <c r="O2448">
        <v>43.011627197265597</v>
      </c>
      <c r="P2448">
        <v>42.750547045951798</v>
      </c>
      <c r="Q2448">
        <v>157.89739593806499</v>
      </c>
      <c r="R2448">
        <v>24.6764301937963</v>
      </c>
      <c r="S2448">
        <v>5.5051644998857103</v>
      </c>
      <c r="T2448">
        <v>0.26063280161470598</v>
      </c>
      <c r="U2448">
        <v>0.97809557836431205</v>
      </c>
      <c r="V2448">
        <v>21.357905982905901</v>
      </c>
      <c r="W2448">
        <v>3.1400790682765201</v>
      </c>
    </row>
    <row r="2449" spans="1:23" x14ac:dyDescent="0.25">
      <c r="A2449">
        <v>2447</v>
      </c>
      <c r="B2449">
        <v>144.69444390537299</v>
      </c>
      <c r="C2449">
        <v>195.772632886335</v>
      </c>
      <c r="D2449">
        <v>33.716994586520997</v>
      </c>
      <c r="E2449">
        <v>5.1263493371753297</v>
      </c>
      <c r="F2449">
        <v>7.9023108482360804</v>
      </c>
      <c r="G2449">
        <v>2.7991149425506499</v>
      </c>
      <c r="H2449">
        <v>9.9297924041747994</v>
      </c>
      <c r="I2449">
        <v>2.2301366329193102</v>
      </c>
      <c r="J2449">
        <v>1141</v>
      </c>
      <c r="K2449">
        <v>200</v>
      </c>
      <c r="L2449">
        <v>2355</v>
      </c>
      <c r="M2449">
        <v>412</v>
      </c>
      <c r="N2449">
        <v>105.678756713867</v>
      </c>
      <c r="O2449">
        <v>35</v>
      </c>
      <c r="P2449">
        <v>63.2315629742033</v>
      </c>
      <c r="Q2449">
        <v>160.744241461477</v>
      </c>
      <c r="R2449">
        <v>32.281652744715601</v>
      </c>
      <c r="S2449">
        <v>4.4804996911730504</v>
      </c>
      <c r="T2449">
        <v>0.38099957406954799</v>
      </c>
      <c r="U2449">
        <v>0.95857477803851598</v>
      </c>
      <c r="V2449">
        <v>21.235238095238</v>
      </c>
      <c r="W2449">
        <v>2.6177358490565998</v>
      </c>
    </row>
    <row r="2450" spans="1:23" x14ac:dyDescent="0.25">
      <c r="A2450">
        <v>2448</v>
      </c>
      <c r="B2450">
        <v>145.71515069184301</v>
      </c>
      <c r="C2450">
        <v>170.74790894447699</v>
      </c>
      <c r="D2450">
        <v>31.907705504338999</v>
      </c>
      <c r="E2450">
        <v>8.2568456419595808</v>
      </c>
      <c r="F2450">
        <v>8.2136211395263601</v>
      </c>
      <c r="G2450">
        <v>4.04953813552856</v>
      </c>
      <c r="H2450">
        <v>9.2437877655029297</v>
      </c>
      <c r="I2450">
        <v>2.6815650463104199</v>
      </c>
      <c r="J2450">
        <v>1033</v>
      </c>
      <c r="K2450">
        <v>203</v>
      </c>
      <c r="L2450">
        <v>2519</v>
      </c>
      <c r="M2450">
        <v>510</v>
      </c>
      <c r="N2450">
        <v>82.036575317382798</v>
      </c>
      <c r="O2450">
        <v>39.357337951660099</v>
      </c>
      <c r="P2450">
        <v>58.205475946775799</v>
      </c>
      <c r="Q2450">
        <v>160.29620002052101</v>
      </c>
      <c r="R2450">
        <v>30.226152034968401</v>
      </c>
      <c r="S2450">
        <v>5.7455566073203697</v>
      </c>
      <c r="T2450">
        <v>0.34424049008608998</v>
      </c>
      <c r="U2450">
        <v>0.96984884045428799</v>
      </c>
      <c r="V2450">
        <v>18.752089136490198</v>
      </c>
      <c r="W2450">
        <v>3.24731713334155</v>
      </c>
    </row>
    <row r="2451" spans="1:23" x14ac:dyDescent="0.25">
      <c r="A2451">
        <v>2449</v>
      </c>
      <c r="B2451">
        <v>144.73345106638899</v>
      </c>
      <c r="C2451">
        <v>207.34759067709399</v>
      </c>
      <c r="D2451">
        <v>10.994544481356</v>
      </c>
      <c r="E2451">
        <v>7.0143216638986097</v>
      </c>
      <c r="F2451">
        <v>4.5898685455322203</v>
      </c>
      <c r="G2451">
        <v>2.4038496017456001</v>
      </c>
      <c r="H2451">
        <v>6.0756850242614702</v>
      </c>
      <c r="I2451">
        <v>1.7191233634948699</v>
      </c>
      <c r="J2451">
        <v>693</v>
      </c>
      <c r="K2451">
        <v>133</v>
      </c>
      <c r="L2451">
        <v>1418</v>
      </c>
      <c r="M2451">
        <v>283</v>
      </c>
      <c r="N2451">
        <v>88.617149353027301</v>
      </c>
      <c r="O2451">
        <v>23.853721618652301</v>
      </c>
      <c r="P2451">
        <v>78.173411574261394</v>
      </c>
      <c r="Q2451">
        <v>197.848354682825</v>
      </c>
      <c r="R2451">
        <v>28.777177383103002</v>
      </c>
      <c r="S2451">
        <v>5.24959735547072</v>
      </c>
      <c r="T2451">
        <v>0.46269271934643103</v>
      </c>
      <c r="U2451">
        <v>0.97338221141699299</v>
      </c>
      <c r="V2451">
        <v>14.671014492753599</v>
      </c>
      <c r="W2451">
        <v>2.7758002207505501</v>
      </c>
    </row>
    <row r="2452" spans="1:23" x14ac:dyDescent="0.25">
      <c r="A2452">
        <v>2450</v>
      </c>
      <c r="B2452">
        <v>141.04622639678601</v>
      </c>
      <c r="C2452">
        <v>167.034368996099</v>
      </c>
      <c r="D2452">
        <v>10.402822195628101</v>
      </c>
      <c r="E2452">
        <v>5.1471696910933504</v>
      </c>
      <c r="F2452">
        <v>4.2149362564086896</v>
      </c>
      <c r="G2452">
        <v>3.0849418640136701</v>
      </c>
      <c r="H2452">
        <v>4.5731348991393999</v>
      </c>
      <c r="I2452">
        <v>2.23595690727233</v>
      </c>
      <c r="J2452">
        <v>467</v>
      </c>
      <c r="K2452">
        <v>188</v>
      </c>
      <c r="L2452">
        <v>1133</v>
      </c>
      <c r="M2452">
        <v>408</v>
      </c>
      <c r="N2452">
        <v>57.008773803710902</v>
      </c>
      <c r="O2452">
        <v>45.967380523681598</v>
      </c>
      <c r="P2452">
        <v>25.332610043397299</v>
      </c>
      <c r="Q2452">
        <v>177.26163522012499</v>
      </c>
      <c r="R2452">
        <v>14.124151812459299</v>
      </c>
      <c r="S2452">
        <v>7.2151349086164096</v>
      </c>
      <c r="T2452">
        <v>0.26139930031133302</v>
      </c>
      <c r="U2452">
        <v>0.94542449908945403</v>
      </c>
      <c r="V2452">
        <v>12.2952879581151</v>
      </c>
      <c r="W2452">
        <v>3.3727870510875002</v>
      </c>
    </row>
    <row r="2453" spans="1:23" x14ac:dyDescent="0.25">
      <c r="A2453">
        <v>2451</v>
      </c>
      <c r="B2453">
        <v>149.07855770536901</v>
      </c>
      <c r="C2453">
        <v>182.35399483785801</v>
      </c>
      <c r="D2453">
        <v>39.578765542603598</v>
      </c>
      <c r="E2453">
        <v>8.5038022965756603</v>
      </c>
      <c r="F2453">
        <v>8.1087942123412997</v>
      </c>
      <c r="G2453">
        <v>4.7073993682861301</v>
      </c>
      <c r="H2453">
        <v>7.7612123489379803</v>
      </c>
      <c r="I2453">
        <v>3.8129005432128902</v>
      </c>
      <c r="J2453">
        <v>746</v>
      </c>
      <c r="K2453">
        <v>397</v>
      </c>
      <c r="L2453">
        <v>2052</v>
      </c>
      <c r="M2453">
        <v>884</v>
      </c>
      <c r="N2453">
        <v>64.660652160644503</v>
      </c>
      <c r="O2453">
        <v>41.048751831054602</v>
      </c>
      <c r="P2453">
        <v>25.186271450858001</v>
      </c>
      <c r="Q2453">
        <v>172.91702596092099</v>
      </c>
      <c r="R2453">
        <v>13.9478614148549</v>
      </c>
      <c r="S2453">
        <v>5.6445767487858598</v>
      </c>
      <c r="T2453">
        <v>0.25406597718718499</v>
      </c>
      <c r="U2453">
        <v>0.96611263947293702</v>
      </c>
      <c r="V2453">
        <v>12.3968911917098</v>
      </c>
      <c r="W2453">
        <v>2.6133987963256202</v>
      </c>
    </row>
    <row r="2454" spans="1:23" x14ac:dyDescent="0.25">
      <c r="A2454">
        <v>2452</v>
      </c>
      <c r="B2454">
        <v>156.35591608608701</v>
      </c>
      <c r="C2454">
        <v>194.296706708843</v>
      </c>
      <c r="D2454">
        <v>41.879033554211198</v>
      </c>
      <c r="E2454">
        <v>5.7541921232419302</v>
      </c>
      <c r="F2454">
        <v>7.7491083145141602</v>
      </c>
      <c r="G2454">
        <v>3.11101841926574</v>
      </c>
      <c r="H2454">
        <v>8.9835119247436506</v>
      </c>
      <c r="I2454">
        <v>2.0923717021942099</v>
      </c>
      <c r="J2454">
        <v>990</v>
      </c>
      <c r="K2454">
        <v>153</v>
      </c>
      <c r="L2454">
        <v>2003</v>
      </c>
      <c r="M2454">
        <v>368</v>
      </c>
      <c r="N2454">
        <v>96.301612854003906</v>
      </c>
      <c r="O2454">
        <v>40.360874176025298</v>
      </c>
      <c r="P2454">
        <v>36.728933034283799</v>
      </c>
      <c r="Q2454">
        <v>165.960232243696</v>
      </c>
      <c r="R2454">
        <v>18.538655004196698</v>
      </c>
      <c r="S2454">
        <v>4.66669322112846</v>
      </c>
      <c r="T2454">
        <v>0.34877383837099002</v>
      </c>
      <c r="U2454">
        <v>0.975284859242458</v>
      </c>
      <c r="V2454">
        <v>16.217926186291699</v>
      </c>
      <c r="W2454">
        <v>3.0690611565663501</v>
      </c>
    </row>
    <row r="2455" spans="1:23" x14ac:dyDescent="0.25">
      <c r="A2455">
        <v>2453</v>
      </c>
      <c r="B2455">
        <v>151.47532457451101</v>
      </c>
      <c r="C2455">
        <v>193.269440509227</v>
      </c>
      <c r="D2455">
        <v>47.271623970297803</v>
      </c>
      <c r="E2455">
        <v>5.4886386776463398</v>
      </c>
      <c r="F2455">
        <v>6.47371101379394</v>
      </c>
      <c r="G2455">
        <v>3.7573871612548801</v>
      </c>
      <c r="H2455">
        <v>9.2604818344116193</v>
      </c>
      <c r="I2455">
        <v>2.37944459915161</v>
      </c>
      <c r="J2455">
        <v>1074</v>
      </c>
      <c r="K2455">
        <v>159</v>
      </c>
      <c r="L2455">
        <v>1885</v>
      </c>
      <c r="M2455">
        <v>425</v>
      </c>
      <c r="N2455">
        <v>110</v>
      </c>
      <c r="O2455">
        <v>47.801673889160099</v>
      </c>
      <c r="P2455">
        <v>39.544372730939898</v>
      </c>
      <c r="Q2455">
        <v>192.06203874538701</v>
      </c>
      <c r="R2455">
        <v>16.937214921406198</v>
      </c>
      <c r="S2455">
        <v>4.15408865421578</v>
      </c>
      <c r="T2455">
        <v>0.39255243453293698</v>
      </c>
      <c r="U2455">
        <v>0.979181610944998</v>
      </c>
      <c r="V2455">
        <v>11.4935064935064</v>
      </c>
      <c r="W2455">
        <v>2.65595487932843</v>
      </c>
    </row>
    <row r="2456" spans="1:23" x14ac:dyDescent="0.25">
      <c r="A2456">
        <v>2454</v>
      </c>
      <c r="B2456">
        <v>150.874303790098</v>
      </c>
      <c r="C2456">
        <v>110.586135962273</v>
      </c>
      <c r="D2456">
        <v>42.410440678894702</v>
      </c>
      <c r="E2456">
        <v>6.2706677592747102</v>
      </c>
      <c r="F2456">
        <v>8.0871934890746999</v>
      </c>
      <c r="G2456">
        <v>2.9417743682861301</v>
      </c>
      <c r="H2456">
        <v>7.8678293228149396</v>
      </c>
      <c r="I2456">
        <v>2.1078143119811998</v>
      </c>
      <c r="J2456">
        <v>766</v>
      </c>
      <c r="K2456">
        <v>224</v>
      </c>
      <c r="L2456">
        <v>2008</v>
      </c>
      <c r="M2456">
        <v>399</v>
      </c>
      <c r="N2456">
        <v>73.600265502929602</v>
      </c>
      <c r="O2456">
        <v>45.099891662597599</v>
      </c>
      <c r="P2456">
        <v>41.210295728368003</v>
      </c>
      <c r="Q2456">
        <v>182.09768330546899</v>
      </c>
      <c r="R2456">
        <v>20.177745845468699</v>
      </c>
      <c r="S2456">
        <v>12.094845974500799</v>
      </c>
      <c r="T2456">
        <v>0.399249177696963</v>
      </c>
      <c r="U2456">
        <v>0.93468187386462298</v>
      </c>
      <c r="V2456">
        <v>12.612076095947</v>
      </c>
      <c r="W2456">
        <v>4.8664259927797797</v>
      </c>
    </row>
    <row r="2457" spans="1:23" x14ac:dyDescent="0.25">
      <c r="A2457">
        <v>2455</v>
      </c>
      <c r="B2457">
        <v>166.80453725086801</v>
      </c>
      <c r="C2457">
        <v>174.13555473616799</v>
      </c>
      <c r="D2457">
        <v>37.274461732815702</v>
      </c>
      <c r="E2457">
        <v>5.6978698868617101</v>
      </c>
      <c r="F2457">
        <v>10.510139465331999</v>
      </c>
      <c r="G2457">
        <v>2.6035363674163801</v>
      </c>
      <c r="H2457">
        <v>11.031057357788001</v>
      </c>
      <c r="I2457">
        <v>1.61071348190307</v>
      </c>
      <c r="J2457">
        <v>1315</v>
      </c>
      <c r="K2457">
        <v>68</v>
      </c>
      <c r="L2457">
        <v>2835</v>
      </c>
      <c r="M2457">
        <v>213</v>
      </c>
      <c r="N2457">
        <v>110.887336730957</v>
      </c>
      <c r="O2457">
        <v>48.703182220458899</v>
      </c>
      <c r="P2457">
        <v>153.532447359337</v>
      </c>
      <c r="Q2457">
        <v>105.49885206844201</v>
      </c>
      <c r="R2457">
        <v>26.484481358522</v>
      </c>
      <c r="S2457">
        <v>4.2393988338670301</v>
      </c>
      <c r="T2457">
        <v>0.72681368292660897</v>
      </c>
      <c r="U2457">
        <v>0.95397649988782696</v>
      </c>
      <c r="V2457">
        <v>6.63739188290086</v>
      </c>
      <c r="W2457">
        <v>2.9674395658608699</v>
      </c>
    </row>
    <row r="2458" spans="1:23" x14ac:dyDescent="0.25">
      <c r="A2458">
        <v>2456</v>
      </c>
      <c r="B2458">
        <v>165.10046769780101</v>
      </c>
      <c r="C2458">
        <v>178.867822003143</v>
      </c>
      <c r="D2458">
        <v>28.128473553447201</v>
      </c>
      <c r="E2458">
        <v>8.45223583591509</v>
      </c>
      <c r="F2458">
        <v>10.214468955993601</v>
      </c>
      <c r="G2458">
        <v>2.9733135700225799</v>
      </c>
      <c r="H2458">
        <v>10.2007122039794</v>
      </c>
      <c r="I2458">
        <v>2.8666231632232599</v>
      </c>
      <c r="J2458">
        <v>1271</v>
      </c>
      <c r="K2458">
        <v>303</v>
      </c>
      <c r="L2458">
        <v>2532</v>
      </c>
      <c r="M2458">
        <v>645</v>
      </c>
      <c r="N2458">
        <v>118.802360534667</v>
      </c>
      <c r="O2458">
        <v>19.235383987426701</v>
      </c>
      <c r="P2458">
        <v>138.935397316821</v>
      </c>
      <c r="Q2458">
        <v>196.64018840302899</v>
      </c>
      <c r="R2458">
        <v>24.0161228067042</v>
      </c>
      <c r="S2458">
        <v>13.383545066000201</v>
      </c>
      <c r="T2458">
        <v>0.68662388999466795</v>
      </c>
      <c r="U2458">
        <v>0.93256440850050903</v>
      </c>
      <c r="V2458">
        <v>7.7541856925418502</v>
      </c>
      <c r="W2458">
        <v>7.3473915989159799</v>
      </c>
    </row>
    <row r="2459" spans="1:23" x14ac:dyDescent="0.25">
      <c r="A2459">
        <v>2457</v>
      </c>
      <c r="B2459">
        <v>172.59172504803101</v>
      </c>
      <c r="C2459">
        <v>173.71291893884899</v>
      </c>
      <c r="D2459">
        <v>22.6654275819944</v>
      </c>
      <c r="E2459">
        <v>8.0864694268024806</v>
      </c>
      <c r="F2459">
        <v>9.3189125061035103</v>
      </c>
      <c r="G2459">
        <v>4.8170804977416903</v>
      </c>
      <c r="H2459">
        <v>8.5938806533813406</v>
      </c>
      <c r="I2459">
        <v>3.4363362789153999</v>
      </c>
      <c r="J2459">
        <v>970</v>
      </c>
      <c r="K2459">
        <v>293</v>
      </c>
      <c r="L2459">
        <v>2201</v>
      </c>
      <c r="M2459">
        <v>764</v>
      </c>
      <c r="N2459">
        <v>92.956977844238196</v>
      </c>
      <c r="O2459">
        <v>34.058773040771399</v>
      </c>
      <c r="P2459">
        <v>174.75985467756499</v>
      </c>
      <c r="Q2459">
        <v>215.78485982455001</v>
      </c>
      <c r="R2459">
        <v>8.8350720056438803</v>
      </c>
      <c r="S2459">
        <v>7.7796966353275998</v>
      </c>
      <c r="T2459">
        <v>0.95006108547629897</v>
      </c>
      <c r="U2459">
        <v>0.96791187537207002</v>
      </c>
      <c r="V2459">
        <v>4.7981478801910002</v>
      </c>
      <c r="W2459">
        <v>3.0786904078116</v>
      </c>
    </row>
    <row r="2460" spans="1:23" x14ac:dyDescent="0.25">
      <c r="A2460">
        <v>2458</v>
      </c>
      <c r="B2460">
        <v>164.528614954685</v>
      </c>
      <c r="C2460">
        <v>188.30565312736499</v>
      </c>
      <c r="D2460">
        <v>33.735161077477997</v>
      </c>
      <c r="E2460">
        <v>13.664958205360699</v>
      </c>
      <c r="F2460">
        <v>10.506562232971101</v>
      </c>
      <c r="G2460">
        <v>7.2775931358337402</v>
      </c>
      <c r="H2460">
        <v>10.7380361557006</v>
      </c>
      <c r="I2460">
        <v>6.0328626632690403</v>
      </c>
      <c r="J2460">
        <v>1326</v>
      </c>
      <c r="K2460">
        <v>569</v>
      </c>
      <c r="L2460">
        <v>2609</v>
      </c>
      <c r="M2460">
        <v>1591</v>
      </c>
      <c r="N2460">
        <v>118.793937683105</v>
      </c>
      <c r="O2460">
        <v>39.357337951660099</v>
      </c>
      <c r="P2460">
        <v>112.783062446535</v>
      </c>
      <c r="Q2460">
        <v>176.71215351812299</v>
      </c>
      <c r="R2460">
        <v>32.184734420446297</v>
      </c>
      <c r="S2460">
        <v>9.5494978108709692</v>
      </c>
      <c r="T2460">
        <v>0.59775999623211595</v>
      </c>
      <c r="U2460">
        <v>0.94513298358378195</v>
      </c>
      <c r="V2460">
        <v>8.30519074421513</v>
      </c>
      <c r="W2460">
        <v>4.3450523864959196</v>
      </c>
    </row>
    <row r="2461" spans="1:23" x14ac:dyDescent="0.25">
      <c r="A2461">
        <v>2459</v>
      </c>
      <c r="B2461">
        <v>164.882047002658</v>
      </c>
      <c r="C2461">
        <v>175.25048031205699</v>
      </c>
      <c r="D2461">
        <v>26.069243315878399</v>
      </c>
      <c r="E2461">
        <v>10.8618908142473</v>
      </c>
      <c r="F2461">
        <v>8.2300071716308594</v>
      </c>
      <c r="G2461">
        <v>4.3615798950195304</v>
      </c>
      <c r="H2461">
        <v>7.6857089996337802</v>
      </c>
      <c r="I2461">
        <v>3.7157809734344398</v>
      </c>
      <c r="J2461">
        <v>868</v>
      </c>
      <c r="K2461">
        <v>274</v>
      </c>
      <c r="L2461">
        <v>1931</v>
      </c>
      <c r="M2461">
        <v>765</v>
      </c>
      <c r="N2461">
        <v>77.897369384765597</v>
      </c>
      <c r="O2461">
        <v>36.055511474609297</v>
      </c>
      <c r="P2461">
        <v>67.633820252537703</v>
      </c>
      <c r="Q2461">
        <v>160.73162848718499</v>
      </c>
      <c r="R2461">
        <v>28.066699904230099</v>
      </c>
      <c r="S2461">
        <v>9.1061654832813606</v>
      </c>
      <c r="T2461">
        <v>0.43893754862875001</v>
      </c>
      <c r="U2461">
        <v>0.92440070827439302</v>
      </c>
      <c r="V2461">
        <v>9.1353734439834007</v>
      </c>
      <c r="W2461">
        <v>5.00135043889264</v>
      </c>
    </row>
    <row r="2462" spans="1:23" x14ac:dyDescent="0.25">
      <c r="A2462">
        <v>2460</v>
      </c>
      <c r="B2462">
        <v>159.435308273011</v>
      </c>
      <c r="C2462">
        <v>120.52993459993399</v>
      </c>
      <c r="D2462">
        <v>35.6458465656549</v>
      </c>
      <c r="E2462">
        <v>13.8797284023429</v>
      </c>
      <c r="F2462">
        <v>9.4920902252197195</v>
      </c>
      <c r="G2462">
        <v>3.1365966796875</v>
      </c>
      <c r="H2462">
        <v>9.9189376831054599</v>
      </c>
      <c r="I2462">
        <v>2.1860718727111799</v>
      </c>
      <c r="J2462">
        <v>1197</v>
      </c>
      <c r="K2462">
        <v>167</v>
      </c>
      <c r="L2462">
        <v>2437</v>
      </c>
      <c r="M2462">
        <v>383</v>
      </c>
      <c r="N2462">
        <v>100.244705200195</v>
      </c>
      <c r="O2462">
        <v>42.059482574462798</v>
      </c>
      <c r="P2462">
        <v>57.904027319830398</v>
      </c>
      <c r="Q2462">
        <v>185.535776709635</v>
      </c>
      <c r="R2462">
        <v>22.9972626887612</v>
      </c>
      <c r="S2462">
        <v>13.485464152368101</v>
      </c>
      <c r="T2462">
        <v>0.39079443626247301</v>
      </c>
      <c r="U2462">
        <v>0.93837286325313296</v>
      </c>
      <c r="V2462">
        <v>9.5560999510044091</v>
      </c>
      <c r="W2462">
        <v>7.5174234424498403</v>
      </c>
    </row>
    <row r="2463" spans="1:23" x14ac:dyDescent="0.25">
      <c r="A2463">
        <v>2461</v>
      </c>
      <c r="B2463">
        <v>168.56620543771399</v>
      </c>
      <c r="C2463">
        <v>201.78714898406699</v>
      </c>
      <c r="D2463">
        <v>19.514797172987699</v>
      </c>
      <c r="E2463">
        <v>7.2365426373551198</v>
      </c>
      <c r="F2463">
        <v>7.9735021591186497</v>
      </c>
      <c r="G2463">
        <v>2.8834476470947199</v>
      </c>
      <c r="H2463">
        <v>7.5760736465454102</v>
      </c>
      <c r="I2463">
        <v>2.2666251659393302</v>
      </c>
      <c r="J2463">
        <v>889</v>
      </c>
      <c r="K2463">
        <v>178</v>
      </c>
      <c r="L2463">
        <v>1865</v>
      </c>
      <c r="M2463">
        <v>430</v>
      </c>
      <c r="N2463">
        <v>83.868942260742102</v>
      </c>
      <c r="O2463">
        <v>35.171012878417898</v>
      </c>
      <c r="P2463">
        <v>44.051624434864799</v>
      </c>
      <c r="Q2463">
        <v>167.094009657632</v>
      </c>
      <c r="R2463">
        <v>23.0497800798355</v>
      </c>
      <c r="S2463">
        <v>5.54040060408032</v>
      </c>
      <c r="T2463">
        <v>0.30633755400588097</v>
      </c>
      <c r="U2463">
        <v>0.96093973438999603</v>
      </c>
      <c r="V2463">
        <v>8.6568716094032503</v>
      </c>
      <c r="W2463">
        <v>3.2203542479735798</v>
      </c>
    </row>
    <row r="2464" spans="1:23" x14ac:dyDescent="0.25">
      <c r="A2464">
        <v>2462</v>
      </c>
      <c r="B2464">
        <v>170.62147528576099</v>
      </c>
      <c r="C2464">
        <v>175.38479302916801</v>
      </c>
      <c r="D2464">
        <v>20.5650911253705</v>
      </c>
      <c r="E2464">
        <v>9.7826109237477397</v>
      </c>
      <c r="F2464">
        <v>8.3350477218627894</v>
      </c>
      <c r="G2464">
        <v>4.9840331077575604</v>
      </c>
      <c r="H2464">
        <v>8.4090337753295898</v>
      </c>
      <c r="I2464">
        <v>3.3842282295227002</v>
      </c>
      <c r="J2464">
        <v>1004</v>
      </c>
      <c r="K2464">
        <v>212</v>
      </c>
      <c r="L2464">
        <v>2056</v>
      </c>
      <c r="M2464">
        <v>633</v>
      </c>
      <c r="N2464">
        <v>87.709754943847599</v>
      </c>
      <c r="O2464">
        <v>44.011363983154297</v>
      </c>
      <c r="P2464">
        <v>48.692984704776499</v>
      </c>
      <c r="Q2464">
        <v>180.32528623892799</v>
      </c>
      <c r="R2464">
        <v>26.504526986641899</v>
      </c>
      <c r="S2464">
        <v>7.1107182286844504</v>
      </c>
      <c r="T2464">
        <v>0.34752791522549198</v>
      </c>
      <c r="U2464">
        <v>0.95601771482154896</v>
      </c>
      <c r="V2464">
        <v>7.8382352941176396</v>
      </c>
      <c r="W2464">
        <v>3.8031802693493399</v>
      </c>
    </row>
    <row r="2465" spans="1:23" x14ac:dyDescent="0.25">
      <c r="A2465">
        <v>2463</v>
      </c>
      <c r="B2465">
        <v>199.73135515922999</v>
      </c>
      <c r="C2465">
        <v>194.30772962797599</v>
      </c>
      <c r="D2465">
        <v>33.937603248198897</v>
      </c>
      <c r="E2465">
        <v>8.4669389577504894</v>
      </c>
      <c r="F2465">
        <v>7.0570421218871999</v>
      </c>
      <c r="G2465">
        <v>4.1788563728332502</v>
      </c>
      <c r="H2465">
        <v>8.5960416793823207</v>
      </c>
      <c r="I2465">
        <v>3.3321509361267001</v>
      </c>
      <c r="J2465">
        <v>1024</v>
      </c>
      <c r="K2465">
        <v>276</v>
      </c>
      <c r="L2465">
        <v>2072</v>
      </c>
      <c r="M2465">
        <v>668</v>
      </c>
      <c r="N2465">
        <v>92.021736145019503</v>
      </c>
      <c r="O2465">
        <v>27.459060668945298</v>
      </c>
      <c r="P2465">
        <v>59.780281943072602</v>
      </c>
      <c r="Q2465">
        <v>198.00973889239799</v>
      </c>
      <c r="R2465">
        <v>23.755763467381399</v>
      </c>
      <c r="S2465">
        <v>7.9746228313454699</v>
      </c>
      <c r="T2465">
        <v>0.42647628307211599</v>
      </c>
      <c r="U2465">
        <v>0.95861561244203097</v>
      </c>
      <c r="V2465">
        <v>8.1245634458672793</v>
      </c>
      <c r="W2465">
        <v>4.3352236925015699</v>
      </c>
    </row>
    <row r="2466" spans="1:23" x14ac:dyDescent="0.25">
      <c r="A2466">
        <v>2464</v>
      </c>
      <c r="B2466">
        <v>164.898930699217</v>
      </c>
      <c r="C2466">
        <v>182.137204292728</v>
      </c>
      <c r="D2466">
        <v>39.845883317343898</v>
      </c>
      <c r="E2466">
        <v>5.7387676622330996</v>
      </c>
      <c r="F2466">
        <v>13.7517843246459</v>
      </c>
      <c r="G2466">
        <v>2.7148869037628098</v>
      </c>
      <c r="H2466">
        <v>14.5455980300903</v>
      </c>
      <c r="I2466">
        <v>1.84886050224304</v>
      </c>
      <c r="J2466">
        <v>1872</v>
      </c>
      <c r="K2466">
        <v>163</v>
      </c>
      <c r="L2466">
        <v>3582</v>
      </c>
      <c r="M2466">
        <v>294</v>
      </c>
      <c r="N2466">
        <v>140.58450317382801</v>
      </c>
      <c r="O2466">
        <v>40.311286926269503</v>
      </c>
      <c r="P2466">
        <v>60.087302544314397</v>
      </c>
      <c r="Q2466">
        <v>208.13533773323499</v>
      </c>
      <c r="R2466">
        <v>25.5075638289388</v>
      </c>
      <c r="S2466">
        <v>10.714095205146601</v>
      </c>
      <c r="T2466">
        <v>0.41321428618408901</v>
      </c>
      <c r="U2466">
        <v>0.95227661183769197</v>
      </c>
      <c r="V2466">
        <v>8.2775744903293198</v>
      </c>
      <c r="W2466">
        <v>5.4373737373737301</v>
      </c>
    </row>
    <row r="2467" spans="1:23" x14ac:dyDescent="0.25">
      <c r="A2467">
        <v>2465</v>
      </c>
      <c r="B2467">
        <v>160.37906809757601</v>
      </c>
      <c r="C2467">
        <v>190.56232412815999</v>
      </c>
      <c r="D2467">
        <v>40.576017757768298</v>
      </c>
      <c r="E2467">
        <v>6.4889076740206502</v>
      </c>
      <c r="F2467">
        <v>13.9149208068847</v>
      </c>
      <c r="G2467">
        <v>3.0723602771759002</v>
      </c>
      <c r="H2467">
        <v>14.335088729858301</v>
      </c>
      <c r="I2467">
        <v>2.7468161582946702</v>
      </c>
      <c r="J2467">
        <v>1799</v>
      </c>
      <c r="K2467">
        <v>304</v>
      </c>
      <c r="L2467">
        <v>3715</v>
      </c>
      <c r="M2467">
        <v>619</v>
      </c>
      <c r="N2467">
        <v>140.71957397460901</v>
      </c>
      <c r="O2467">
        <v>31.144823074340799</v>
      </c>
      <c r="P2467">
        <v>57.186292380605103</v>
      </c>
      <c r="Q2467">
        <v>209.73341266063699</v>
      </c>
      <c r="R2467">
        <v>23.7533386663453</v>
      </c>
      <c r="S2467">
        <v>3.6810217596818702</v>
      </c>
      <c r="T2467">
        <v>0.38956811815524101</v>
      </c>
      <c r="U2467">
        <v>0.97978155048198701</v>
      </c>
      <c r="V2467">
        <v>11.2230843840931</v>
      </c>
      <c r="W2467">
        <v>2.26424428522688</v>
      </c>
    </row>
    <row r="2468" spans="1:23" x14ac:dyDescent="0.25">
      <c r="A2468">
        <v>2466</v>
      </c>
      <c r="B2468">
        <v>156.789438956704</v>
      </c>
      <c r="C2468">
        <v>143.94989229365899</v>
      </c>
      <c r="D2468">
        <v>38.397000755731597</v>
      </c>
      <c r="E2468">
        <v>6.1300071892863102</v>
      </c>
      <c r="F2468">
        <v>12.69562625885</v>
      </c>
      <c r="G2468">
        <v>3.7041561603546098</v>
      </c>
      <c r="H2468">
        <v>11.750390052795399</v>
      </c>
      <c r="I2468">
        <v>2.2561786174774099</v>
      </c>
      <c r="J2468">
        <v>1459</v>
      </c>
      <c r="K2468">
        <v>137</v>
      </c>
      <c r="L2468">
        <v>3231</v>
      </c>
      <c r="M2468">
        <v>399</v>
      </c>
      <c r="N2468">
        <v>122.429573059082</v>
      </c>
      <c r="O2468">
        <v>24.3515911102294</v>
      </c>
      <c r="P2468">
        <v>61.996936852026302</v>
      </c>
      <c r="Q2468">
        <v>181.986786860953</v>
      </c>
      <c r="R2468">
        <v>24.652318258495701</v>
      </c>
      <c r="S2468">
        <v>4.9930006107849403</v>
      </c>
      <c r="T2468">
        <v>0.39294631232751298</v>
      </c>
      <c r="U2468">
        <v>0.96364812078057605</v>
      </c>
      <c r="V2468">
        <v>12.055408970976201</v>
      </c>
      <c r="W2468">
        <v>3.06587591240875</v>
      </c>
    </row>
    <row r="2469" spans="1:23" x14ac:dyDescent="0.25">
      <c r="A2469">
        <v>2467</v>
      </c>
      <c r="B2469">
        <v>184.689204137476</v>
      </c>
      <c r="C2469">
        <v>206.56273166566399</v>
      </c>
      <c r="D2469">
        <v>42.755339881272</v>
      </c>
      <c r="E2469">
        <v>8.3391098545347493</v>
      </c>
      <c r="F2469">
        <v>8.3588323593139595</v>
      </c>
      <c r="G2469">
        <v>4.96404981613159</v>
      </c>
      <c r="H2469">
        <v>8.2464752197265607</v>
      </c>
      <c r="I2469">
        <v>4.2169895172119096</v>
      </c>
      <c r="J2469">
        <v>946</v>
      </c>
      <c r="K2469">
        <v>410</v>
      </c>
      <c r="L2469">
        <v>2092</v>
      </c>
      <c r="M2469">
        <v>1009</v>
      </c>
      <c r="N2469">
        <v>96.772926330566406</v>
      </c>
      <c r="O2469">
        <v>28.600700378417901</v>
      </c>
      <c r="P2469">
        <v>91.309173517957504</v>
      </c>
      <c r="Q2469">
        <v>178.84232305936001</v>
      </c>
      <c r="R2469">
        <v>19.833088624308299</v>
      </c>
      <c r="S2469">
        <v>6.28677272295268</v>
      </c>
      <c r="T2469">
        <v>0.62160908101219903</v>
      </c>
      <c r="U2469">
        <v>0.95366488183361797</v>
      </c>
      <c r="V2469">
        <v>6.3937924345295798</v>
      </c>
      <c r="W2469">
        <v>3.17370105134846</v>
      </c>
    </row>
    <row r="2470" spans="1:23" x14ac:dyDescent="0.25">
      <c r="A2470">
        <v>2468</v>
      </c>
      <c r="B2470">
        <v>158.16423761377001</v>
      </c>
      <c r="C2470">
        <v>169.966795396766</v>
      </c>
      <c r="D2470">
        <v>29.8280507164264</v>
      </c>
      <c r="E2470">
        <v>7.9274302041968401</v>
      </c>
      <c r="F2470">
        <v>12.5067119598388</v>
      </c>
      <c r="G2470">
        <v>5.09057569503784</v>
      </c>
      <c r="H2470">
        <v>11.2973623275756</v>
      </c>
      <c r="I2470">
        <v>3.9938397407531698</v>
      </c>
      <c r="J2470">
        <v>1418</v>
      </c>
      <c r="K2470">
        <v>338</v>
      </c>
      <c r="L2470">
        <v>3115</v>
      </c>
      <c r="M2470">
        <v>929</v>
      </c>
      <c r="N2470">
        <v>117.046989440917</v>
      </c>
      <c r="O2470">
        <v>24.041629791259702</v>
      </c>
      <c r="P2470">
        <v>88.223298284449299</v>
      </c>
      <c r="Q2470">
        <v>179.871880765122</v>
      </c>
      <c r="R2470">
        <v>23.486498366126401</v>
      </c>
      <c r="S2470">
        <v>6.0756026479388998</v>
      </c>
      <c r="T2470">
        <v>0.60517436576309103</v>
      </c>
      <c r="U2470">
        <v>0.97288195208592598</v>
      </c>
      <c r="V2470">
        <v>6.1368631368631297</v>
      </c>
      <c r="W2470">
        <v>2.9670396129422398</v>
      </c>
    </row>
    <row r="2471" spans="1:23" x14ac:dyDescent="0.25">
      <c r="A2471">
        <v>2469</v>
      </c>
      <c r="B2471">
        <v>186.73034601874599</v>
      </c>
      <c r="C2471">
        <v>203.10333986687101</v>
      </c>
      <c r="D2471">
        <v>37.604506879434098</v>
      </c>
      <c r="E2471">
        <v>8.3202818398887999</v>
      </c>
      <c r="F2471">
        <v>10.538761138916</v>
      </c>
      <c r="G2471">
        <v>4.1164488792419398</v>
      </c>
      <c r="H2471">
        <v>11.045797348022401</v>
      </c>
      <c r="I2471">
        <v>3.7388567924499498</v>
      </c>
      <c r="J2471">
        <v>1393</v>
      </c>
      <c r="K2471">
        <v>380</v>
      </c>
      <c r="L2471">
        <v>2645</v>
      </c>
      <c r="M2471">
        <v>837</v>
      </c>
      <c r="N2471">
        <v>111.83023071289</v>
      </c>
      <c r="O2471">
        <v>36.069377899169901</v>
      </c>
      <c r="P2471">
        <v>71.241812865496996</v>
      </c>
      <c r="Q2471">
        <v>144.87202952929999</v>
      </c>
      <c r="R2471">
        <v>29.9248621465713</v>
      </c>
      <c r="S2471">
        <v>8.5741403708603006</v>
      </c>
      <c r="T2471">
        <v>0.43815279470378499</v>
      </c>
      <c r="U2471">
        <v>0.94530803790082196</v>
      </c>
      <c r="V2471">
        <v>16.112410071942399</v>
      </c>
      <c r="W2471">
        <v>4.6373063031574002</v>
      </c>
    </row>
    <row r="2472" spans="1:23" x14ac:dyDescent="0.25">
      <c r="A2472">
        <v>2470</v>
      </c>
      <c r="B2472">
        <v>184.87079120495201</v>
      </c>
      <c r="C2472">
        <v>193.88835413068301</v>
      </c>
      <c r="D2472">
        <v>40.937650646130898</v>
      </c>
      <c r="E2472">
        <v>5.5384080926751498</v>
      </c>
      <c r="F2472">
        <v>7.2591004371643004</v>
      </c>
      <c r="G2472">
        <v>2.4903397560119598</v>
      </c>
      <c r="H2472">
        <v>7.9467105865478498</v>
      </c>
      <c r="I2472">
        <v>1.6115872859954801</v>
      </c>
      <c r="J2472">
        <v>976</v>
      </c>
      <c r="K2472">
        <v>109</v>
      </c>
      <c r="L2472">
        <v>1756</v>
      </c>
      <c r="M2472">
        <v>250</v>
      </c>
      <c r="N2472">
        <v>100.60317993164</v>
      </c>
      <c r="O2472">
        <v>34.205265045166001</v>
      </c>
      <c r="P2472">
        <v>55.5894470545717</v>
      </c>
      <c r="Q2472">
        <v>181.410545975763</v>
      </c>
      <c r="R2472">
        <v>24.8345418238737</v>
      </c>
      <c r="S2472">
        <v>3.87844402850238</v>
      </c>
      <c r="T2472">
        <v>0.353493604931987</v>
      </c>
      <c r="U2472">
        <v>0.97637917570995902</v>
      </c>
      <c r="V2472">
        <v>16.574117647058799</v>
      </c>
      <c r="W2472">
        <v>2.62727006444053</v>
      </c>
    </row>
    <row r="2473" spans="1:23" x14ac:dyDescent="0.25">
      <c r="A2473">
        <v>2471</v>
      </c>
      <c r="B2473">
        <v>169.516621708164</v>
      </c>
      <c r="C2473">
        <v>211.541170991092</v>
      </c>
      <c r="D2473">
        <v>39.521881519187801</v>
      </c>
      <c r="E2473">
        <v>5.9149675004515201</v>
      </c>
      <c r="F2473">
        <v>8.7445888519287092</v>
      </c>
      <c r="G2473">
        <v>3.0064015388488698</v>
      </c>
      <c r="H2473">
        <v>8.9119405746459908</v>
      </c>
      <c r="I2473">
        <v>2.5617327690124498</v>
      </c>
      <c r="J2473">
        <v>1014</v>
      </c>
      <c r="K2473">
        <v>211</v>
      </c>
      <c r="L2473">
        <v>2159</v>
      </c>
      <c r="M2473">
        <v>509</v>
      </c>
      <c r="N2473">
        <v>99.322708129882798</v>
      </c>
      <c r="O2473">
        <v>35.510562896728501</v>
      </c>
      <c r="P2473">
        <v>64.471485411140506</v>
      </c>
      <c r="Q2473">
        <v>218.45378950852199</v>
      </c>
      <c r="R2473">
        <v>27.829972431197699</v>
      </c>
      <c r="S2473">
        <v>3.5752783866422901</v>
      </c>
      <c r="T2473">
        <v>0.413113887872744</v>
      </c>
      <c r="U2473">
        <v>0.98620255551901004</v>
      </c>
      <c r="V2473">
        <v>13.1220504475183</v>
      </c>
      <c r="W2473">
        <v>2.4166288050885898</v>
      </c>
    </row>
    <row r="2474" spans="1:23" x14ac:dyDescent="0.25">
      <c r="A2474">
        <v>2472</v>
      </c>
      <c r="B2474">
        <v>161.361388732558</v>
      </c>
      <c r="C2474">
        <v>171.19804381998401</v>
      </c>
      <c r="D2474">
        <v>39.101984710629601</v>
      </c>
      <c r="E2474">
        <v>8.4373665855830797</v>
      </c>
      <c r="F2474">
        <v>9.2747726440429599</v>
      </c>
      <c r="G2474">
        <v>3.1052980422973602</v>
      </c>
      <c r="H2474">
        <v>9.6634435653686506</v>
      </c>
      <c r="I2474">
        <v>2.1529426574707</v>
      </c>
      <c r="J2474">
        <v>1123</v>
      </c>
      <c r="K2474">
        <v>118</v>
      </c>
      <c r="L2474">
        <v>2101</v>
      </c>
      <c r="M2474">
        <v>314</v>
      </c>
      <c r="N2474">
        <v>126.570137023925</v>
      </c>
      <c r="O2474">
        <v>41.340053558349602</v>
      </c>
      <c r="P2474">
        <v>81.494023904382402</v>
      </c>
      <c r="Q2474">
        <v>170.481218088986</v>
      </c>
      <c r="R2474">
        <v>29.511946665905199</v>
      </c>
      <c r="S2474">
        <v>3.93038819932177</v>
      </c>
      <c r="T2474">
        <v>0.52295609689798594</v>
      </c>
      <c r="U2474">
        <v>0.97457707884339395</v>
      </c>
      <c r="V2474">
        <v>12.230481283422399</v>
      </c>
      <c r="W2474">
        <v>2.63337135408179</v>
      </c>
    </row>
    <row r="2475" spans="1:23" x14ac:dyDescent="0.25">
      <c r="A2475">
        <v>2473</v>
      </c>
      <c r="B2475">
        <v>158.28603310757001</v>
      </c>
      <c r="C2475">
        <v>194.549127675677</v>
      </c>
      <c r="D2475">
        <v>40.179364867267097</v>
      </c>
      <c r="E2475">
        <v>5.7699697956457001</v>
      </c>
      <c r="F2475">
        <v>9.0672616958618093</v>
      </c>
      <c r="G2475">
        <v>2.2254958152770898</v>
      </c>
      <c r="H2475">
        <v>9.3152036666870099</v>
      </c>
      <c r="I2475">
        <v>1.95905780792236</v>
      </c>
      <c r="J2475">
        <v>1069</v>
      </c>
      <c r="K2475">
        <v>148</v>
      </c>
      <c r="L2475">
        <v>2031</v>
      </c>
      <c r="M2475">
        <v>320</v>
      </c>
      <c r="N2475">
        <v>126.570137023925</v>
      </c>
      <c r="O2475">
        <v>25.019992828369102</v>
      </c>
      <c r="P2475">
        <v>71.049842505095398</v>
      </c>
      <c r="Q2475">
        <v>151.32151300236399</v>
      </c>
      <c r="R2475">
        <v>29.857935483751799</v>
      </c>
      <c r="S2475">
        <v>13.173893719208699</v>
      </c>
      <c r="T2475">
        <v>0.46639669862815297</v>
      </c>
      <c r="U2475">
        <v>0.89254203372542296</v>
      </c>
      <c r="V2475">
        <v>12.393319700068099</v>
      </c>
      <c r="W2475">
        <v>4.6300236406619302</v>
      </c>
    </row>
    <row r="2476" spans="1:23" x14ac:dyDescent="0.25">
      <c r="A2476">
        <v>2474</v>
      </c>
      <c r="B2476">
        <v>163.44155718139299</v>
      </c>
      <c r="C2476">
        <v>169.54249063634001</v>
      </c>
      <c r="D2476">
        <v>34.019267026375701</v>
      </c>
      <c r="E2476">
        <v>13.9435804466492</v>
      </c>
      <c r="F2476">
        <v>9.6296272277831996</v>
      </c>
      <c r="G2476">
        <v>5.7823023796081499</v>
      </c>
      <c r="H2476">
        <v>9.5142002105712802</v>
      </c>
      <c r="I2476">
        <v>4.2774462699890101</v>
      </c>
      <c r="J2476">
        <v>1098</v>
      </c>
      <c r="K2476">
        <v>354</v>
      </c>
      <c r="L2476">
        <v>2321</v>
      </c>
      <c r="M2476">
        <v>1022</v>
      </c>
      <c r="N2476">
        <v>114.551292419433</v>
      </c>
      <c r="O2476">
        <v>54.708320617675703</v>
      </c>
      <c r="P2476">
        <v>59.018961493582196</v>
      </c>
      <c r="Q2476">
        <v>182.078841036759</v>
      </c>
      <c r="R2476">
        <v>25.155964884759001</v>
      </c>
      <c r="S2476">
        <v>7.3273426592121496</v>
      </c>
      <c r="T2476">
        <v>0.37135469003237398</v>
      </c>
      <c r="U2476">
        <v>0.96106463081565996</v>
      </c>
      <c r="V2476">
        <v>16.8611111111111</v>
      </c>
      <c r="W2476">
        <v>3.6817891373801901</v>
      </c>
    </row>
    <row r="2477" spans="1:23" x14ac:dyDescent="0.25">
      <c r="A2477">
        <v>2475</v>
      </c>
      <c r="B2477">
        <v>160.396378738186</v>
      </c>
      <c r="C2477">
        <v>178.674804479031</v>
      </c>
      <c r="D2477">
        <v>36.989033665999202</v>
      </c>
      <c r="E2477">
        <v>5.8838988971375104</v>
      </c>
      <c r="F2477">
        <v>9.9387340545654297</v>
      </c>
      <c r="G2477">
        <v>2.8368370532989502</v>
      </c>
      <c r="H2477">
        <v>9.83839511871337</v>
      </c>
      <c r="I2477">
        <v>2.04131627082824</v>
      </c>
      <c r="J2477">
        <v>1157</v>
      </c>
      <c r="K2477">
        <v>164</v>
      </c>
      <c r="L2477">
        <v>2320</v>
      </c>
      <c r="M2477">
        <v>337</v>
      </c>
      <c r="N2477">
        <v>115.26057434082</v>
      </c>
      <c r="O2477">
        <v>57.775428771972599</v>
      </c>
      <c r="P2477">
        <v>58.743357487922701</v>
      </c>
      <c r="Q2477">
        <v>156.43134461264401</v>
      </c>
      <c r="R2477">
        <v>26.245576196507699</v>
      </c>
      <c r="S2477">
        <v>7.3719364296457499</v>
      </c>
      <c r="T2477">
        <v>0.35870629430983603</v>
      </c>
      <c r="U2477">
        <v>0.95695808231886204</v>
      </c>
      <c r="V2477">
        <v>14.275210084033599</v>
      </c>
      <c r="W2477">
        <v>3.6690629335351201</v>
      </c>
    </row>
    <row r="2478" spans="1:23" x14ac:dyDescent="0.25">
      <c r="A2478">
        <v>2476</v>
      </c>
      <c r="B2478">
        <v>160.66597449979599</v>
      </c>
      <c r="C2478">
        <v>189.42653651341899</v>
      </c>
      <c r="D2478">
        <v>34.322099807775999</v>
      </c>
      <c r="E2478">
        <v>15.9520474306146</v>
      </c>
      <c r="F2478">
        <v>10.4174489974975</v>
      </c>
      <c r="G2478">
        <v>5.4528264999389604</v>
      </c>
      <c r="H2478">
        <v>10.276683807373001</v>
      </c>
      <c r="I2478">
        <v>5.9871473312377903</v>
      </c>
      <c r="J2478">
        <v>1233</v>
      </c>
      <c r="K2478">
        <v>667</v>
      </c>
      <c r="L2478">
        <v>2473</v>
      </c>
      <c r="M2478">
        <v>1511</v>
      </c>
      <c r="N2478">
        <v>116.61903381347599</v>
      </c>
      <c r="O2478">
        <v>14.317821502685501</v>
      </c>
      <c r="P2478">
        <v>103.619799954535</v>
      </c>
      <c r="Q2478">
        <v>183.42636229749601</v>
      </c>
      <c r="R2478">
        <v>22.494224539370801</v>
      </c>
      <c r="S2478">
        <v>6.9556679792727696</v>
      </c>
      <c r="T2478">
        <v>0.56103990935152903</v>
      </c>
      <c r="U2478">
        <v>0.946298687708228</v>
      </c>
      <c r="V2478">
        <v>5.9696524718551096</v>
      </c>
      <c r="W2478">
        <v>2.7692617179641901</v>
      </c>
    </row>
    <row r="2479" spans="1:23" x14ac:dyDescent="0.25">
      <c r="A2479">
        <v>2477</v>
      </c>
      <c r="B2479">
        <v>162.57920782471999</v>
      </c>
      <c r="C2479">
        <v>208.07407479283501</v>
      </c>
      <c r="D2479">
        <v>34.965032993679401</v>
      </c>
      <c r="E2479">
        <v>6.6850017149329597</v>
      </c>
      <c r="F2479">
        <v>10.7773075103759</v>
      </c>
      <c r="G2479">
        <v>2.2009074687957701</v>
      </c>
      <c r="H2479">
        <v>10.176831245422299</v>
      </c>
      <c r="I2479">
        <v>1.9839439392089799</v>
      </c>
      <c r="J2479">
        <v>1239</v>
      </c>
      <c r="K2479">
        <v>202</v>
      </c>
      <c r="L2479">
        <v>2769</v>
      </c>
      <c r="M2479">
        <v>352</v>
      </c>
      <c r="N2479">
        <v>100.12492370605401</v>
      </c>
      <c r="O2479">
        <v>27.2946872711181</v>
      </c>
      <c r="P2479">
        <v>56.5244338498212</v>
      </c>
      <c r="Q2479">
        <v>173.329983404019</v>
      </c>
      <c r="R2479">
        <v>20.5365092236209</v>
      </c>
      <c r="S2479">
        <v>9.6811703296829599</v>
      </c>
      <c r="T2479">
        <v>0.47701182370068301</v>
      </c>
      <c r="U2479">
        <v>0.94573994089610103</v>
      </c>
      <c r="V2479">
        <v>8.8272980501392695</v>
      </c>
      <c r="W2479">
        <v>3.8655643421998498</v>
      </c>
    </row>
    <row r="2480" spans="1:23" x14ac:dyDescent="0.25">
      <c r="A2480">
        <v>2478</v>
      </c>
      <c r="B2480">
        <v>165.17104931203701</v>
      </c>
      <c r="C2480">
        <v>185.021347202546</v>
      </c>
      <c r="D2480">
        <v>36.617442948019402</v>
      </c>
      <c r="E2480">
        <v>7.2545162443750701</v>
      </c>
      <c r="F2480">
        <v>11.457418441772401</v>
      </c>
      <c r="G2480">
        <v>4.6671347618103001</v>
      </c>
      <c r="H2480">
        <v>11.949648857116699</v>
      </c>
      <c r="I2480">
        <v>3.72814464569091</v>
      </c>
      <c r="J2480">
        <v>1493</v>
      </c>
      <c r="K2480">
        <v>327</v>
      </c>
      <c r="L2480">
        <v>3108</v>
      </c>
      <c r="M2480">
        <v>785</v>
      </c>
      <c r="N2480">
        <v>108.04628753662099</v>
      </c>
      <c r="O2480">
        <v>42.201896667480398</v>
      </c>
      <c r="P2480">
        <v>43.797588005215097</v>
      </c>
      <c r="Q2480">
        <v>203.26558576655401</v>
      </c>
      <c r="R2480">
        <v>16.9814426490518</v>
      </c>
      <c r="S2480">
        <v>4.1402332136442404</v>
      </c>
      <c r="T2480">
        <v>0.39573924602418498</v>
      </c>
      <c r="U2480">
        <v>0.98235214492161704</v>
      </c>
      <c r="V2480">
        <v>8.0437566702241199</v>
      </c>
      <c r="W2480">
        <v>2.52601156069364</v>
      </c>
    </row>
    <row r="2481" spans="1:23" x14ac:dyDescent="0.25">
      <c r="A2481">
        <v>2479</v>
      </c>
      <c r="B2481">
        <v>168.781229986997</v>
      </c>
      <c r="C2481">
        <v>191.46117720118701</v>
      </c>
      <c r="D2481">
        <v>36.864751369940997</v>
      </c>
      <c r="E2481">
        <v>4.3884979328289999</v>
      </c>
      <c r="F2481">
        <v>12.4681549072265</v>
      </c>
      <c r="G2481">
        <v>2.00350689888</v>
      </c>
      <c r="H2481">
        <v>13.5894203186035</v>
      </c>
      <c r="I2481">
        <v>1.38717937469482</v>
      </c>
      <c r="J2481">
        <v>1773</v>
      </c>
      <c r="K2481">
        <v>79</v>
      </c>
      <c r="L2481">
        <v>3445</v>
      </c>
      <c r="M2481">
        <v>191</v>
      </c>
      <c r="N2481">
        <v>110.941429138183</v>
      </c>
      <c r="O2481">
        <v>66.648330688476506</v>
      </c>
      <c r="P2481">
        <v>46.026287360460898</v>
      </c>
      <c r="Q2481">
        <v>182.84845498289701</v>
      </c>
      <c r="R2481">
        <v>17.087302374009901</v>
      </c>
      <c r="S2481">
        <v>7.2858287886666702</v>
      </c>
      <c r="T2481">
        <v>0.408190098609646</v>
      </c>
      <c r="U2481">
        <v>0.95121647981518898</v>
      </c>
      <c r="V2481">
        <v>7.7979094076655002</v>
      </c>
      <c r="W2481">
        <v>3.6049949031600401</v>
      </c>
    </row>
    <row r="2482" spans="1:23" x14ac:dyDescent="0.25">
      <c r="A2482">
        <v>2480</v>
      </c>
      <c r="B2482">
        <v>179.86706514778001</v>
      </c>
      <c r="C2482">
        <v>217.48011799181</v>
      </c>
      <c r="D2482">
        <v>25.592949735733601</v>
      </c>
      <c r="E2482">
        <v>8.8230043142238692</v>
      </c>
      <c r="F2482">
        <v>8.2991905212402308</v>
      </c>
      <c r="G2482">
        <v>4.4250369071960396</v>
      </c>
      <c r="H2482">
        <v>9.4979486465454102</v>
      </c>
      <c r="I2482">
        <v>3.8975334167480402</v>
      </c>
      <c r="J2482">
        <v>1155</v>
      </c>
      <c r="K2482">
        <v>361</v>
      </c>
      <c r="L2482">
        <v>2251</v>
      </c>
      <c r="M2482">
        <v>930</v>
      </c>
      <c r="N2482">
        <v>105.801696777343</v>
      </c>
      <c r="O2482">
        <v>51.039199829101499</v>
      </c>
      <c r="P2482">
        <v>47.694997736532301</v>
      </c>
      <c r="Q2482">
        <v>144.17221729770799</v>
      </c>
      <c r="R2482">
        <v>13.9966570206021</v>
      </c>
      <c r="S2482">
        <v>5.5278900513176596</v>
      </c>
      <c r="T2482">
        <v>0.45909456735473497</v>
      </c>
      <c r="U2482">
        <v>0.95616167776907501</v>
      </c>
      <c r="V2482">
        <v>3.6564327485380099</v>
      </c>
      <c r="W2482">
        <v>3.4925305568130298</v>
      </c>
    </row>
    <row r="2483" spans="1:23" x14ac:dyDescent="0.25">
      <c r="A2483">
        <v>2481</v>
      </c>
      <c r="B2483">
        <v>163.262260086553</v>
      </c>
      <c r="C2483">
        <v>201.39502027984199</v>
      </c>
      <c r="D2483">
        <v>39.101858052690801</v>
      </c>
      <c r="E2483">
        <v>5.7021941385597303</v>
      </c>
      <c r="F2483">
        <v>12.7099494934082</v>
      </c>
      <c r="G2483">
        <v>2.7721807956695499</v>
      </c>
      <c r="H2483">
        <v>13.3173427581787</v>
      </c>
      <c r="I2483">
        <v>2.23786067962646</v>
      </c>
      <c r="J2483">
        <v>1668</v>
      </c>
      <c r="K2483">
        <v>226</v>
      </c>
      <c r="L2483">
        <v>3517</v>
      </c>
      <c r="M2483">
        <v>479</v>
      </c>
      <c r="N2483">
        <v>117.796432495117</v>
      </c>
      <c r="O2483">
        <v>45.6070137023925</v>
      </c>
      <c r="P2483">
        <v>63.677705701604602</v>
      </c>
      <c r="Q2483">
        <v>173.06219608730001</v>
      </c>
      <c r="R2483">
        <v>19.144611075012399</v>
      </c>
      <c r="S2483">
        <v>7.8846125044230098</v>
      </c>
      <c r="T2483">
        <v>0.49484486364715802</v>
      </c>
      <c r="U2483">
        <v>0.95169042930949099</v>
      </c>
      <c r="V2483">
        <v>11.105263157894701</v>
      </c>
      <c r="W2483">
        <v>3.6103218845531302</v>
      </c>
    </row>
    <row r="2484" spans="1:23" x14ac:dyDescent="0.25">
      <c r="A2484">
        <v>2482</v>
      </c>
      <c r="B2484">
        <v>157.53022569814999</v>
      </c>
      <c r="C2484">
        <v>196.91814318150901</v>
      </c>
      <c r="D2484">
        <v>36.990010094282397</v>
      </c>
      <c r="E2484">
        <v>4.9920636580538398</v>
      </c>
      <c r="F2484">
        <v>12.082399368286101</v>
      </c>
      <c r="G2484">
        <v>3.5503675937652499</v>
      </c>
      <c r="H2484">
        <v>10.823636054992599</v>
      </c>
      <c r="I2484">
        <v>2.49601054191589</v>
      </c>
      <c r="J2484">
        <v>1256</v>
      </c>
      <c r="K2484">
        <v>183</v>
      </c>
      <c r="L2484">
        <v>3106</v>
      </c>
      <c r="M2484">
        <v>490</v>
      </c>
      <c r="N2484">
        <v>90.022216796875</v>
      </c>
      <c r="O2484">
        <v>20.248456954956001</v>
      </c>
      <c r="P2484">
        <v>65.001015916017593</v>
      </c>
      <c r="Q2484">
        <v>186.10783701235499</v>
      </c>
      <c r="R2484">
        <v>19.741154272541301</v>
      </c>
      <c r="S2484">
        <v>4.5117427055211801</v>
      </c>
      <c r="T2484">
        <v>0.42028357583835202</v>
      </c>
      <c r="U2484">
        <v>0.97637205498964696</v>
      </c>
      <c r="V2484">
        <v>13.3690607734806</v>
      </c>
      <c r="W2484">
        <v>2.7725263933218698</v>
      </c>
    </row>
    <row r="2485" spans="1:23" x14ac:dyDescent="0.25">
      <c r="A2485">
        <v>2483</v>
      </c>
      <c r="B2485">
        <v>164.86768615730901</v>
      </c>
      <c r="C2485">
        <v>177.319975159618</v>
      </c>
      <c r="D2485">
        <v>32.514675093194597</v>
      </c>
      <c r="E2485">
        <v>11.750747902127401</v>
      </c>
      <c r="F2485">
        <v>10.766144752502401</v>
      </c>
      <c r="G2485">
        <v>5.6341266632079998</v>
      </c>
      <c r="H2485">
        <v>10.473863601684499</v>
      </c>
      <c r="I2485">
        <v>4.2290186882018999</v>
      </c>
      <c r="J2485">
        <v>1275</v>
      </c>
      <c r="K2485">
        <v>403</v>
      </c>
      <c r="L2485">
        <v>2737</v>
      </c>
      <c r="M2485">
        <v>977</v>
      </c>
      <c r="N2485">
        <v>109.480598449707</v>
      </c>
      <c r="O2485">
        <v>43.0813179016113</v>
      </c>
      <c r="P2485">
        <v>65.208128078817694</v>
      </c>
      <c r="Q2485">
        <v>179.00414587613699</v>
      </c>
      <c r="R2485">
        <v>21.464251020368</v>
      </c>
      <c r="S2485">
        <v>6.7467788233057799</v>
      </c>
      <c r="T2485">
        <v>0.421437742102238</v>
      </c>
      <c r="U2485">
        <v>0.96331225695424105</v>
      </c>
      <c r="V2485">
        <v>14.7849686847599</v>
      </c>
      <c r="W2485">
        <v>3.3619059785385699</v>
      </c>
    </row>
    <row r="2486" spans="1:23" x14ac:dyDescent="0.25">
      <c r="A2486">
        <v>2484</v>
      </c>
      <c r="B2486">
        <v>161.45721826544201</v>
      </c>
      <c r="C2486">
        <v>197.93956801024601</v>
      </c>
      <c r="D2486">
        <v>38.7685657093472</v>
      </c>
      <c r="E2486">
        <v>5.6446483206707798</v>
      </c>
      <c r="F2486">
        <v>11.606184005737299</v>
      </c>
      <c r="G2486">
        <v>2.3009550571441602</v>
      </c>
      <c r="H2486">
        <v>12.4674005508422</v>
      </c>
      <c r="I2486">
        <v>1.81100761890411</v>
      </c>
      <c r="J2486">
        <v>1504</v>
      </c>
      <c r="K2486">
        <v>143</v>
      </c>
      <c r="L2486">
        <v>3214</v>
      </c>
      <c r="M2486">
        <v>290</v>
      </c>
      <c r="N2486">
        <v>110.53505706787099</v>
      </c>
      <c r="O2486">
        <v>34.828147888183501</v>
      </c>
      <c r="P2486">
        <v>56.981824190350203</v>
      </c>
      <c r="Q2486">
        <v>165.95416743670299</v>
      </c>
      <c r="R2486">
        <v>22.143675536576001</v>
      </c>
      <c r="S2486">
        <v>8.8477975370989608</v>
      </c>
      <c r="T2486">
        <v>0.35862640804286899</v>
      </c>
      <c r="U2486">
        <v>0.935899095675093</v>
      </c>
      <c r="V2486">
        <v>16.289130434782599</v>
      </c>
      <c r="W2486">
        <v>4.3387888707037598</v>
      </c>
    </row>
    <row r="2487" spans="1:23" x14ac:dyDescent="0.25">
      <c r="A2487">
        <v>2485</v>
      </c>
      <c r="B2487">
        <v>174.59151157600499</v>
      </c>
      <c r="C2487">
        <v>177.949077218653</v>
      </c>
      <c r="D2487">
        <v>23.518968841819301</v>
      </c>
      <c r="E2487">
        <v>11.937906895306201</v>
      </c>
      <c r="F2487">
        <v>10.2421112060546</v>
      </c>
      <c r="G2487">
        <v>5.4235544204711896</v>
      </c>
      <c r="H2487">
        <v>9.4549140930175692</v>
      </c>
      <c r="I2487">
        <v>4.1270866394042898</v>
      </c>
      <c r="J2487">
        <v>1148</v>
      </c>
      <c r="K2487">
        <v>343</v>
      </c>
      <c r="L2487">
        <v>2489</v>
      </c>
      <c r="M2487">
        <v>963</v>
      </c>
      <c r="N2487">
        <v>106.66770172119099</v>
      </c>
      <c r="O2487">
        <v>21.587032318115199</v>
      </c>
      <c r="P2487">
        <v>85.405545927209701</v>
      </c>
      <c r="Q2487">
        <v>153.80039208697201</v>
      </c>
      <c r="R2487">
        <v>24.050991790360701</v>
      </c>
      <c r="S2487">
        <v>5.73951337201449</v>
      </c>
      <c r="T2487">
        <v>0.52751448355821995</v>
      </c>
      <c r="U2487">
        <v>0.96161005213926098</v>
      </c>
      <c r="V2487">
        <v>15.3123809523809</v>
      </c>
      <c r="W2487">
        <v>3.2266351895569998</v>
      </c>
    </row>
    <row r="2488" spans="1:23" x14ac:dyDescent="0.25">
      <c r="A2488">
        <v>2486</v>
      </c>
      <c r="B2488">
        <v>163.41871567466799</v>
      </c>
      <c r="C2488">
        <v>171.53185584816299</v>
      </c>
      <c r="D2488">
        <v>38.420345092280201</v>
      </c>
      <c r="E2488">
        <v>5.7850316183296702</v>
      </c>
      <c r="F2488">
        <v>12.4691772460937</v>
      </c>
      <c r="G2488">
        <v>3.6162090301513601</v>
      </c>
      <c r="H2488">
        <v>12.203131675720201</v>
      </c>
      <c r="I2488">
        <v>2.4199900627136199</v>
      </c>
      <c r="J2488">
        <v>1456</v>
      </c>
      <c r="K2488">
        <v>188</v>
      </c>
      <c r="L2488">
        <v>3303</v>
      </c>
      <c r="M2488">
        <v>433</v>
      </c>
      <c r="N2488">
        <v>108.811767578125</v>
      </c>
      <c r="O2488">
        <v>25.495098114013601</v>
      </c>
      <c r="P2488">
        <v>75.206304619225904</v>
      </c>
      <c r="Q2488">
        <v>174.13586226545601</v>
      </c>
      <c r="R2488">
        <v>23.981790797181699</v>
      </c>
      <c r="S2488">
        <v>5.6959415305038297</v>
      </c>
      <c r="T2488">
        <v>0.47183158374418099</v>
      </c>
      <c r="U2488">
        <v>0.97178058847561799</v>
      </c>
      <c r="V2488">
        <v>16.2084562438544</v>
      </c>
      <c r="W2488">
        <v>3.4949152542372799</v>
      </c>
    </row>
    <row r="2489" spans="1:23" x14ac:dyDescent="0.25">
      <c r="A2489">
        <v>2487</v>
      </c>
      <c r="B2489">
        <v>176.16254924411399</v>
      </c>
      <c r="C2489">
        <v>177.55033088163901</v>
      </c>
      <c r="D2489">
        <v>40.792198565740499</v>
      </c>
      <c r="E2489">
        <v>6.6181356084793199</v>
      </c>
      <c r="F2489">
        <v>8.4203090667724592</v>
      </c>
      <c r="G2489">
        <v>3.9427003860473602</v>
      </c>
      <c r="H2489">
        <v>8.3139982223510707</v>
      </c>
      <c r="I2489">
        <v>3.2539463043212802</v>
      </c>
      <c r="J2489">
        <v>954</v>
      </c>
      <c r="K2489">
        <v>303</v>
      </c>
      <c r="L2489">
        <v>1995</v>
      </c>
      <c r="M2489">
        <v>698</v>
      </c>
      <c r="N2489">
        <v>97.948966979980398</v>
      </c>
      <c r="O2489">
        <v>29.732135772705</v>
      </c>
      <c r="P2489">
        <v>79.201097393689906</v>
      </c>
      <c r="Q2489">
        <v>168.99141662934699</v>
      </c>
      <c r="R2489">
        <v>24.7952249684778</v>
      </c>
      <c r="S2489">
        <v>7.65965566410779</v>
      </c>
      <c r="T2489">
        <v>0.48223687913589702</v>
      </c>
      <c r="U2489">
        <v>0.94967088071416905</v>
      </c>
      <c r="V2489">
        <v>14.610762331838499</v>
      </c>
      <c r="W2489">
        <v>3.8232357306706199</v>
      </c>
    </row>
    <row r="2490" spans="1:23" x14ac:dyDescent="0.25">
      <c r="A2490">
        <v>2488</v>
      </c>
      <c r="B2490">
        <v>183.95955675444799</v>
      </c>
      <c r="C2490">
        <v>215.15973529468801</v>
      </c>
      <c r="D2490">
        <v>37.859842714338903</v>
      </c>
      <c r="E2490">
        <v>7.6622762910102802</v>
      </c>
      <c r="F2490">
        <v>8.6804847717285103</v>
      </c>
      <c r="G2490">
        <v>1.9909359216689999</v>
      </c>
      <c r="H2490">
        <v>9.3610992431640607</v>
      </c>
      <c r="I2490">
        <v>1.26312696933746</v>
      </c>
      <c r="J2490">
        <v>1122</v>
      </c>
      <c r="K2490">
        <v>54</v>
      </c>
      <c r="L2490">
        <v>2231</v>
      </c>
      <c r="M2490">
        <v>134</v>
      </c>
      <c r="N2490">
        <v>100.18482971191401</v>
      </c>
      <c r="O2490">
        <v>43.185646057128899</v>
      </c>
      <c r="P2490">
        <v>74.263459335624205</v>
      </c>
      <c r="Q2490">
        <v>113.684457457316</v>
      </c>
      <c r="R2490">
        <v>20.539847684470899</v>
      </c>
      <c r="S2490">
        <v>4.4243738170243097</v>
      </c>
      <c r="T2490">
        <v>0.45480324688060703</v>
      </c>
      <c r="U2490">
        <v>0.96658659829851201</v>
      </c>
      <c r="V2490">
        <v>14.2777777777777</v>
      </c>
      <c r="W2490">
        <v>3.0315393518518499</v>
      </c>
    </row>
    <row r="2491" spans="1:23" x14ac:dyDescent="0.25">
      <c r="A2491">
        <v>2489</v>
      </c>
      <c r="B2491">
        <v>183.04319897533401</v>
      </c>
      <c r="C2491">
        <v>188.49548797764299</v>
      </c>
      <c r="D2491">
        <v>38.952328496053099</v>
      </c>
      <c r="E2491">
        <v>9.2135478619121205</v>
      </c>
      <c r="F2491">
        <v>8.4585618972778303</v>
      </c>
      <c r="G2491">
        <v>2.72816562652587</v>
      </c>
      <c r="H2491">
        <v>9.2474298477172798</v>
      </c>
      <c r="I2491">
        <v>2.14260673522949</v>
      </c>
      <c r="J2491">
        <v>1123</v>
      </c>
      <c r="K2491">
        <v>189</v>
      </c>
      <c r="L2491">
        <v>2104</v>
      </c>
      <c r="M2491">
        <v>424</v>
      </c>
      <c r="N2491">
        <v>100.62306213378901</v>
      </c>
      <c r="O2491">
        <v>44.553337097167898</v>
      </c>
      <c r="P2491">
        <v>81.928798908098202</v>
      </c>
      <c r="Q2491">
        <v>221.978995874189</v>
      </c>
      <c r="R2491">
        <v>20.9323877665942</v>
      </c>
      <c r="S2491">
        <v>5.7424858304550099</v>
      </c>
      <c r="T2491">
        <v>0.47903505104938698</v>
      </c>
      <c r="U2491">
        <v>0.95969069340414004</v>
      </c>
      <c r="V2491">
        <v>12.626655629139</v>
      </c>
      <c r="W2491">
        <v>2.6784673986107999</v>
      </c>
    </row>
    <row r="2492" spans="1:23" x14ac:dyDescent="0.25">
      <c r="A2492">
        <v>2490</v>
      </c>
      <c r="B2492">
        <v>196.92021968212001</v>
      </c>
      <c r="C2492">
        <v>167.940014360845</v>
      </c>
      <c r="D2492">
        <v>40.1165143623479</v>
      </c>
      <c r="E2492">
        <v>4.1785751047992701</v>
      </c>
      <c r="F2492">
        <v>5.8705177307128897</v>
      </c>
      <c r="G2492">
        <v>2.68220686912536</v>
      </c>
      <c r="H2492">
        <v>7.7210559844970703</v>
      </c>
      <c r="I2492">
        <v>1.8435914516448899</v>
      </c>
      <c r="J2492">
        <v>939</v>
      </c>
      <c r="K2492">
        <v>127</v>
      </c>
      <c r="L2492">
        <v>1663</v>
      </c>
      <c r="M2492">
        <v>307</v>
      </c>
      <c r="N2492">
        <v>82.680107116699205</v>
      </c>
      <c r="O2492">
        <v>22.8035068511962</v>
      </c>
      <c r="P2492">
        <v>80.058418568056595</v>
      </c>
      <c r="Q2492">
        <v>195.443713362842</v>
      </c>
      <c r="R2492">
        <v>21.211736734926198</v>
      </c>
      <c r="S2492">
        <v>4.9478026781927804</v>
      </c>
      <c r="T2492">
        <v>0.46023726152898398</v>
      </c>
      <c r="U2492">
        <v>0.97489904532230398</v>
      </c>
      <c r="V2492">
        <v>10.352366641622799</v>
      </c>
      <c r="W2492">
        <v>3.29998627693152</v>
      </c>
    </row>
    <row r="2493" spans="1:23" x14ac:dyDescent="0.25">
      <c r="A2493">
        <v>2491</v>
      </c>
      <c r="B2493">
        <v>172.89211900095</v>
      </c>
      <c r="C2493">
        <v>215.12996565041001</v>
      </c>
      <c r="D2493">
        <v>33.8572709950177</v>
      </c>
      <c r="E2493">
        <v>4.7995278721552097</v>
      </c>
      <c r="F2493">
        <v>6.3300418853759703</v>
      </c>
      <c r="G2493">
        <v>2.18757891654968</v>
      </c>
      <c r="H2493">
        <v>10.1506805419921</v>
      </c>
      <c r="I2493">
        <v>1.36609959602355</v>
      </c>
      <c r="J2493">
        <v>1204</v>
      </c>
      <c r="K2493">
        <v>64</v>
      </c>
      <c r="L2493">
        <v>1955</v>
      </c>
      <c r="M2493">
        <v>165</v>
      </c>
      <c r="N2493">
        <v>114.978256225585</v>
      </c>
      <c r="O2493">
        <v>54.0832710266113</v>
      </c>
      <c r="P2493">
        <v>84.091206853111601</v>
      </c>
      <c r="Q2493">
        <v>192.39739368998599</v>
      </c>
      <c r="R2493">
        <v>22.384695077801901</v>
      </c>
      <c r="S2493">
        <v>5.4969137595344302</v>
      </c>
      <c r="T2493">
        <v>0.480139895276048</v>
      </c>
      <c r="U2493">
        <v>0.96687057583163205</v>
      </c>
      <c r="V2493">
        <v>11.880758807588</v>
      </c>
      <c r="W2493">
        <v>3.4612599565532198</v>
      </c>
    </row>
    <row r="2494" spans="1:23" x14ac:dyDescent="0.25">
      <c r="A2494">
        <v>2492</v>
      </c>
      <c r="B2494">
        <v>174.37503153564001</v>
      </c>
      <c r="C2494">
        <v>188.02311319839299</v>
      </c>
      <c r="D2494">
        <v>25.8181131726597</v>
      </c>
      <c r="E2494">
        <v>16.156311524242199</v>
      </c>
      <c r="F2494">
        <v>8.0379867553710902</v>
      </c>
      <c r="G2494">
        <v>6.9173998832702601</v>
      </c>
      <c r="H2494">
        <v>12.0391073226928</v>
      </c>
      <c r="I2494">
        <v>4.9978957176208496</v>
      </c>
      <c r="J2494">
        <v>1424</v>
      </c>
      <c r="K2494">
        <v>420</v>
      </c>
      <c r="L2494">
        <v>2827</v>
      </c>
      <c r="M2494">
        <v>1119</v>
      </c>
      <c r="N2494">
        <v>126.810890197753</v>
      </c>
      <c r="O2494">
        <v>45.398235321044901</v>
      </c>
      <c r="P2494">
        <v>76.591153955202699</v>
      </c>
      <c r="Q2494">
        <v>168.89075502334001</v>
      </c>
      <c r="R2494">
        <v>22.398448926635101</v>
      </c>
      <c r="S2494">
        <v>9.4750797338770294</v>
      </c>
      <c r="T2494">
        <v>0.49720474340481902</v>
      </c>
      <c r="U2494">
        <v>0.93961249286583204</v>
      </c>
      <c r="V2494">
        <v>13.6750448833034</v>
      </c>
      <c r="W2494">
        <v>4.5190033117804704</v>
      </c>
    </row>
    <row r="2495" spans="1:23" x14ac:dyDescent="0.25">
      <c r="A2495">
        <v>2493</v>
      </c>
      <c r="B2495">
        <v>156.612839372004</v>
      </c>
      <c r="C2495">
        <v>195.267286382425</v>
      </c>
      <c r="D2495">
        <v>25.830094409478502</v>
      </c>
      <c r="E2495">
        <v>4.7227991217568501</v>
      </c>
      <c r="F2495">
        <v>7.9301061630248997</v>
      </c>
      <c r="G2495">
        <v>2.4501528739929199</v>
      </c>
      <c r="H2495">
        <v>9.6449012756347603</v>
      </c>
      <c r="I2495">
        <v>1.52964103221893</v>
      </c>
      <c r="J2495">
        <v>1163</v>
      </c>
      <c r="K2495">
        <v>86</v>
      </c>
      <c r="L2495">
        <v>2432</v>
      </c>
      <c r="M2495">
        <v>217</v>
      </c>
      <c r="N2495">
        <v>99.5389404296875</v>
      </c>
      <c r="O2495">
        <v>54.625999450683501</v>
      </c>
      <c r="P2495">
        <v>49.493924231593901</v>
      </c>
      <c r="Q2495">
        <v>188.77442910249599</v>
      </c>
      <c r="R2495">
        <v>25.933034925918001</v>
      </c>
      <c r="S2495">
        <v>6.6343212002360401</v>
      </c>
      <c r="T2495">
        <v>0.31891371364177501</v>
      </c>
      <c r="U2495">
        <v>0.96973433099439099</v>
      </c>
      <c r="V2495">
        <v>20.866507747318199</v>
      </c>
      <c r="W2495">
        <v>3.6741065315623702</v>
      </c>
    </row>
    <row r="2496" spans="1:23" x14ac:dyDescent="0.25">
      <c r="A2496">
        <v>2494</v>
      </c>
      <c r="B2496">
        <v>159.128393720041</v>
      </c>
      <c r="C2496">
        <v>198.625278969124</v>
      </c>
      <c r="D2496">
        <v>21.996071828938501</v>
      </c>
      <c r="E2496">
        <v>7.27409161146924</v>
      </c>
      <c r="F2496">
        <v>8.1679954528808594</v>
      </c>
      <c r="G2496">
        <v>3.33291411399841</v>
      </c>
      <c r="H2496">
        <v>9.7540378570556605</v>
      </c>
      <c r="I2496">
        <v>2.8151834011077801</v>
      </c>
      <c r="J2496">
        <v>1168</v>
      </c>
      <c r="K2496">
        <v>227</v>
      </c>
      <c r="L2496">
        <v>2323</v>
      </c>
      <c r="M2496">
        <v>559</v>
      </c>
      <c r="N2496">
        <v>106.52699279785099</v>
      </c>
      <c r="O2496">
        <v>15.2643375396728</v>
      </c>
      <c r="P2496">
        <v>53.539658784794902</v>
      </c>
      <c r="Q2496">
        <v>179.26610104126399</v>
      </c>
      <c r="R2496">
        <v>29.9635416258117</v>
      </c>
      <c r="S2496">
        <v>4.3722260718444996</v>
      </c>
      <c r="T2496">
        <v>0.34825763290949302</v>
      </c>
      <c r="U2496">
        <v>0.98234137564919899</v>
      </c>
      <c r="V2496">
        <v>21.9898242368177</v>
      </c>
      <c r="W2496">
        <v>2.5088560885608802</v>
      </c>
    </row>
    <row r="2497" spans="1:23" x14ac:dyDescent="0.25">
      <c r="A2497">
        <v>2495</v>
      </c>
      <c r="B2497">
        <v>167.65935686700601</v>
      </c>
      <c r="C2497">
        <v>177.15672727978401</v>
      </c>
      <c r="D2497">
        <v>23.697181248750798</v>
      </c>
      <c r="E2497">
        <v>6.4337457887542202</v>
      </c>
      <c r="F2497">
        <v>7.3312873840331996</v>
      </c>
      <c r="G2497">
        <v>3.6980960369110099</v>
      </c>
      <c r="H2497">
        <v>9.0883073806762695</v>
      </c>
      <c r="I2497">
        <v>2.4939713478088299</v>
      </c>
      <c r="J2497">
        <v>1095</v>
      </c>
      <c r="K2497">
        <v>201</v>
      </c>
      <c r="L2497">
        <v>2004</v>
      </c>
      <c r="M2497">
        <v>497</v>
      </c>
      <c r="N2497">
        <v>93.77099609375</v>
      </c>
      <c r="O2497">
        <v>23.0867919921875</v>
      </c>
      <c r="P2497">
        <v>64.458542713567795</v>
      </c>
      <c r="Q2497">
        <v>204.513112399595</v>
      </c>
      <c r="R2497">
        <v>28.793868255804</v>
      </c>
      <c r="S2497">
        <v>6.2378453236938096</v>
      </c>
      <c r="T2497">
        <v>0.37388157184401599</v>
      </c>
      <c r="U2497">
        <v>0.96061170875167701</v>
      </c>
      <c r="V2497">
        <v>21.0218068535825</v>
      </c>
      <c r="W2497">
        <v>3.0303961748633799</v>
      </c>
    </row>
    <row r="2498" spans="1:23" x14ac:dyDescent="0.25">
      <c r="A2498">
        <v>2496</v>
      </c>
      <c r="B2498">
        <v>159.73931184381601</v>
      </c>
      <c r="C2498">
        <v>217.37169360942301</v>
      </c>
      <c r="D2498">
        <v>24.6720857687618</v>
      </c>
      <c r="E2498">
        <v>6.4723056332609801</v>
      </c>
      <c r="F2498">
        <v>8.1945314407348597</v>
      </c>
      <c r="G2498">
        <v>3.6807146072387602</v>
      </c>
      <c r="H2498">
        <v>9.0730066299438406</v>
      </c>
      <c r="I2498">
        <v>2.9096622467040998</v>
      </c>
      <c r="J2498">
        <v>1082</v>
      </c>
      <c r="K2498">
        <v>242</v>
      </c>
      <c r="L2498">
        <v>2125</v>
      </c>
      <c r="M2498">
        <v>593</v>
      </c>
      <c r="N2498">
        <v>97.739448547363196</v>
      </c>
      <c r="O2498">
        <v>54.037025451660099</v>
      </c>
      <c r="P2498">
        <v>72.190026445032103</v>
      </c>
      <c r="Q2498">
        <v>202.86087924318301</v>
      </c>
      <c r="R2498">
        <v>30.613852090482801</v>
      </c>
      <c r="S2498">
        <v>12.4587451456647</v>
      </c>
      <c r="T2498">
        <v>0.415278624415025</v>
      </c>
      <c r="U2498">
        <v>0.93363549217380704</v>
      </c>
      <c r="V2498">
        <v>21.209100758396499</v>
      </c>
      <c r="W2498">
        <v>7.0400574815879198</v>
      </c>
    </row>
    <row r="2499" spans="1:23" x14ac:dyDescent="0.25">
      <c r="A2499">
        <v>2497</v>
      </c>
      <c r="B2499">
        <v>181.72927865861899</v>
      </c>
      <c r="C2499">
        <v>107.108890139533</v>
      </c>
      <c r="D2499">
        <v>16.014807280407801</v>
      </c>
      <c r="E2499">
        <v>8.6418020817910399</v>
      </c>
      <c r="F2499">
        <v>4.0656700134277299</v>
      </c>
      <c r="G2499">
        <v>5.1895036697387598</v>
      </c>
      <c r="H2499">
        <v>6.9131922721862704</v>
      </c>
      <c r="I2499">
        <v>4.7346854209899902</v>
      </c>
      <c r="J2499">
        <v>815</v>
      </c>
      <c r="K2499">
        <v>474</v>
      </c>
      <c r="L2499">
        <v>1433</v>
      </c>
      <c r="M2499">
        <v>1188</v>
      </c>
      <c r="N2499">
        <v>74.411018371582003</v>
      </c>
      <c r="O2499">
        <v>23.021728515625</v>
      </c>
      <c r="P2499">
        <v>61.003063725490101</v>
      </c>
      <c r="Q2499">
        <v>191.590951384042</v>
      </c>
      <c r="R2499">
        <v>31.367934177040599</v>
      </c>
      <c r="S2499">
        <v>3.3803679067701999</v>
      </c>
      <c r="T2499">
        <v>0.34558437888305299</v>
      </c>
      <c r="U2499">
        <v>0.98118450817868297</v>
      </c>
      <c r="V2499">
        <v>18.6695187165775</v>
      </c>
      <c r="W2499">
        <v>2.5067363211437899</v>
      </c>
    </row>
    <row r="2500" spans="1:23" x14ac:dyDescent="0.25">
      <c r="A2500">
        <v>2498</v>
      </c>
      <c r="B2500">
        <v>173.292456674882</v>
      </c>
      <c r="C2500">
        <v>175.914475343981</v>
      </c>
      <c r="D2500">
        <v>27.180887580994298</v>
      </c>
      <c r="E2500">
        <v>6.6562434828434496</v>
      </c>
      <c r="F2500">
        <v>6.1149520874023402</v>
      </c>
      <c r="G2500">
        <v>4.4763851165771396</v>
      </c>
      <c r="H2500">
        <v>9.5817785263061506</v>
      </c>
      <c r="I2500">
        <v>3.0667586326599099</v>
      </c>
      <c r="J2500">
        <v>1128</v>
      </c>
      <c r="K2500">
        <v>210</v>
      </c>
      <c r="L2500">
        <v>2232</v>
      </c>
      <c r="M2500">
        <v>598</v>
      </c>
      <c r="N2500">
        <v>104.00000762939401</v>
      </c>
      <c r="O2500">
        <v>15.811387062072701</v>
      </c>
      <c r="P2500">
        <v>73.545040946314799</v>
      </c>
      <c r="Q2500">
        <v>168.563058112378</v>
      </c>
      <c r="R2500">
        <v>33.089409587028896</v>
      </c>
      <c r="S2500">
        <v>10.7385264753719</v>
      </c>
      <c r="T2500">
        <v>0.43186930846968502</v>
      </c>
      <c r="U2500">
        <v>0.94104632611949501</v>
      </c>
      <c r="V2500">
        <v>15.5346215780998</v>
      </c>
      <c r="W2500">
        <v>3.4339581986640799</v>
      </c>
    </row>
    <row r="2501" spans="1:23" x14ac:dyDescent="0.25">
      <c r="A2501">
        <v>2499</v>
      </c>
      <c r="B2501">
        <v>210.89225484678499</v>
      </c>
      <c r="C2501">
        <v>180.78225853402901</v>
      </c>
      <c r="D2501">
        <v>26.676781631930002</v>
      </c>
      <c r="E2501">
        <v>7.1015114325578699</v>
      </c>
      <c r="F2501">
        <v>8.0696334838867099</v>
      </c>
      <c r="G2501">
        <v>3.1791288852691602</v>
      </c>
      <c r="H2501">
        <v>10.1880025863647</v>
      </c>
      <c r="I2501">
        <v>2.17130446434021</v>
      </c>
      <c r="J2501">
        <v>1170</v>
      </c>
      <c r="K2501">
        <v>164</v>
      </c>
      <c r="L2501">
        <v>2477</v>
      </c>
      <c r="M2501">
        <v>418</v>
      </c>
      <c r="N2501">
        <v>83.677947998046804</v>
      </c>
      <c r="O2501">
        <v>49.335586547851499</v>
      </c>
      <c r="P2501">
        <v>96.316819816220502</v>
      </c>
      <c r="Q2501">
        <v>124.042442002442</v>
      </c>
      <c r="R2501">
        <v>26.508878512421202</v>
      </c>
      <c r="S2501">
        <v>6.4007177478324797</v>
      </c>
      <c r="T2501">
        <v>0.50612113745031595</v>
      </c>
      <c r="U2501">
        <v>0.95451190095793903</v>
      </c>
      <c r="V2501">
        <v>16.635491606714599</v>
      </c>
      <c r="W2501">
        <v>4.5049893669229499</v>
      </c>
    </row>
    <row r="2502" spans="1:23" x14ac:dyDescent="0.25">
      <c r="A2502">
        <v>2500</v>
      </c>
      <c r="B2502">
        <v>167.260474684158</v>
      </c>
      <c r="C2502">
        <v>185.87820450620001</v>
      </c>
      <c r="D2502">
        <v>34.796719064932098</v>
      </c>
      <c r="E2502">
        <v>6.7028246524974504</v>
      </c>
      <c r="F2502">
        <v>13.0889692306518</v>
      </c>
      <c r="G2502">
        <v>3.3210356235504102</v>
      </c>
      <c r="H2502">
        <v>11.834584236145</v>
      </c>
      <c r="I2502">
        <v>2.5718247890472399</v>
      </c>
      <c r="J2502">
        <v>1494</v>
      </c>
      <c r="K2502">
        <v>215</v>
      </c>
      <c r="L2502">
        <v>3310</v>
      </c>
      <c r="M2502">
        <v>553</v>
      </c>
      <c r="N2502">
        <v>119.8540725708</v>
      </c>
      <c r="O2502">
        <v>27.01851272583</v>
      </c>
      <c r="P2502">
        <v>60.566442953020101</v>
      </c>
      <c r="Q2502">
        <v>188.233070112467</v>
      </c>
      <c r="R2502">
        <v>29.1505149261044</v>
      </c>
      <c r="S2502">
        <v>6.3085418550969896</v>
      </c>
      <c r="T2502">
        <v>0.34404951945794898</v>
      </c>
      <c r="U2502">
        <v>0.96948228970690598</v>
      </c>
      <c r="V2502">
        <v>20.1303225806451</v>
      </c>
      <c r="W2502">
        <v>2.8962999834079901</v>
      </c>
    </row>
    <row r="2503" spans="1:23" x14ac:dyDescent="0.25">
      <c r="A2503">
        <v>2501</v>
      </c>
      <c r="B2503">
        <v>175.300025228512</v>
      </c>
      <c r="C2503">
        <v>183.672339847464</v>
      </c>
      <c r="D2503">
        <v>29.574333865400899</v>
      </c>
      <c r="E2503">
        <v>8.8874725382767998</v>
      </c>
      <c r="F2503">
        <v>13.288312911987299</v>
      </c>
      <c r="G2503">
        <v>4.1646785736083896</v>
      </c>
      <c r="H2503">
        <v>13.457942962646401</v>
      </c>
      <c r="I2503">
        <v>3.3745467662811199</v>
      </c>
      <c r="J2503">
        <v>1719</v>
      </c>
      <c r="K2503">
        <v>326</v>
      </c>
      <c r="L2503">
        <v>3681</v>
      </c>
      <c r="M2503">
        <v>760</v>
      </c>
      <c r="N2503">
        <v>123.89108276367099</v>
      </c>
      <c r="O2503">
        <v>23.769729614257798</v>
      </c>
      <c r="P2503">
        <v>84.255756067205894</v>
      </c>
      <c r="Q2503">
        <v>119.585950051117</v>
      </c>
      <c r="R2503">
        <v>27.015401404396702</v>
      </c>
      <c r="S2503">
        <v>4.1144091968388103</v>
      </c>
      <c r="T2503">
        <v>0.44549944634826899</v>
      </c>
      <c r="U2503">
        <v>0.96681532348863997</v>
      </c>
      <c r="V2503">
        <v>18.297959183673399</v>
      </c>
      <c r="W2503">
        <v>3.02486391054877</v>
      </c>
    </row>
    <row r="2504" spans="1:23" x14ac:dyDescent="0.25">
      <c r="A2504">
        <v>2502</v>
      </c>
      <c r="B2504">
        <v>174.12942226707199</v>
      </c>
      <c r="C2504">
        <v>168.522501892138</v>
      </c>
      <c r="D2504">
        <v>29.956682383727902</v>
      </c>
      <c r="E2504">
        <v>8.3621805852139008</v>
      </c>
      <c r="F2504">
        <v>12.94797706604</v>
      </c>
      <c r="G2504">
        <v>5.0045738220214799</v>
      </c>
      <c r="H2504">
        <v>12.4616165161132</v>
      </c>
      <c r="I2504">
        <v>4.7158546447753897</v>
      </c>
      <c r="J2504">
        <v>1603</v>
      </c>
      <c r="K2504">
        <v>547</v>
      </c>
      <c r="L2504">
        <v>3242</v>
      </c>
      <c r="M2504">
        <v>1097</v>
      </c>
      <c r="N2504">
        <v>123.434196472167</v>
      </c>
      <c r="O2504">
        <v>24.186773300170898</v>
      </c>
      <c r="P2504">
        <v>78.045408931259402</v>
      </c>
      <c r="Q2504">
        <v>172.79740095659201</v>
      </c>
      <c r="R2504">
        <v>24.980136519196002</v>
      </c>
      <c r="S2504">
        <v>7.8384623048602604</v>
      </c>
      <c r="T2504">
        <v>0.496904280956249</v>
      </c>
      <c r="U2504">
        <v>0.94451041751710496</v>
      </c>
      <c r="V2504">
        <v>13.0008680555555</v>
      </c>
      <c r="W2504">
        <v>5.4345011424219303</v>
      </c>
    </row>
    <row r="2505" spans="1:23" x14ac:dyDescent="0.25">
      <c r="A2505">
        <v>2503</v>
      </c>
      <c r="B2505">
        <v>206.625201342933</v>
      </c>
      <c r="C2505">
        <v>188.42620660210699</v>
      </c>
      <c r="D2505">
        <v>21.919888805128799</v>
      </c>
      <c r="E2505">
        <v>13.1797050635586</v>
      </c>
      <c r="F2505">
        <v>7.5232119560241699</v>
      </c>
      <c r="G2505">
        <v>8.6144704818725497</v>
      </c>
      <c r="H2505">
        <v>9.4152698516845703</v>
      </c>
      <c r="I2505">
        <v>6.4326968193054199</v>
      </c>
      <c r="J2505">
        <v>1174</v>
      </c>
      <c r="K2505">
        <v>633</v>
      </c>
      <c r="L2505">
        <v>2079</v>
      </c>
      <c r="M2505">
        <v>1639</v>
      </c>
      <c r="N2505">
        <v>97.948966979980398</v>
      </c>
      <c r="O2505">
        <v>37.643058776855398</v>
      </c>
      <c r="P2505">
        <v>74.1011450381679</v>
      </c>
      <c r="Q2505">
        <v>184.370766638584</v>
      </c>
      <c r="R2505">
        <v>18.6215031715561</v>
      </c>
      <c r="S2505">
        <v>5.6895554260014398</v>
      </c>
      <c r="T2505">
        <v>0.46688135767227701</v>
      </c>
      <c r="U2505">
        <v>0.96799244574242904</v>
      </c>
      <c r="V2505">
        <v>13.932266009852199</v>
      </c>
      <c r="W2505">
        <v>3.2533994560870201</v>
      </c>
    </row>
    <row r="2506" spans="1:23" x14ac:dyDescent="0.25">
      <c r="A2506">
        <v>2504</v>
      </c>
      <c r="B2506">
        <v>161.579925866987</v>
      </c>
      <c r="C2506">
        <v>179.03941469851901</v>
      </c>
      <c r="D2506">
        <v>30.457912462747</v>
      </c>
      <c r="E2506">
        <v>13.5300543845873</v>
      </c>
      <c r="F2506">
        <v>10.764442443847599</v>
      </c>
      <c r="G2506">
        <v>9.3995428085327095</v>
      </c>
      <c r="H2506">
        <v>9.3257732391357404</v>
      </c>
      <c r="I2506">
        <v>6.1754150390625</v>
      </c>
      <c r="J2506">
        <v>1060</v>
      </c>
      <c r="K2506">
        <v>506</v>
      </c>
      <c r="L2506">
        <v>2616</v>
      </c>
      <c r="M2506">
        <v>1310</v>
      </c>
      <c r="N2506">
        <v>90.801979064941406</v>
      </c>
      <c r="O2506">
        <v>21.023796081542901</v>
      </c>
      <c r="P2506">
        <v>120.037277958468</v>
      </c>
      <c r="Q2506">
        <v>199.87426614481399</v>
      </c>
      <c r="R2506">
        <v>24.425874168445102</v>
      </c>
      <c r="S2506">
        <v>6.6261250058883698</v>
      </c>
      <c r="T2506">
        <v>0.60603480382910202</v>
      </c>
      <c r="U2506">
        <v>0.95455756771003797</v>
      </c>
      <c r="V2506">
        <v>14.089935760171301</v>
      </c>
      <c r="W2506">
        <v>2.5217882140437999</v>
      </c>
    </row>
    <row r="2507" spans="1:23" x14ac:dyDescent="0.25">
      <c r="A2507">
        <v>2505</v>
      </c>
      <c r="B2507">
        <v>169.95321081332801</v>
      </c>
      <c r="C2507">
        <v>137.74612354208301</v>
      </c>
      <c r="D2507">
        <v>35.581537937218698</v>
      </c>
      <c r="E2507">
        <v>6.3053957564234402</v>
      </c>
      <c r="F2507">
        <v>9.6436100006103498</v>
      </c>
      <c r="G2507">
        <v>4.1051774024963299</v>
      </c>
      <c r="H2507">
        <v>10.9215431213378</v>
      </c>
      <c r="I2507">
        <v>2.5170824527740399</v>
      </c>
      <c r="J2507">
        <v>1347</v>
      </c>
      <c r="K2507">
        <v>171</v>
      </c>
      <c r="L2507">
        <v>2717</v>
      </c>
      <c r="M2507">
        <v>472</v>
      </c>
      <c r="N2507">
        <v>115.732452392578</v>
      </c>
      <c r="O2507">
        <v>32.449962615966797</v>
      </c>
      <c r="P2507">
        <v>129.052410901467</v>
      </c>
      <c r="Q2507">
        <v>162.80430479182999</v>
      </c>
      <c r="R2507">
        <v>21.8172171412678</v>
      </c>
      <c r="S2507">
        <v>6.2026556161573101</v>
      </c>
      <c r="T2507">
        <v>0.65399051610450698</v>
      </c>
      <c r="U2507">
        <v>0.96494854787648499</v>
      </c>
      <c r="V2507">
        <v>14.530913978494601</v>
      </c>
      <c r="W2507">
        <v>3.7462064172361802</v>
      </c>
    </row>
    <row r="2508" spans="1:23" x14ac:dyDescent="0.25">
      <c r="A2508">
        <v>2506</v>
      </c>
      <c r="B2508">
        <v>165.74505618195499</v>
      </c>
      <c r="C2508">
        <v>199.17502765432999</v>
      </c>
      <c r="D2508">
        <v>33.514551620928501</v>
      </c>
      <c r="E2508">
        <v>5.4155438103925704</v>
      </c>
      <c r="F2508">
        <v>9.3221235275268501</v>
      </c>
      <c r="G2508">
        <v>2.1422736644744802</v>
      </c>
      <c r="H2508">
        <v>10.503451347351</v>
      </c>
      <c r="I2508">
        <v>2.03294324874877</v>
      </c>
      <c r="J2508">
        <v>1329</v>
      </c>
      <c r="K2508">
        <v>196</v>
      </c>
      <c r="L2508">
        <v>2532</v>
      </c>
      <c r="M2508">
        <v>368</v>
      </c>
      <c r="N2508">
        <v>113.1724319458</v>
      </c>
      <c r="O2508">
        <v>38.639358520507798</v>
      </c>
      <c r="P2508">
        <v>124.77809254013199</v>
      </c>
      <c r="Q2508">
        <v>162.947686655696</v>
      </c>
      <c r="R2508">
        <v>26.5225541428943</v>
      </c>
      <c r="S2508">
        <v>4.8422178682736901</v>
      </c>
      <c r="T2508">
        <v>0.68344329687883798</v>
      </c>
      <c r="U2508">
        <v>0.969247763769855</v>
      </c>
      <c r="V2508">
        <v>10.935078534031399</v>
      </c>
      <c r="W2508">
        <v>3.08589909443725</v>
      </c>
    </row>
    <row r="2509" spans="1:23" x14ac:dyDescent="0.25">
      <c r="A2509">
        <v>2507</v>
      </c>
      <c r="B2509">
        <v>165.72753206932001</v>
      </c>
      <c r="C2509">
        <v>171.73808923130599</v>
      </c>
      <c r="D2509">
        <v>32.768846923467002</v>
      </c>
      <c r="E2509">
        <v>6.6137203000501303</v>
      </c>
      <c r="F2509">
        <v>9.7550544738769496</v>
      </c>
      <c r="G2509">
        <v>2.5948567390441801</v>
      </c>
      <c r="H2509">
        <v>11.856591224670399</v>
      </c>
      <c r="I2509">
        <v>1.5793043375015201</v>
      </c>
      <c r="J2509">
        <v>1480</v>
      </c>
      <c r="K2509">
        <v>95</v>
      </c>
      <c r="L2509">
        <v>2780</v>
      </c>
      <c r="M2509">
        <v>240</v>
      </c>
      <c r="N2509">
        <v>120.88010406494099</v>
      </c>
      <c r="O2509">
        <v>50</v>
      </c>
      <c r="P2509">
        <v>92.480261011419202</v>
      </c>
      <c r="Q2509">
        <v>170.187353629976</v>
      </c>
      <c r="R2509">
        <v>24.2051122085422</v>
      </c>
      <c r="S2509">
        <v>5.2762670688344997</v>
      </c>
      <c r="T2509">
        <v>0.50200657341192201</v>
      </c>
      <c r="U2509">
        <v>0.96890208743657302</v>
      </c>
      <c r="V2509">
        <v>18.010679611650399</v>
      </c>
      <c r="W2509">
        <v>2.8928481806775399</v>
      </c>
    </row>
    <row r="2510" spans="1:23" x14ac:dyDescent="0.25">
      <c r="A2510">
        <v>2508</v>
      </c>
      <c r="B2510">
        <v>160.16039511731199</v>
      </c>
      <c r="C2510">
        <v>175.80306235323701</v>
      </c>
      <c r="D2510">
        <v>31.632362606573199</v>
      </c>
      <c r="E2510">
        <v>6.86023387654238</v>
      </c>
      <c r="F2510">
        <v>8.8105535507202095</v>
      </c>
      <c r="G2510">
        <v>4.2876925468444798</v>
      </c>
      <c r="H2510">
        <v>10.836845397949199</v>
      </c>
      <c r="I2510">
        <v>3.8030588626861501</v>
      </c>
      <c r="J2510">
        <v>1329</v>
      </c>
      <c r="K2510">
        <v>391</v>
      </c>
      <c r="L2510">
        <v>2488</v>
      </c>
      <c r="M2510">
        <v>813</v>
      </c>
      <c r="N2510">
        <v>110.81967163085901</v>
      </c>
      <c r="O2510">
        <v>50.3289184570312</v>
      </c>
      <c r="P2510">
        <v>115.171553337492</v>
      </c>
      <c r="Q2510">
        <v>201.69697445561101</v>
      </c>
      <c r="R2510">
        <v>26.8886688645545</v>
      </c>
      <c r="S2510">
        <v>3.67626265301968</v>
      </c>
      <c r="T2510">
        <v>0.58241723671877399</v>
      </c>
      <c r="U2510">
        <v>0.97054057617394995</v>
      </c>
      <c r="V2510">
        <v>9.50863723608445</v>
      </c>
      <c r="W2510">
        <v>2.1794543904518302</v>
      </c>
    </row>
    <row r="2511" spans="1:23" x14ac:dyDescent="0.25">
      <c r="A2511">
        <v>2509</v>
      </c>
      <c r="B2511">
        <v>165.330901046012</v>
      </c>
      <c r="C2511">
        <v>187.973063711696</v>
      </c>
      <c r="D2511">
        <v>28.424531364923102</v>
      </c>
      <c r="E2511">
        <v>5.6288469543169004</v>
      </c>
      <c r="F2511">
        <v>8.4599151611328107</v>
      </c>
      <c r="G2511">
        <v>2.8120882511138898</v>
      </c>
      <c r="H2511">
        <v>10.4061470031738</v>
      </c>
      <c r="I2511">
        <v>1.6765279769897401</v>
      </c>
      <c r="J2511">
        <v>1310</v>
      </c>
      <c r="K2511">
        <v>80</v>
      </c>
      <c r="L2511">
        <v>2563</v>
      </c>
      <c r="M2511">
        <v>227</v>
      </c>
      <c r="N2511">
        <v>96.208106994628906</v>
      </c>
      <c r="O2511">
        <v>47.0106391906738</v>
      </c>
      <c r="P2511">
        <v>122.86229508196701</v>
      </c>
      <c r="Q2511">
        <v>155.83595922150101</v>
      </c>
      <c r="R2511">
        <v>23.712929059242398</v>
      </c>
      <c r="S2511">
        <v>13.606749019876199</v>
      </c>
      <c r="T2511">
        <v>0.57641049165449998</v>
      </c>
      <c r="U2511">
        <v>0.74696842274547404</v>
      </c>
      <c r="V2511">
        <v>10.074034334763899</v>
      </c>
      <c r="W2511">
        <v>5.9285714285714199</v>
      </c>
    </row>
    <row r="2512" spans="1:23" x14ac:dyDescent="0.25">
      <c r="A2512">
        <v>2510</v>
      </c>
      <c r="B2512">
        <v>170.86073861320801</v>
      </c>
      <c r="C2512">
        <v>116.54458654349899</v>
      </c>
      <c r="D2512">
        <v>31.428542409179201</v>
      </c>
      <c r="E2512">
        <v>5.0029505013347002</v>
      </c>
      <c r="F2512">
        <v>9.1512756347656197</v>
      </c>
      <c r="G2512">
        <v>3.8070821762084899</v>
      </c>
      <c r="H2512">
        <v>10.3017530441284</v>
      </c>
      <c r="I2512">
        <v>2.2019343376159601</v>
      </c>
      <c r="J2512">
        <v>1301</v>
      </c>
      <c r="K2512">
        <v>128</v>
      </c>
      <c r="L2512">
        <v>2522</v>
      </c>
      <c r="M2512">
        <v>358</v>
      </c>
      <c r="N2512">
        <v>94.873603820800696</v>
      </c>
      <c r="O2512">
        <v>32.140316009521399</v>
      </c>
      <c r="P2512">
        <v>105.4347386172</v>
      </c>
      <c r="Q2512">
        <v>185.42713417244599</v>
      </c>
      <c r="R2512">
        <v>25.314711357305299</v>
      </c>
      <c r="S2512">
        <v>14.504091622329</v>
      </c>
      <c r="T2512">
        <v>0.61676829834370395</v>
      </c>
      <c r="U2512">
        <v>0.89406670627610096</v>
      </c>
      <c r="V2512">
        <v>11.654196157735001</v>
      </c>
      <c r="W2512">
        <v>6.5069214565151903</v>
      </c>
    </row>
    <row r="2513" spans="1:23" x14ac:dyDescent="0.25">
      <c r="A2513">
        <v>2511</v>
      </c>
      <c r="B2513">
        <v>170.76655863688401</v>
      </c>
      <c r="C2513">
        <v>165.22536823924301</v>
      </c>
      <c r="D2513">
        <v>36.771513550200702</v>
      </c>
      <c r="E2513">
        <v>7.2424271381704601</v>
      </c>
      <c r="F2513">
        <v>8.7435417175292898</v>
      </c>
      <c r="G2513">
        <v>2.9971909523010201</v>
      </c>
      <c r="H2513">
        <v>9.6906309127807599</v>
      </c>
      <c r="I2513">
        <v>2.0674462318420401</v>
      </c>
      <c r="J2513">
        <v>1121</v>
      </c>
      <c r="K2513">
        <v>106</v>
      </c>
      <c r="L2513">
        <v>2499</v>
      </c>
      <c r="M2513">
        <v>323</v>
      </c>
      <c r="N2513">
        <v>86.023254394531193</v>
      </c>
      <c r="O2513">
        <v>42.579338073730398</v>
      </c>
      <c r="P2513">
        <v>92.923015450186398</v>
      </c>
      <c r="Q2513">
        <v>107.636501243377</v>
      </c>
      <c r="R2513">
        <v>27.6887466176331</v>
      </c>
      <c r="S2513">
        <v>10.1653106503672</v>
      </c>
      <c r="T2513">
        <v>0.55301084961768698</v>
      </c>
      <c r="U2513">
        <v>0.82909938346286205</v>
      </c>
      <c r="V2513">
        <v>12.403187250996</v>
      </c>
      <c r="W2513">
        <v>4.9822093504344203</v>
      </c>
    </row>
    <row r="2514" spans="1:23" x14ac:dyDescent="0.25">
      <c r="A2514">
        <v>2512</v>
      </c>
      <c r="B2514">
        <v>184.05181548254299</v>
      </c>
      <c r="C2514">
        <v>141.15890081313401</v>
      </c>
      <c r="D2514">
        <v>35.965974390733997</v>
      </c>
      <c r="E2514">
        <v>6.56602412930238</v>
      </c>
      <c r="F2514">
        <v>8.0475835800170898</v>
      </c>
      <c r="G2514">
        <v>4.0864553451537997</v>
      </c>
      <c r="H2514">
        <v>8.9417591094970703</v>
      </c>
      <c r="I2514">
        <v>3.0794692039489702</v>
      </c>
      <c r="J2514">
        <v>1000</v>
      </c>
      <c r="K2514">
        <v>270</v>
      </c>
      <c r="L2514">
        <v>2214</v>
      </c>
      <c r="M2514">
        <v>642</v>
      </c>
      <c r="N2514">
        <v>103.44564056396401</v>
      </c>
      <c r="O2514">
        <v>44.553337097167898</v>
      </c>
      <c r="P2514">
        <v>111.91377728857</v>
      </c>
      <c r="Q2514">
        <v>196.62069342666501</v>
      </c>
      <c r="R2514">
        <v>20.3293352168428</v>
      </c>
      <c r="S2514">
        <v>4.8408997301780996</v>
      </c>
      <c r="T2514">
        <v>0.67692457029363495</v>
      </c>
      <c r="U2514">
        <v>0.97382380262049295</v>
      </c>
      <c r="V2514">
        <v>6.21849271690943</v>
      </c>
      <c r="W2514">
        <v>2.8068479911638802</v>
      </c>
    </row>
    <row r="2515" spans="1:23" x14ac:dyDescent="0.25">
      <c r="A2515">
        <v>2513</v>
      </c>
      <c r="B2515">
        <v>177.270701934832</v>
      </c>
      <c r="C2515">
        <v>213.39393351316701</v>
      </c>
      <c r="D2515">
        <v>27.9395564777891</v>
      </c>
      <c r="E2515">
        <v>9.3793610890500503</v>
      </c>
      <c r="F2515">
        <v>7.9081287384033203</v>
      </c>
      <c r="G2515">
        <v>5.3945713043212802</v>
      </c>
      <c r="H2515">
        <v>10.5724592208862</v>
      </c>
      <c r="I2515">
        <v>4.5544915199279696</v>
      </c>
      <c r="J2515">
        <v>1296</v>
      </c>
      <c r="K2515">
        <v>478</v>
      </c>
      <c r="L2515">
        <v>2529</v>
      </c>
      <c r="M2515">
        <v>1068</v>
      </c>
      <c r="N2515">
        <v>112.587745666503</v>
      </c>
      <c r="O2515">
        <v>23.769729614257798</v>
      </c>
      <c r="P2515">
        <v>115.895461658841</v>
      </c>
      <c r="Q2515">
        <v>202.816207660652</v>
      </c>
      <c r="R2515">
        <v>25.771519772020401</v>
      </c>
      <c r="S2515">
        <v>10.270681159224299</v>
      </c>
      <c r="T2515">
        <v>0.56172057622841198</v>
      </c>
      <c r="U2515">
        <v>0.95042502686608998</v>
      </c>
      <c r="V2515">
        <v>9.8578680203045597</v>
      </c>
      <c r="W2515">
        <v>4.5072659682325096</v>
      </c>
    </row>
    <row r="2516" spans="1:23" x14ac:dyDescent="0.25">
      <c r="A2516">
        <v>2514</v>
      </c>
      <c r="B2516">
        <v>169.50276543305699</v>
      </c>
      <c r="C2516">
        <v>160.78575171262699</v>
      </c>
      <c r="D2516">
        <v>29.038779423292699</v>
      </c>
      <c r="E2516">
        <v>8.8615099137774909</v>
      </c>
      <c r="F2516">
        <v>11.7373332977294</v>
      </c>
      <c r="G2516">
        <v>4.8326292037963796</v>
      </c>
      <c r="H2516">
        <v>15.4288787841796</v>
      </c>
      <c r="I2516">
        <v>3.6680853366851802</v>
      </c>
      <c r="J2516">
        <v>2001</v>
      </c>
      <c r="K2516">
        <v>274</v>
      </c>
      <c r="L2516">
        <v>3586</v>
      </c>
      <c r="M2516">
        <v>781</v>
      </c>
      <c r="N2516">
        <v>124.919967651367</v>
      </c>
      <c r="O2516">
        <v>63.600315093994098</v>
      </c>
      <c r="P2516">
        <v>142.54018637157799</v>
      </c>
      <c r="Q2516">
        <v>176.78229954614201</v>
      </c>
      <c r="R2516">
        <v>22.842927702770201</v>
      </c>
      <c r="S2516">
        <v>5.6691483418473601</v>
      </c>
      <c r="T2516">
        <v>0.66671761379667205</v>
      </c>
      <c r="U2516">
        <v>0.96493973170550196</v>
      </c>
      <c r="V2516">
        <v>7.4985014985014899</v>
      </c>
      <c r="W2516">
        <v>2.9326937718897499</v>
      </c>
    </row>
    <row r="2517" spans="1:23" x14ac:dyDescent="0.25">
      <c r="A2517">
        <v>2515</v>
      </c>
      <c r="B2517">
        <v>170.03097285023901</v>
      </c>
      <c r="C2517">
        <v>129.22606687496301</v>
      </c>
      <c r="D2517">
        <v>27.179407425432402</v>
      </c>
      <c r="E2517">
        <v>6.2997220443172397</v>
      </c>
      <c r="F2517">
        <v>9.5961866378784109</v>
      </c>
      <c r="G2517">
        <v>4.1618928909301696</v>
      </c>
      <c r="H2517">
        <v>11.6092538833618</v>
      </c>
      <c r="I2517">
        <v>2.8346061706542902</v>
      </c>
      <c r="J2517">
        <v>1392</v>
      </c>
      <c r="K2517">
        <v>269</v>
      </c>
      <c r="L2517">
        <v>2515</v>
      </c>
      <c r="M2517">
        <v>585</v>
      </c>
      <c r="N2517">
        <v>126.14674377441401</v>
      </c>
      <c r="O2517">
        <v>20.0997505187988</v>
      </c>
      <c r="P2517">
        <v>78.789679947746507</v>
      </c>
      <c r="Q2517">
        <v>173.88555438964599</v>
      </c>
      <c r="R2517">
        <v>22.9105305087594</v>
      </c>
      <c r="S2517">
        <v>7.8270334798179499</v>
      </c>
      <c r="T2517">
        <v>0.47687224340630602</v>
      </c>
      <c r="U2517">
        <v>0.92259682520180697</v>
      </c>
      <c r="V2517">
        <v>16.6289978678038</v>
      </c>
      <c r="W2517">
        <v>3.29256198347107</v>
      </c>
    </row>
    <row r="2518" spans="1:23" x14ac:dyDescent="0.25">
      <c r="A2518">
        <v>2516</v>
      </c>
      <c r="B2518">
        <v>166.308544702982</v>
      </c>
      <c r="C2518">
        <v>206.805604610995</v>
      </c>
      <c r="D2518">
        <v>35.783776647949601</v>
      </c>
      <c r="E2518">
        <v>6.6081670168601301</v>
      </c>
      <c r="F2518">
        <v>9.4791116714477504</v>
      </c>
      <c r="G2518">
        <v>4.64875888824462</v>
      </c>
      <c r="H2518">
        <v>12.684968948364199</v>
      </c>
      <c r="I2518">
        <v>3.7785365581512398</v>
      </c>
      <c r="J2518">
        <v>1527</v>
      </c>
      <c r="K2518">
        <v>398</v>
      </c>
      <c r="L2518">
        <v>2655</v>
      </c>
      <c r="M2518">
        <v>789</v>
      </c>
      <c r="N2518">
        <v>137.71347045898401</v>
      </c>
      <c r="O2518">
        <v>26.832817077636701</v>
      </c>
      <c r="P2518">
        <v>123.66946454413799</v>
      </c>
      <c r="Q2518">
        <v>151.287702029408</v>
      </c>
      <c r="R2518">
        <v>22.376081196197301</v>
      </c>
      <c r="S2518">
        <v>3.3119932794273499</v>
      </c>
      <c r="T2518">
        <v>0.62232998583816102</v>
      </c>
      <c r="U2518">
        <v>0.97477090549394396</v>
      </c>
      <c r="V2518">
        <v>10.7153846153846</v>
      </c>
      <c r="W2518">
        <v>2.5069832402234602</v>
      </c>
    </row>
    <row r="2519" spans="1:23" x14ac:dyDescent="0.25">
      <c r="A2519">
        <v>2517</v>
      </c>
      <c r="B2519">
        <v>195.774166003609</v>
      </c>
      <c r="C2519">
        <v>153.368219837373</v>
      </c>
      <c r="D2519">
        <v>32.384203750600101</v>
      </c>
      <c r="E2519">
        <v>7.6657746970509004</v>
      </c>
      <c r="F2519">
        <v>6.6806616783142001</v>
      </c>
      <c r="G2519">
        <v>3.9809148311614901</v>
      </c>
      <c r="H2519">
        <v>10.360161781311</v>
      </c>
      <c r="I2519">
        <v>2.96289730072021</v>
      </c>
      <c r="J2519">
        <v>1281</v>
      </c>
      <c r="K2519">
        <v>259</v>
      </c>
      <c r="L2519">
        <v>2227</v>
      </c>
      <c r="M2519">
        <v>506</v>
      </c>
      <c r="N2519">
        <v>112.80514526367099</v>
      </c>
      <c r="O2519">
        <v>29.966648101806602</v>
      </c>
      <c r="P2519">
        <v>77.039056143205798</v>
      </c>
      <c r="Q2519">
        <v>188.58691169647901</v>
      </c>
      <c r="R2519">
        <v>26.0264015247283</v>
      </c>
      <c r="S2519">
        <v>5.8242124299676696</v>
      </c>
      <c r="T2519">
        <v>0.44982422008887901</v>
      </c>
      <c r="U2519">
        <v>0.97933535254688797</v>
      </c>
      <c r="V2519">
        <v>18.5216881594372</v>
      </c>
      <c r="W2519">
        <v>2.6490066225165498</v>
      </c>
    </row>
    <row r="2520" spans="1:23" x14ac:dyDescent="0.25">
      <c r="A2520">
        <v>2518</v>
      </c>
      <c r="B2520">
        <v>164.031555046672</v>
      </c>
      <c r="C2520">
        <v>201.190611112189</v>
      </c>
      <c r="D2520">
        <v>32.897084701072401</v>
      </c>
      <c r="E2520">
        <v>7.1530155421712998</v>
      </c>
      <c r="F2520">
        <v>10.22212600708</v>
      </c>
      <c r="G2520">
        <v>3.14000272750854</v>
      </c>
      <c r="H2520">
        <v>14.175817489624</v>
      </c>
      <c r="I2520">
        <v>2.2156567573547301</v>
      </c>
      <c r="J2520">
        <v>1782</v>
      </c>
      <c r="K2520">
        <v>194</v>
      </c>
      <c r="L2520">
        <v>3066</v>
      </c>
      <c r="M2520">
        <v>414</v>
      </c>
      <c r="N2520">
        <v>138.65425109863199</v>
      </c>
      <c r="O2520">
        <v>25.942241668701101</v>
      </c>
      <c r="P2520">
        <v>80.116553169198497</v>
      </c>
      <c r="Q2520">
        <v>140.099870769727</v>
      </c>
      <c r="R2520">
        <v>25.898880273752798</v>
      </c>
      <c r="S2520">
        <v>4.9834554627631897</v>
      </c>
      <c r="T2520">
        <v>0.55439882600484303</v>
      </c>
      <c r="U2520">
        <v>0.962249063422558</v>
      </c>
      <c r="V2520">
        <v>10.1663652802893</v>
      </c>
      <c r="W2520">
        <v>2.70014326647564</v>
      </c>
    </row>
    <row r="2521" spans="1:23" x14ac:dyDescent="0.25">
      <c r="A2521">
        <v>2519</v>
      </c>
      <c r="B2521">
        <v>165.62725843699599</v>
      </c>
      <c r="C2521">
        <v>188.47930291680399</v>
      </c>
      <c r="D2521">
        <v>37.2459376077964</v>
      </c>
      <c r="E2521">
        <v>10.7911930389427</v>
      </c>
      <c r="F2521">
        <v>9.5712089538574201</v>
      </c>
      <c r="G2521">
        <v>4.04868412017822</v>
      </c>
      <c r="H2521">
        <v>12.525508880615201</v>
      </c>
      <c r="I2521">
        <v>2.9421858787536599</v>
      </c>
      <c r="J2521">
        <v>1578</v>
      </c>
      <c r="K2521">
        <v>182</v>
      </c>
      <c r="L2521">
        <v>2684</v>
      </c>
      <c r="M2521">
        <v>580</v>
      </c>
      <c r="N2521">
        <v>126.178451538085</v>
      </c>
      <c r="O2521">
        <v>31.780498504638601</v>
      </c>
      <c r="P2521">
        <v>62.655823714585502</v>
      </c>
      <c r="Q2521">
        <v>177.08079228563901</v>
      </c>
      <c r="R2521">
        <v>26.386699264090701</v>
      </c>
      <c r="S2521">
        <v>6.41211215400926</v>
      </c>
      <c r="T2521">
        <v>0.37760381794001202</v>
      </c>
      <c r="U2521">
        <v>0.96644994886827795</v>
      </c>
      <c r="V2521">
        <v>18.245417515274902</v>
      </c>
      <c r="W2521">
        <v>3.42702535559678</v>
      </c>
    </row>
    <row r="2522" spans="1:23" x14ac:dyDescent="0.25">
      <c r="A2522">
        <v>2520</v>
      </c>
      <c r="B2522">
        <v>185.24077703817201</v>
      </c>
      <c r="C2522">
        <v>108.372004114188</v>
      </c>
      <c r="D2522">
        <v>34.758010104415703</v>
      </c>
      <c r="E2522">
        <v>5.0467665845776803</v>
      </c>
      <c r="F2522">
        <v>8.0035352706909109</v>
      </c>
      <c r="G2522">
        <v>4.8872556686401296</v>
      </c>
      <c r="H2522">
        <v>11.1140127182006</v>
      </c>
      <c r="I2522">
        <v>2.7047493457794101</v>
      </c>
      <c r="J2522">
        <v>1333</v>
      </c>
      <c r="K2522">
        <v>142</v>
      </c>
      <c r="L2522">
        <v>2488</v>
      </c>
      <c r="M2522">
        <v>462</v>
      </c>
      <c r="N2522">
        <v>117.720008850097</v>
      </c>
      <c r="O2522">
        <v>33.421550750732401</v>
      </c>
      <c r="P2522">
        <v>71.226104830421306</v>
      </c>
      <c r="Q2522">
        <v>192.422149803434</v>
      </c>
      <c r="R2522">
        <v>26.275458434329799</v>
      </c>
      <c r="S2522">
        <v>7.4948145238736297</v>
      </c>
      <c r="T2522">
        <v>0.42098374439682401</v>
      </c>
      <c r="U2522">
        <v>0.95865224115498504</v>
      </c>
      <c r="V2522">
        <v>16.125</v>
      </c>
      <c r="W2522">
        <v>3.57006048387096</v>
      </c>
    </row>
    <row r="2523" spans="1:23" x14ac:dyDescent="0.25">
      <c r="A2523">
        <v>2521</v>
      </c>
      <c r="B2523">
        <v>181.75735993324099</v>
      </c>
      <c r="C2523">
        <v>203.584874536668</v>
      </c>
      <c r="D2523">
        <v>31.776554383894201</v>
      </c>
      <c r="E2523">
        <v>6.2292136068863497</v>
      </c>
      <c r="F2523">
        <v>9.5207443237304599</v>
      </c>
      <c r="G2523">
        <v>3.6079797744750901</v>
      </c>
      <c r="H2523">
        <v>14.206453323364199</v>
      </c>
      <c r="I2523">
        <v>2.8565571308135902</v>
      </c>
      <c r="J2523">
        <v>1797</v>
      </c>
      <c r="K2523">
        <v>276</v>
      </c>
      <c r="L2523">
        <v>3112</v>
      </c>
      <c r="M2523">
        <v>543</v>
      </c>
      <c r="N2523">
        <v>133.54025268554599</v>
      </c>
      <c r="O2523">
        <v>28.635643005371001</v>
      </c>
      <c r="P2523">
        <v>71.297745773324905</v>
      </c>
      <c r="Q2523">
        <v>197.71828373935699</v>
      </c>
      <c r="R2523">
        <v>27.720290011557399</v>
      </c>
      <c r="S2523">
        <v>4.7835515776926103</v>
      </c>
      <c r="T2523">
        <v>0.41389017759041902</v>
      </c>
      <c r="U2523">
        <v>0.97142812056324801</v>
      </c>
      <c r="V2523">
        <v>16.209693372898101</v>
      </c>
      <c r="W2523">
        <v>2.44760479041916</v>
      </c>
    </row>
    <row r="2524" spans="1:23" x14ac:dyDescent="0.25">
      <c r="A2524">
        <v>2522</v>
      </c>
      <c r="B2524">
        <v>99.736808399153801</v>
      </c>
      <c r="C2524">
        <v>188.479885113237</v>
      </c>
      <c r="D2524">
        <v>21.941090441817899</v>
      </c>
      <c r="E2524">
        <v>6.79729744495984</v>
      </c>
      <c r="F2524">
        <v>6.7042179107665998</v>
      </c>
      <c r="G2524">
        <v>4.6950211524963299</v>
      </c>
      <c r="H2524">
        <v>8.1986989974975497</v>
      </c>
      <c r="I2524">
        <v>3.6635534763336102</v>
      </c>
      <c r="J2524">
        <v>1003</v>
      </c>
      <c r="K2524">
        <v>350</v>
      </c>
      <c r="L2524">
        <v>1932</v>
      </c>
      <c r="M2524">
        <v>806</v>
      </c>
      <c r="N2524">
        <v>92.973114013671804</v>
      </c>
      <c r="O2524">
        <v>18.788293838500898</v>
      </c>
      <c r="P2524">
        <v>69.889514426460195</v>
      </c>
      <c r="Q2524">
        <v>188.20233797490101</v>
      </c>
      <c r="R2524">
        <v>23.081101904820599</v>
      </c>
      <c r="S2524">
        <v>3.5568964700226902</v>
      </c>
      <c r="T2524">
        <v>0.39260001167345099</v>
      </c>
      <c r="U2524">
        <v>0.97624087717306895</v>
      </c>
      <c r="V2524">
        <v>17.275938189845402</v>
      </c>
      <c r="W2524">
        <v>2.4250040019209198</v>
      </c>
    </row>
    <row r="2525" spans="1:23" x14ac:dyDescent="0.25">
      <c r="A2525">
        <v>2523</v>
      </c>
      <c r="B2525">
        <v>104.4345320111</v>
      </c>
      <c r="C2525">
        <v>175.41949193657899</v>
      </c>
      <c r="D2525">
        <v>21.794893803547701</v>
      </c>
      <c r="E2525">
        <v>11.4680292676722</v>
      </c>
      <c r="F2525">
        <v>8.3798751831054599</v>
      </c>
      <c r="G2525">
        <v>6.6410231590270996</v>
      </c>
      <c r="H2525">
        <v>10.569591522216699</v>
      </c>
      <c r="I2525">
        <v>4.2633976936340297</v>
      </c>
      <c r="J2525">
        <v>1259</v>
      </c>
      <c r="K2525">
        <v>323</v>
      </c>
      <c r="L2525">
        <v>2615</v>
      </c>
      <c r="M2525">
        <v>971</v>
      </c>
      <c r="N2525">
        <v>97.529487609863196</v>
      </c>
      <c r="O2525">
        <v>73.498306274414006</v>
      </c>
      <c r="P2525">
        <v>102.3544921875</v>
      </c>
      <c r="Q2525">
        <v>184.61669711362799</v>
      </c>
      <c r="R2525">
        <v>21.061371430630999</v>
      </c>
      <c r="S2525">
        <v>4.9631590107939996</v>
      </c>
      <c r="T2525">
        <v>0.52235659628652198</v>
      </c>
      <c r="U2525">
        <v>0.972414822271226</v>
      </c>
      <c r="V2525">
        <v>16.067669172932298</v>
      </c>
      <c r="W2525">
        <v>2.8</v>
      </c>
    </row>
    <row r="2526" spans="1:23" x14ac:dyDescent="0.25">
      <c r="A2526">
        <v>2524</v>
      </c>
      <c r="B2526">
        <v>101.125249859302</v>
      </c>
      <c r="C2526">
        <v>183.232005278581</v>
      </c>
      <c r="D2526">
        <v>26.206896148915</v>
      </c>
      <c r="E2526">
        <v>6.25707521577508</v>
      </c>
      <c r="F2526">
        <v>7.2141427993774396</v>
      </c>
      <c r="G2526">
        <v>3.9473063945770201</v>
      </c>
      <c r="H2526">
        <v>8.0201902389526296</v>
      </c>
      <c r="I2526">
        <v>2.8401968479156401</v>
      </c>
      <c r="J2526">
        <v>957</v>
      </c>
      <c r="K2526">
        <v>259</v>
      </c>
      <c r="L2526">
        <v>1904</v>
      </c>
      <c r="M2526">
        <v>642</v>
      </c>
      <c r="N2526">
        <v>94.021278381347599</v>
      </c>
      <c r="O2526">
        <v>36.687873840332003</v>
      </c>
      <c r="P2526">
        <v>88.277685262281395</v>
      </c>
      <c r="Q2526">
        <v>150.970171615363</v>
      </c>
      <c r="R2526">
        <v>25.972394426467201</v>
      </c>
      <c r="S2526">
        <v>5.8635139249857202</v>
      </c>
      <c r="T2526">
        <v>0.49202879704528102</v>
      </c>
      <c r="U2526">
        <v>0.96286754490189896</v>
      </c>
      <c r="V2526">
        <v>15.925609756097501</v>
      </c>
      <c r="W2526">
        <v>3.4758677914534601</v>
      </c>
    </row>
    <row r="2527" spans="1:23" x14ac:dyDescent="0.25">
      <c r="A2527">
        <v>2525</v>
      </c>
      <c r="B2527">
        <v>99.380931126161897</v>
      </c>
      <c r="C2527">
        <v>200.131479361136</v>
      </c>
      <c r="D2527">
        <v>19.742854710351299</v>
      </c>
      <c r="E2527">
        <v>4.8507588463456299</v>
      </c>
      <c r="F2527">
        <v>7.0439224243164</v>
      </c>
      <c r="G2527">
        <v>2.7355496883392298</v>
      </c>
      <c r="H2527">
        <v>9.0382928848266602</v>
      </c>
      <c r="I2527">
        <v>2.3693542480468701</v>
      </c>
      <c r="J2527">
        <v>1079</v>
      </c>
      <c r="K2527">
        <v>237</v>
      </c>
      <c r="L2527">
        <v>2017</v>
      </c>
      <c r="M2527">
        <v>472</v>
      </c>
      <c r="N2527">
        <v>95.131484985351506</v>
      </c>
      <c r="O2527">
        <v>33.541019439697202</v>
      </c>
      <c r="P2527">
        <v>79.175934803451497</v>
      </c>
      <c r="Q2527">
        <v>206.09533086563999</v>
      </c>
      <c r="R2527">
        <v>25.8541935667898</v>
      </c>
      <c r="S2527">
        <v>3.93632392401312</v>
      </c>
      <c r="T2527">
        <v>0.45129271635401202</v>
      </c>
      <c r="U2527">
        <v>0.97398303015193799</v>
      </c>
      <c r="V2527">
        <v>15.9129172714078</v>
      </c>
      <c r="W2527">
        <v>2.6763018065887301</v>
      </c>
    </row>
    <row r="2528" spans="1:23" x14ac:dyDescent="0.25">
      <c r="A2528">
        <v>2526</v>
      </c>
      <c r="B2528">
        <v>211.24349395486001</v>
      </c>
      <c r="C2528">
        <v>166.15239961963101</v>
      </c>
      <c r="D2528">
        <v>24.983838002464498</v>
      </c>
      <c r="E2528">
        <v>6.7244790693581598</v>
      </c>
      <c r="F2528">
        <v>5.92470359802246</v>
      </c>
      <c r="G2528">
        <v>4.51122617721557</v>
      </c>
      <c r="H2528">
        <v>5.8860712051391602</v>
      </c>
      <c r="I2528">
        <v>2.7754607200622501</v>
      </c>
      <c r="J2528">
        <v>655</v>
      </c>
      <c r="K2528">
        <v>171</v>
      </c>
      <c r="L2528">
        <v>1284</v>
      </c>
      <c r="M2528">
        <v>493</v>
      </c>
      <c r="N2528">
        <v>70.710678100585895</v>
      </c>
      <c r="O2528">
        <v>28.0178508758544</v>
      </c>
      <c r="P2528">
        <v>81.513193968471498</v>
      </c>
      <c r="Q2528">
        <v>108.32295233436599</v>
      </c>
      <c r="R2528">
        <v>26.448425066462899</v>
      </c>
      <c r="S2528">
        <v>4.5235463657263502</v>
      </c>
      <c r="T2528">
        <v>0.54865482133995003</v>
      </c>
      <c r="U2528">
        <v>0.95752092038916903</v>
      </c>
      <c r="V2528">
        <v>15.250422059650999</v>
      </c>
      <c r="W2528">
        <v>3.2590648072190298</v>
      </c>
    </row>
    <row r="2529" spans="1:23" x14ac:dyDescent="0.25">
      <c r="A2529">
        <v>2527</v>
      </c>
      <c r="B2529">
        <v>178.169166876904</v>
      </c>
      <c r="C2529">
        <v>184.87115992936</v>
      </c>
      <c r="D2529">
        <v>12.8856774501708</v>
      </c>
      <c r="E2529">
        <v>5.4820025264880599</v>
      </c>
      <c r="F2529">
        <v>7.3343648910522399</v>
      </c>
      <c r="G2529">
        <v>2.7944321632385201</v>
      </c>
      <c r="H2529">
        <v>6.71809959411621</v>
      </c>
      <c r="I2529">
        <v>1.9426451921462999</v>
      </c>
      <c r="J2529">
        <v>726</v>
      </c>
      <c r="K2529">
        <v>156</v>
      </c>
      <c r="L2529">
        <v>1716</v>
      </c>
      <c r="M2529">
        <v>344</v>
      </c>
      <c r="N2529">
        <v>79.101203918457003</v>
      </c>
      <c r="O2529">
        <v>36.055511474609297</v>
      </c>
      <c r="P2529">
        <v>56.908777309313898</v>
      </c>
      <c r="Q2529">
        <v>195.50929859340999</v>
      </c>
      <c r="R2529">
        <v>23.1683912642903</v>
      </c>
      <c r="S2529">
        <v>5.2535031363176303</v>
      </c>
      <c r="T2529">
        <v>0.40120292865403401</v>
      </c>
      <c r="U2529">
        <v>0.96674149777778795</v>
      </c>
      <c r="V2529">
        <v>16.7997616209773</v>
      </c>
      <c r="W2529">
        <v>3.15263486124103</v>
      </c>
    </row>
    <row r="2530" spans="1:23" x14ac:dyDescent="0.25">
      <c r="A2530">
        <v>2528</v>
      </c>
      <c r="B2530">
        <v>182.671951716509</v>
      </c>
      <c r="C2530">
        <v>212.762425042209</v>
      </c>
      <c r="D2530">
        <v>29.410245476600199</v>
      </c>
      <c r="E2530">
        <v>5.8396479881219303</v>
      </c>
      <c r="F2530">
        <v>8.0890789031982404</v>
      </c>
      <c r="G2530">
        <v>2.1145031452178902</v>
      </c>
      <c r="H2530">
        <v>7.8758511543273899</v>
      </c>
      <c r="I2530">
        <v>1.9119524955749501</v>
      </c>
      <c r="J2530">
        <v>895</v>
      </c>
      <c r="K2530">
        <v>182</v>
      </c>
      <c r="L2530">
        <v>1889</v>
      </c>
      <c r="M2530">
        <v>394</v>
      </c>
      <c r="N2530">
        <v>95.414886474609304</v>
      </c>
      <c r="O2530">
        <v>75.822166442871094</v>
      </c>
      <c r="P2530">
        <v>101.55737704918</v>
      </c>
      <c r="Q2530">
        <v>178.499953938277</v>
      </c>
      <c r="R2530">
        <v>25.402213860180499</v>
      </c>
      <c r="S2530">
        <v>4.8266757409370298</v>
      </c>
      <c r="T2530">
        <v>0.50617985825312195</v>
      </c>
      <c r="U2530">
        <v>0.97032540734228301</v>
      </c>
      <c r="V2530">
        <v>19.283464566929101</v>
      </c>
      <c r="W2530">
        <v>2.94376374489475</v>
      </c>
    </row>
    <row r="2531" spans="1:23" x14ac:dyDescent="0.25">
      <c r="A2531">
        <v>2529</v>
      </c>
      <c r="B2531">
        <v>134.524985930252</v>
      </c>
      <c r="C2531">
        <v>183.08533059054099</v>
      </c>
      <c r="D2531">
        <v>47.684024082116103</v>
      </c>
      <c r="E2531">
        <v>7.3060100883556602</v>
      </c>
      <c r="F2531">
        <v>8.9829540252685494</v>
      </c>
      <c r="G2531">
        <v>3.5435991287231401</v>
      </c>
      <c r="H2531">
        <v>9.5995998382568306</v>
      </c>
      <c r="I2531">
        <v>2.4602270126342698</v>
      </c>
      <c r="J2531">
        <v>1174</v>
      </c>
      <c r="K2531">
        <v>198</v>
      </c>
      <c r="L2531">
        <v>2332</v>
      </c>
      <c r="M2531">
        <v>513</v>
      </c>
      <c r="N2531">
        <v>104.69002532958901</v>
      </c>
      <c r="O2531">
        <v>40.311286926269503</v>
      </c>
      <c r="P2531">
        <v>42.442474048442897</v>
      </c>
      <c r="Q2531">
        <v>171.37837978912199</v>
      </c>
      <c r="R2531">
        <v>18.262341765257101</v>
      </c>
      <c r="S2531">
        <v>10.441221710631201</v>
      </c>
      <c r="T2531">
        <v>0.31943637189360402</v>
      </c>
      <c r="U2531">
        <v>0.93827365002610197</v>
      </c>
      <c r="V2531">
        <v>16.886944818304102</v>
      </c>
      <c r="W2531">
        <v>5.2626843657817099</v>
      </c>
    </row>
    <row r="2532" spans="1:23" x14ac:dyDescent="0.25">
      <c r="A2532">
        <v>2530</v>
      </c>
      <c r="B2532">
        <v>157.77513633099801</v>
      </c>
      <c r="C2532">
        <v>196.22435909875901</v>
      </c>
      <c r="D2532">
        <v>33.082962944162702</v>
      </c>
      <c r="E2532">
        <v>6.7836849558668604</v>
      </c>
      <c r="F2532">
        <v>9.2447404861450195</v>
      </c>
      <c r="G2532">
        <v>2.6011815071105899</v>
      </c>
      <c r="H2532">
        <v>10.3287048339843</v>
      </c>
      <c r="I2532">
        <v>1.9009886980056701</v>
      </c>
      <c r="J2532">
        <v>1231</v>
      </c>
      <c r="K2532">
        <v>106</v>
      </c>
      <c r="L2532">
        <v>2363</v>
      </c>
      <c r="M2532">
        <v>272</v>
      </c>
      <c r="N2532">
        <v>130</v>
      </c>
      <c r="O2532">
        <v>22.360681533813398</v>
      </c>
      <c r="P2532">
        <v>57.078699973139898</v>
      </c>
      <c r="Q2532">
        <v>137.040529853697</v>
      </c>
      <c r="R2532">
        <v>21.6432006290601</v>
      </c>
      <c r="S2532">
        <v>10.200468780464901</v>
      </c>
      <c r="T2532">
        <v>0.44547590464369702</v>
      </c>
      <c r="U2532">
        <v>0.84710105538301905</v>
      </c>
      <c r="V2532">
        <v>13.693298969072099</v>
      </c>
      <c r="W2532">
        <v>5.18714555765595</v>
      </c>
    </row>
    <row r="2533" spans="1:23" x14ac:dyDescent="0.25">
      <c r="A2533">
        <v>2531</v>
      </c>
      <c r="B2533">
        <v>148.966407265811</v>
      </c>
      <c r="C2533">
        <v>189.85398513458401</v>
      </c>
      <c r="D2533">
        <v>47.080140146018003</v>
      </c>
      <c r="E2533">
        <v>7.0346386884256402</v>
      </c>
      <c r="F2533">
        <v>7.46742486953735</v>
      </c>
      <c r="G2533">
        <v>3.4271204471588099</v>
      </c>
      <c r="H2533">
        <v>8.6530647277831996</v>
      </c>
      <c r="I2533">
        <v>2.4464771747589098</v>
      </c>
      <c r="J2533">
        <v>925</v>
      </c>
      <c r="K2533">
        <v>193</v>
      </c>
      <c r="L2533">
        <v>1871</v>
      </c>
      <c r="M2533">
        <v>449</v>
      </c>
      <c r="N2533">
        <v>135.07405090332</v>
      </c>
      <c r="O2533">
        <v>21.400934219360298</v>
      </c>
      <c r="P2533">
        <v>51.693253373313297</v>
      </c>
      <c r="Q2533">
        <v>164.68456943987201</v>
      </c>
      <c r="R2533">
        <v>22.1017762906665</v>
      </c>
      <c r="S2533">
        <v>5.3295454150123103</v>
      </c>
      <c r="T2533">
        <v>0.39593768412249702</v>
      </c>
      <c r="U2533">
        <v>0.96835205009704794</v>
      </c>
      <c r="V2533">
        <v>13.284102564102501</v>
      </c>
      <c r="W2533">
        <v>3.05937136204889</v>
      </c>
    </row>
    <row r="2534" spans="1:23" x14ac:dyDescent="0.25">
      <c r="A2534">
        <v>2532</v>
      </c>
      <c r="B2534">
        <v>212.27050786935499</v>
      </c>
      <c r="C2534">
        <v>184.063537037396</v>
      </c>
      <c r="D2534">
        <v>20.174853459680001</v>
      </c>
      <c r="E2534">
        <v>7.4922770431416099</v>
      </c>
      <c r="F2534">
        <v>5.2758893966674796</v>
      </c>
      <c r="G2534">
        <v>5.6452841758728001</v>
      </c>
      <c r="H2534">
        <v>6.0385208129882804</v>
      </c>
      <c r="I2534">
        <v>3.9640116691589302</v>
      </c>
      <c r="J2534">
        <v>701</v>
      </c>
      <c r="K2534">
        <v>327</v>
      </c>
      <c r="L2534">
        <v>1380</v>
      </c>
      <c r="M2534">
        <v>881</v>
      </c>
      <c r="N2534">
        <v>79.630393981933594</v>
      </c>
      <c r="O2534">
        <v>19.7989902496337</v>
      </c>
      <c r="P2534">
        <v>46.678131634819501</v>
      </c>
      <c r="Q2534">
        <v>176.80004502476299</v>
      </c>
      <c r="R2534">
        <v>21.607186267999801</v>
      </c>
      <c r="S2534">
        <v>6.6521705670602804</v>
      </c>
      <c r="T2534">
        <v>0.36253431922410201</v>
      </c>
      <c r="U2534">
        <v>0.96038168468479002</v>
      </c>
      <c r="V2534">
        <v>15.292346298619799</v>
      </c>
      <c r="W2534">
        <v>3.5272588055130099</v>
      </c>
    </row>
    <row r="2535" spans="1:23" x14ac:dyDescent="0.25">
      <c r="A2535">
        <v>2533</v>
      </c>
      <c r="B2535">
        <v>162.60146713501101</v>
      </c>
      <c r="C2535">
        <v>222.66240369500599</v>
      </c>
      <c r="D2535">
        <v>27.232670555309799</v>
      </c>
      <c r="E2535">
        <v>4.9941944107206604</v>
      </c>
      <c r="F2535">
        <v>9.0508146286010707</v>
      </c>
      <c r="G2535">
        <v>2.2283296585082999</v>
      </c>
      <c r="H2535">
        <v>11.748973846435501</v>
      </c>
      <c r="I2535">
        <v>2.9099245071411102</v>
      </c>
      <c r="J2535">
        <v>1476</v>
      </c>
      <c r="K2535">
        <v>341</v>
      </c>
      <c r="L2535">
        <v>2883</v>
      </c>
      <c r="M2535">
        <v>606</v>
      </c>
      <c r="N2535">
        <v>109.04127502441401</v>
      </c>
      <c r="O2535">
        <v>31.384710311889599</v>
      </c>
      <c r="P2535">
        <v>42.4127501163331</v>
      </c>
      <c r="Q2535">
        <v>160.45075146471899</v>
      </c>
      <c r="R2535">
        <v>20.179106013875401</v>
      </c>
      <c r="S2535">
        <v>8.8888090810086808</v>
      </c>
      <c r="T2535">
        <v>0.32708345442123299</v>
      </c>
      <c r="U2535">
        <v>0.95838279364804102</v>
      </c>
      <c r="V2535">
        <v>15.044096728307199</v>
      </c>
      <c r="W2535">
        <v>3.6763735475541499</v>
      </c>
    </row>
    <row r="2536" spans="1:23" x14ac:dyDescent="0.25">
      <c r="A2536">
        <v>2534</v>
      </c>
      <c r="B2536">
        <v>152.821770265287</v>
      </c>
      <c r="C2536">
        <v>195.58904694443899</v>
      </c>
      <c r="D2536">
        <v>35.7413543759085</v>
      </c>
      <c r="E2536">
        <v>6.8728589726337299</v>
      </c>
      <c r="F2536">
        <v>8.5942535400390607</v>
      </c>
      <c r="G2536">
        <v>2.41744041442871</v>
      </c>
      <c r="H2536">
        <v>10.718761444091699</v>
      </c>
      <c r="I2536">
        <v>2.5763263702392498</v>
      </c>
      <c r="J2536">
        <v>1307</v>
      </c>
      <c r="K2536">
        <v>284</v>
      </c>
      <c r="L2536">
        <v>2648</v>
      </c>
      <c r="M2536">
        <v>533</v>
      </c>
      <c r="N2536">
        <v>106.075439453125</v>
      </c>
      <c r="O2536">
        <v>35.510562896728501</v>
      </c>
      <c r="P2536">
        <v>62.264957264957197</v>
      </c>
      <c r="Q2536">
        <v>205.057788306963</v>
      </c>
      <c r="R2536">
        <v>24.869823988643201</v>
      </c>
      <c r="S2536">
        <v>4.0160176226167499</v>
      </c>
      <c r="T2536">
        <v>0.377201623538444</v>
      </c>
      <c r="U2536">
        <v>0.977800465770997</v>
      </c>
      <c r="V2536">
        <v>18.518471337579602</v>
      </c>
      <c r="W2536">
        <v>2.2579650565262002</v>
      </c>
    </row>
    <row r="2537" spans="1:23" x14ac:dyDescent="0.25">
      <c r="A2537">
        <v>2535</v>
      </c>
      <c r="B2537">
        <v>152.333210425197</v>
      </c>
      <c r="C2537">
        <v>208.85379106910599</v>
      </c>
      <c r="D2537">
        <v>31.3596925441331</v>
      </c>
      <c r="E2537">
        <v>7.8038481428465403</v>
      </c>
      <c r="F2537">
        <v>8.7816972732543892</v>
      </c>
      <c r="G2537">
        <v>2.4063546657562198</v>
      </c>
      <c r="H2537">
        <v>10.7767639160156</v>
      </c>
      <c r="I2537">
        <v>1.4639685153961099</v>
      </c>
      <c r="J2537">
        <v>1332</v>
      </c>
      <c r="K2537">
        <v>72</v>
      </c>
      <c r="L2537">
        <v>2432</v>
      </c>
      <c r="M2537">
        <v>187</v>
      </c>
      <c r="N2537">
        <v>122.38054656982401</v>
      </c>
      <c r="O2537">
        <v>46.173583984375</v>
      </c>
      <c r="P2537">
        <v>77.189241815747806</v>
      </c>
      <c r="Q2537">
        <v>176.93266123820601</v>
      </c>
      <c r="R2537">
        <v>28.426866488314701</v>
      </c>
      <c r="S2537">
        <v>5.08316832416227</v>
      </c>
      <c r="T2537">
        <v>0.49026146988589198</v>
      </c>
      <c r="U2537">
        <v>0.96908971619832696</v>
      </c>
      <c r="V2537">
        <v>8.8646538261322192</v>
      </c>
      <c r="W2537">
        <v>3.0368011323425299</v>
      </c>
    </row>
    <row r="2538" spans="1:23" x14ac:dyDescent="0.25">
      <c r="A2538">
        <v>2536</v>
      </c>
      <c r="B2538">
        <v>178.46496147800201</v>
      </c>
      <c r="C2538">
        <v>192.43032079023399</v>
      </c>
      <c r="D2538">
        <v>33.1657549248186</v>
      </c>
      <c r="E2538">
        <v>5.9376855345509902</v>
      </c>
      <c r="F2538">
        <v>6.94010210037231</v>
      </c>
      <c r="G2538">
        <v>2.5668551921844398</v>
      </c>
      <c r="H2538">
        <v>8.7158460617065394</v>
      </c>
      <c r="I2538">
        <v>1.66741394996643</v>
      </c>
      <c r="J2538">
        <v>1072</v>
      </c>
      <c r="K2538">
        <v>104</v>
      </c>
      <c r="L2538">
        <v>2042</v>
      </c>
      <c r="M2538">
        <v>256</v>
      </c>
      <c r="N2538">
        <v>86.284408569335895</v>
      </c>
      <c r="O2538">
        <v>58.137763977050703</v>
      </c>
      <c r="P2538">
        <v>56.088819989057001</v>
      </c>
      <c r="Q2538">
        <v>194.75984558995501</v>
      </c>
      <c r="R2538">
        <v>23.2762425255262</v>
      </c>
      <c r="S2538">
        <v>4.3909929619198502</v>
      </c>
      <c r="T2538">
        <v>0.37398377038941699</v>
      </c>
      <c r="U2538">
        <v>0.97270710565751795</v>
      </c>
      <c r="V2538">
        <v>7.7757120253164498</v>
      </c>
      <c r="W2538">
        <v>2.6998884862001602</v>
      </c>
    </row>
    <row r="2539" spans="1:23" x14ac:dyDescent="0.25">
      <c r="A2539">
        <v>2537</v>
      </c>
      <c r="B2539">
        <v>184.69411399406101</v>
      </c>
      <c r="C2539">
        <v>175.90244328436401</v>
      </c>
      <c r="D2539">
        <v>38.638541916561898</v>
      </c>
      <c r="E2539">
        <v>7.1336163249896796</v>
      </c>
      <c r="F2539">
        <v>5.6210131645202601</v>
      </c>
      <c r="G2539">
        <v>3.3890974521636901</v>
      </c>
      <c r="H2539">
        <v>6.2471361160278303</v>
      </c>
      <c r="I2539">
        <v>2.56896519660949</v>
      </c>
      <c r="J2539">
        <v>638</v>
      </c>
      <c r="K2539">
        <v>256</v>
      </c>
      <c r="L2539">
        <v>1362</v>
      </c>
      <c r="M2539">
        <v>450</v>
      </c>
      <c r="N2539">
        <v>73.246162414550696</v>
      </c>
      <c r="O2539">
        <v>44.011363983154297</v>
      </c>
      <c r="P2539">
        <v>69.060864080731605</v>
      </c>
      <c r="Q2539">
        <v>185.94645812203001</v>
      </c>
      <c r="R2539">
        <v>28.9082120154048</v>
      </c>
      <c r="S2539">
        <v>6.3383121156113003</v>
      </c>
      <c r="T2539">
        <v>0.44591440067093402</v>
      </c>
      <c r="U2539">
        <v>0.96557477322893004</v>
      </c>
      <c r="V2539">
        <v>9.6179987413467494</v>
      </c>
      <c r="W2539">
        <v>2.9912461380020599</v>
      </c>
    </row>
    <row r="2540" spans="1:23" x14ac:dyDescent="0.25">
      <c r="A2540">
        <v>2538</v>
      </c>
      <c r="B2540">
        <v>163.10349511925301</v>
      </c>
      <c r="C2540">
        <v>183.10147683828501</v>
      </c>
      <c r="D2540">
        <v>28.318846277425301</v>
      </c>
      <c r="E2540">
        <v>9.5034804146332394</v>
      </c>
      <c r="F2540">
        <v>7.3390321731567303</v>
      </c>
      <c r="G2540">
        <v>3.78955650329589</v>
      </c>
      <c r="H2540">
        <v>9.1864910125732404</v>
      </c>
      <c r="I2540">
        <v>3.0444655418395898</v>
      </c>
      <c r="J2540">
        <v>1169</v>
      </c>
      <c r="K2540">
        <v>325</v>
      </c>
      <c r="L2540">
        <v>2198</v>
      </c>
      <c r="M2540">
        <v>676</v>
      </c>
      <c r="N2540">
        <v>87.846458435058594</v>
      </c>
      <c r="O2540">
        <v>37.215587615966797</v>
      </c>
      <c r="P2540">
        <v>65.467195273631802</v>
      </c>
      <c r="Q2540">
        <v>159.377125708569</v>
      </c>
      <c r="R2540">
        <v>29.702230446578699</v>
      </c>
      <c r="S2540">
        <v>7.3255039125889896</v>
      </c>
      <c r="T2540">
        <v>0.43935540437857401</v>
      </c>
      <c r="U2540">
        <v>0.94470091597675099</v>
      </c>
      <c r="V2540">
        <v>7.6218081435472698</v>
      </c>
      <c r="W2540">
        <v>3.6252934272300399</v>
      </c>
    </row>
    <row r="2541" spans="1:23" x14ac:dyDescent="0.25">
      <c r="A2541">
        <v>2539</v>
      </c>
      <c r="B2541">
        <v>115.40823613887299</v>
      </c>
      <c r="C2541">
        <v>162.22905548332</v>
      </c>
      <c r="D2541">
        <v>20.183553068890198</v>
      </c>
      <c r="E2541">
        <v>6.3204721395727299</v>
      </c>
      <c r="F2541">
        <v>6.0479979515075604</v>
      </c>
      <c r="G2541">
        <v>4.3430409431457502</v>
      </c>
      <c r="H2541">
        <v>7.1580209732055602</v>
      </c>
      <c r="I2541">
        <v>2.70770239830017</v>
      </c>
      <c r="J2541">
        <v>787</v>
      </c>
      <c r="K2541">
        <v>185</v>
      </c>
      <c r="L2541">
        <v>1708</v>
      </c>
      <c r="M2541">
        <v>494</v>
      </c>
      <c r="N2541">
        <v>79.246452331542898</v>
      </c>
      <c r="O2541">
        <v>39.204593658447202</v>
      </c>
      <c r="P2541">
        <v>71.142269901744498</v>
      </c>
      <c r="Q2541">
        <v>157.704408352668</v>
      </c>
      <c r="R2541">
        <v>33.116429857547502</v>
      </c>
      <c r="S2541">
        <v>8.3825729705570406</v>
      </c>
      <c r="T2541">
        <v>0.446232270471001</v>
      </c>
      <c r="U2541">
        <v>0.953297639746297</v>
      </c>
      <c r="V2541">
        <v>9.4523713011755106</v>
      </c>
      <c r="W2541">
        <v>4.7058989956146497</v>
      </c>
    </row>
    <row r="2542" spans="1:23" x14ac:dyDescent="0.25">
      <c r="A2542">
        <v>2540</v>
      </c>
      <c r="B2542">
        <v>108.97642104446</v>
      </c>
      <c r="C2542">
        <v>192.857381280444</v>
      </c>
      <c r="D2542">
        <v>23.571801108898999</v>
      </c>
      <c r="E2542">
        <v>12.271801743477001</v>
      </c>
      <c r="F2542">
        <v>5.0885801315307599</v>
      </c>
      <c r="G2542">
        <v>4.3030800819396902</v>
      </c>
      <c r="H2542">
        <v>5.1170725822448704</v>
      </c>
      <c r="I2542">
        <v>3.1774320602416899</v>
      </c>
      <c r="J2542">
        <v>534</v>
      </c>
      <c r="K2542">
        <v>237</v>
      </c>
      <c r="L2542">
        <v>1124</v>
      </c>
      <c r="M2542">
        <v>653</v>
      </c>
      <c r="N2542">
        <v>70.1783447265625</v>
      </c>
      <c r="O2542">
        <v>25.0798740386962</v>
      </c>
      <c r="P2542">
        <v>52.4901204365826</v>
      </c>
      <c r="Q2542">
        <v>199.295263921296</v>
      </c>
      <c r="R2542">
        <v>22.5968870416913</v>
      </c>
      <c r="S2542">
        <v>5.4125948519050402</v>
      </c>
      <c r="T2542">
        <v>0.35589629182530902</v>
      </c>
      <c r="U2542">
        <v>0.96744216531376404</v>
      </c>
      <c r="V2542">
        <v>8.0698725852856494</v>
      </c>
      <c r="W2542">
        <v>3.0370018975331998</v>
      </c>
    </row>
    <row r="2543" spans="1:23" x14ac:dyDescent="0.25">
      <c r="A2543">
        <v>2541</v>
      </c>
      <c r="B2543">
        <v>103.888198878301</v>
      </c>
      <c r="C2543">
        <v>166.19006772885101</v>
      </c>
      <c r="D2543">
        <v>27.2628821376357</v>
      </c>
      <c r="E2543">
        <v>7.8215613727133002</v>
      </c>
      <c r="F2543">
        <v>4.9587845802307102</v>
      </c>
      <c r="G2543">
        <v>4.8545675277709899</v>
      </c>
      <c r="H2543">
        <v>4.3767771720886204</v>
      </c>
      <c r="I2543">
        <v>3.1801130771636901</v>
      </c>
      <c r="J2543">
        <v>379</v>
      </c>
      <c r="K2543">
        <v>225</v>
      </c>
      <c r="L2543">
        <v>928</v>
      </c>
      <c r="M2543">
        <v>626</v>
      </c>
      <c r="N2543">
        <v>45.967380523681598</v>
      </c>
      <c r="O2543">
        <v>47.801673889160099</v>
      </c>
      <c r="P2543">
        <v>61.145060390213601</v>
      </c>
      <c r="Q2543">
        <v>152.53217372745701</v>
      </c>
      <c r="R2543">
        <v>25.3939054641212</v>
      </c>
      <c r="S2543">
        <v>6.4499781235861198</v>
      </c>
      <c r="T2543">
        <v>0.46342693722949302</v>
      </c>
      <c r="U2543">
        <v>0.95668862472703098</v>
      </c>
      <c r="V2543">
        <v>5.3942280750910596</v>
      </c>
      <c r="W2543">
        <v>3.4393331662070601</v>
      </c>
    </row>
    <row r="2544" spans="1:23" x14ac:dyDescent="0.25">
      <c r="A2544">
        <v>2542</v>
      </c>
      <c r="B2544">
        <v>103.04744900929499</v>
      </c>
      <c r="C2544">
        <v>171.43061188845101</v>
      </c>
      <c r="D2544">
        <v>19.0368876961222</v>
      </c>
      <c r="E2544">
        <v>12.0222807966265</v>
      </c>
      <c r="F2544">
        <v>5.2537431716918901</v>
      </c>
      <c r="G2544">
        <v>4.7073898315429599</v>
      </c>
      <c r="H2544">
        <v>5.42211866378784</v>
      </c>
      <c r="I2544">
        <v>4.6299791336059499</v>
      </c>
      <c r="J2544">
        <v>564</v>
      </c>
      <c r="K2544">
        <v>498</v>
      </c>
      <c r="L2544">
        <v>1262</v>
      </c>
      <c r="M2544">
        <v>1137</v>
      </c>
      <c r="N2544">
        <v>60.207977294921797</v>
      </c>
      <c r="O2544">
        <v>61.684680938720703</v>
      </c>
      <c r="P2544">
        <v>59.380713619402897</v>
      </c>
      <c r="Q2544">
        <v>199.20254324244999</v>
      </c>
      <c r="R2544">
        <v>28.572950074909699</v>
      </c>
      <c r="S2544">
        <v>5.01972634475091</v>
      </c>
      <c r="T2544">
        <v>0.380477619650333</v>
      </c>
      <c r="U2544">
        <v>0.98118206991819001</v>
      </c>
      <c r="V2544">
        <v>9.6948512045347197</v>
      </c>
      <c r="W2544">
        <v>2.3444013224090798</v>
      </c>
    </row>
    <row r="2545" spans="1:23" x14ac:dyDescent="0.25">
      <c r="A2545">
        <v>2543</v>
      </c>
      <c r="B2545">
        <v>98.762890799355702</v>
      </c>
      <c r="C2545">
        <v>183.09509208406899</v>
      </c>
      <c r="D2545">
        <v>14.965780862515199</v>
      </c>
      <c r="E2545">
        <v>9.6878968068273696</v>
      </c>
      <c r="F2545">
        <v>4.5297613143920898</v>
      </c>
      <c r="G2545">
        <v>4.1944646835327104</v>
      </c>
      <c r="H2545">
        <v>5.1832909584045401</v>
      </c>
      <c r="I2545">
        <v>4.2170224189758301</v>
      </c>
      <c r="J2545">
        <v>531</v>
      </c>
      <c r="K2545">
        <v>471</v>
      </c>
      <c r="L2545">
        <v>1310</v>
      </c>
      <c r="M2545">
        <v>934</v>
      </c>
      <c r="N2545">
        <v>55.901699066162102</v>
      </c>
      <c r="O2545">
        <v>26.172506332397401</v>
      </c>
      <c r="P2545">
        <v>59.964597736078403</v>
      </c>
      <c r="Q2545">
        <v>161.36226802360301</v>
      </c>
      <c r="R2545">
        <v>24.124373066829801</v>
      </c>
      <c r="S2545">
        <v>12.546867351096299</v>
      </c>
      <c r="T2545">
        <v>0.43175557395467301</v>
      </c>
      <c r="U2545">
        <v>0.90282465453527405</v>
      </c>
      <c r="V2545">
        <v>7.7505003335557001</v>
      </c>
      <c r="W2545">
        <v>4.9003870967741898</v>
      </c>
    </row>
    <row r="2546" spans="1:23" x14ac:dyDescent="0.25">
      <c r="A2546">
        <v>2544</v>
      </c>
      <c r="B2546">
        <v>134.73568281938299</v>
      </c>
      <c r="C2546">
        <v>178.76520017854</v>
      </c>
      <c r="D2546">
        <v>18.697776930835602</v>
      </c>
      <c r="E2546">
        <v>6.7346500721744302</v>
      </c>
      <c r="F2546">
        <v>5.5712480545043901</v>
      </c>
      <c r="G2546">
        <v>2.9509484767913801</v>
      </c>
      <c r="H2546">
        <v>7.4468150138854901</v>
      </c>
      <c r="I2546">
        <v>2.1230211257934499</v>
      </c>
      <c r="J2546">
        <v>890</v>
      </c>
      <c r="K2546">
        <v>174</v>
      </c>
      <c r="L2546">
        <v>1566</v>
      </c>
      <c r="M2546">
        <v>374</v>
      </c>
      <c r="N2546">
        <v>71.867935180664006</v>
      </c>
      <c r="O2546">
        <v>29.732135772705</v>
      </c>
      <c r="P2546">
        <v>66.682474226804104</v>
      </c>
      <c r="Q2546">
        <v>191.63166509597701</v>
      </c>
      <c r="R2546">
        <v>33.164844936521597</v>
      </c>
      <c r="S2546">
        <v>3.5862798212545899</v>
      </c>
      <c r="T2546">
        <v>0.42303465458768602</v>
      </c>
      <c r="U2546">
        <v>0.97697111979912998</v>
      </c>
      <c r="V2546">
        <v>7.6924603174603101</v>
      </c>
      <c r="W2546">
        <v>2.5645459123719898</v>
      </c>
    </row>
    <row r="2547" spans="1:23" x14ac:dyDescent="0.25">
      <c r="A2547">
        <v>2545</v>
      </c>
      <c r="B2547">
        <v>158.89557336645299</v>
      </c>
      <c r="C2547">
        <v>170.22794931009699</v>
      </c>
      <c r="D2547">
        <v>27.709589052758201</v>
      </c>
      <c r="E2547">
        <v>8.3693722283168004</v>
      </c>
      <c r="F2547">
        <v>7.3717894554138104</v>
      </c>
      <c r="G2547">
        <v>4.2899694442748997</v>
      </c>
      <c r="H2547">
        <v>10.773138999938899</v>
      </c>
      <c r="I2547">
        <v>4.0655870437621999</v>
      </c>
      <c r="J2547">
        <v>1370</v>
      </c>
      <c r="K2547">
        <v>463</v>
      </c>
      <c r="L2547">
        <v>2334</v>
      </c>
      <c r="M2547">
        <v>1017</v>
      </c>
      <c r="N2547">
        <v>113.15918731689401</v>
      </c>
      <c r="O2547">
        <v>45</v>
      </c>
      <c r="P2547">
        <v>72.560885608855997</v>
      </c>
      <c r="Q2547">
        <v>215.35734368723999</v>
      </c>
      <c r="R2547">
        <v>26.786580909901801</v>
      </c>
      <c r="S2547">
        <v>7.9180199201727897</v>
      </c>
      <c r="T2547">
        <v>0.46782828797764903</v>
      </c>
      <c r="U2547">
        <v>0.95156919461467404</v>
      </c>
      <c r="V2547">
        <v>7.3007923930269403</v>
      </c>
      <c r="W2547">
        <v>3.4251738016831301</v>
      </c>
    </row>
    <row r="2548" spans="1:23" x14ac:dyDescent="0.25">
      <c r="A2548">
        <v>2546</v>
      </c>
      <c r="B2548">
        <v>153.98909352015301</v>
      </c>
      <c r="C2548">
        <v>184.560596945409</v>
      </c>
      <c r="D2548">
        <v>23.5547377075053</v>
      </c>
      <c r="E2548">
        <v>5.7183111816044798</v>
      </c>
      <c r="F2548">
        <v>7.7815227508544904</v>
      </c>
      <c r="G2548">
        <v>2.25035405158996</v>
      </c>
      <c r="H2548">
        <v>11.3568830490112</v>
      </c>
      <c r="I2548">
        <v>1.5840810537338199</v>
      </c>
      <c r="J2548">
        <v>1417</v>
      </c>
      <c r="K2548">
        <v>109</v>
      </c>
      <c r="L2548">
        <v>2432</v>
      </c>
      <c r="M2548">
        <v>278</v>
      </c>
      <c r="N2548">
        <v>113.991233825683</v>
      </c>
      <c r="O2548">
        <v>44.384681701660099</v>
      </c>
      <c r="P2548">
        <v>63.802206405693902</v>
      </c>
      <c r="Q2548">
        <v>182.93628862022601</v>
      </c>
      <c r="R2548">
        <v>26.8148964437373</v>
      </c>
      <c r="S2548">
        <v>5.32572225742343</v>
      </c>
      <c r="T2548">
        <v>0.44769536470530702</v>
      </c>
      <c r="U2548">
        <v>0.96692621400004297</v>
      </c>
      <c r="V2548">
        <v>6.8070121005274498</v>
      </c>
      <c r="W2548">
        <v>3.0889268356758102</v>
      </c>
    </row>
    <row r="2549" spans="1:23" x14ac:dyDescent="0.25">
      <c r="A2549">
        <v>2547</v>
      </c>
      <c r="B2549">
        <v>155.99532302198699</v>
      </c>
      <c r="C2549">
        <v>157.679694929069</v>
      </c>
      <c r="D2549">
        <v>24.772325420768901</v>
      </c>
      <c r="E2549">
        <v>5.37781790296326</v>
      </c>
      <c r="F2549">
        <v>8.3142595291137695</v>
      </c>
      <c r="G2549">
        <v>3.1437518596649099</v>
      </c>
      <c r="H2549">
        <v>10.239027023315399</v>
      </c>
      <c r="I2549">
        <v>1.99441158771514</v>
      </c>
      <c r="J2549">
        <v>1293</v>
      </c>
      <c r="K2549">
        <v>167</v>
      </c>
      <c r="L2549">
        <v>2481</v>
      </c>
      <c r="M2549">
        <v>356</v>
      </c>
      <c r="N2549">
        <v>92.779304504394503</v>
      </c>
      <c r="O2549">
        <v>38.288379669189403</v>
      </c>
      <c r="P2549">
        <v>119.128119001919</v>
      </c>
      <c r="Q2549">
        <v>181.15395113962001</v>
      </c>
      <c r="R2549">
        <v>21.346523945636999</v>
      </c>
      <c r="S2549">
        <v>5.06222159731022</v>
      </c>
      <c r="T2549">
        <v>0.71157832870542703</v>
      </c>
      <c r="U2549">
        <v>0.96925553221558003</v>
      </c>
      <c r="V2549">
        <v>6.9689149560117301</v>
      </c>
      <c r="W2549">
        <v>2.6926709094641699</v>
      </c>
    </row>
    <row r="2550" spans="1:23" x14ac:dyDescent="0.25">
      <c r="A2550">
        <v>2548</v>
      </c>
      <c r="B2550">
        <v>159.725261503231</v>
      </c>
      <c r="C2550">
        <v>188.544567136952</v>
      </c>
      <c r="D2550">
        <v>24.3770760186895</v>
      </c>
      <c r="E2550">
        <v>6.10464277928775</v>
      </c>
      <c r="F2550">
        <v>7.6647238731384197</v>
      </c>
      <c r="G2550">
        <v>4.0423240661620996</v>
      </c>
      <c r="H2550">
        <v>9.5886669158935494</v>
      </c>
      <c r="I2550">
        <v>3.0135104656219398</v>
      </c>
      <c r="J2550">
        <v>1213</v>
      </c>
      <c r="K2550">
        <v>285</v>
      </c>
      <c r="L2550">
        <v>2278</v>
      </c>
      <c r="M2550">
        <v>616</v>
      </c>
      <c r="N2550">
        <v>107.2007522583</v>
      </c>
      <c r="O2550">
        <v>50.447994232177699</v>
      </c>
      <c r="P2550">
        <v>105.285004612873</v>
      </c>
      <c r="Q2550">
        <v>151.98578908002901</v>
      </c>
      <c r="R2550">
        <v>27.977478372955499</v>
      </c>
      <c r="S2550">
        <v>4.2742575459733398</v>
      </c>
      <c r="T2550">
        <v>0.63395508174829895</v>
      </c>
      <c r="U2550">
        <v>0.96411593672627005</v>
      </c>
      <c r="V2550">
        <v>4.7852369380315896</v>
      </c>
      <c r="W2550">
        <v>2.5722595891656002</v>
      </c>
    </row>
    <row r="2551" spans="1:23" x14ac:dyDescent="0.25">
      <c r="A2551">
        <v>2549</v>
      </c>
      <c r="B2551">
        <v>163.300626831492</v>
      </c>
      <c r="C2551">
        <v>168.70861068524499</v>
      </c>
      <c r="D2551">
        <v>23.303432615424899</v>
      </c>
      <c r="E2551">
        <v>11.7011551960489</v>
      </c>
      <c r="F2551">
        <v>9.3813943862915004</v>
      </c>
      <c r="G2551">
        <v>4.5565018653869602</v>
      </c>
      <c r="H2551">
        <v>11.6692199707031</v>
      </c>
      <c r="I2551">
        <v>3.9121620655059801</v>
      </c>
      <c r="J2551">
        <v>1484</v>
      </c>
      <c r="K2551">
        <v>313</v>
      </c>
      <c r="L2551">
        <v>2821</v>
      </c>
      <c r="M2551">
        <v>911</v>
      </c>
      <c r="N2551">
        <v>109.658561706542</v>
      </c>
      <c r="O2551">
        <v>52.611785888671797</v>
      </c>
      <c r="P2551">
        <v>102.347073559553</v>
      </c>
      <c r="Q2551">
        <v>171.482674729781</v>
      </c>
      <c r="R2551">
        <v>25.375829383433299</v>
      </c>
      <c r="S2551">
        <v>4.14243758611524</v>
      </c>
      <c r="T2551">
        <v>0.64293424178856595</v>
      </c>
      <c r="U2551">
        <v>0.97603585285903405</v>
      </c>
      <c r="V2551">
        <v>4.4988375096874096</v>
      </c>
      <c r="W2551">
        <v>2.7966610147384898</v>
      </c>
    </row>
    <row r="2552" spans="1:23" x14ac:dyDescent="0.25">
      <c r="A2552">
        <v>2550</v>
      </c>
      <c r="B2552">
        <v>172.52527702846899</v>
      </c>
      <c r="C2552">
        <v>215.98787090764401</v>
      </c>
      <c r="D2552">
        <v>22.2413058095343</v>
      </c>
      <c r="E2552">
        <v>5.21131301793171</v>
      </c>
      <c r="F2552">
        <v>7.73811912536621</v>
      </c>
      <c r="G2552">
        <v>2.3788938522338801</v>
      </c>
      <c r="H2552">
        <v>9.1599025726318306</v>
      </c>
      <c r="I2552">
        <v>1.76328372955322</v>
      </c>
      <c r="J2552">
        <v>1170</v>
      </c>
      <c r="K2552">
        <v>142</v>
      </c>
      <c r="L2552">
        <v>2174</v>
      </c>
      <c r="M2552">
        <v>331</v>
      </c>
      <c r="N2552">
        <v>99.005050659179602</v>
      </c>
      <c r="O2552">
        <v>45.177425384521399</v>
      </c>
      <c r="P2552">
        <v>73.535959309202696</v>
      </c>
      <c r="Q2552">
        <v>194.41149938042099</v>
      </c>
      <c r="R2552">
        <v>22.644527193676801</v>
      </c>
      <c r="S2552">
        <v>5.0807591083823</v>
      </c>
      <c r="T2552">
        <v>0.52049523344929005</v>
      </c>
      <c r="U2552">
        <v>0.96538547282947196</v>
      </c>
      <c r="V2552">
        <v>5.2568932568932496</v>
      </c>
      <c r="W2552">
        <v>2.7947019867549598</v>
      </c>
    </row>
    <row r="2553" spans="1:23" x14ac:dyDescent="0.25">
      <c r="A2553">
        <v>2551</v>
      </c>
      <c r="B2553">
        <v>156.03060412583201</v>
      </c>
      <c r="C2553">
        <v>203.02319082458399</v>
      </c>
      <c r="D2553">
        <v>26.132611864978699</v>
      </c>
      <c r="E2553">
        <v>5.6738947216835598</v>
      </c>
      <c r="F2553">
        <v>5.3732047080993599</v>
      </c>
      <c r="G2553">
        <v>2.1620666980743399</v>
      </c>
      <c r="H2553">
        <v>7.5502753257751403</v>
      </c>
      <c r="I2553">
        <v>2.0692515373229901</v>
      </c>
      <c r="J2553">
        <v>900</v>
      </c>
      <c r="K2553">
        <v>216</v>
      </c>
      <c r="L2553">
        <v>1555</v>
      </c>
      <c r="M2553">
        <v>424</v>
      </c>
      <c r="N2553">
        <v>80.622573852539006</v>
      </c>
      <c r="O2553">
        <v>45.453273773193303</v>
      </c>
      <c r="P2553">
        <v>70.017210863594698</v>
      </c>
      <c r="Q2553">
        <v>153.04503770124299</v>
      </c>
      <c r="R2553">
        <v>24.3873196095421</v>
      </c>
      <c r="S2553">
        <v>8.6134837573986207</v>
      </c>
      <c r="T2553">
        <v>0.471879475776666</v>
      </c>
      <c r="U2553">
        <v>0.92953424238803495</v>
      </c>
      <c r="V2553">
        <v>6.2863968521641302</v>
      </c>
      <c r="W2553">
        <v>4.0588049818697698</v>
      </c>
    </row>
    <row r="2554" spans="1:23" x14ac:dyDescent="0.25">
      <c r="A2554">
        <v>2552</v>
      </c>
      <c r="B2554">
        <v>170.86196122571701</v>
      </c>
      <c r="C2554">
        <v>173.55139824176601</v>
      </c>
      <c r="D2554">
        <v>24.7234768626872</v>
      </c>
      <c r="E2554">
        <v>6.7761296621257596</v>
      </c>
      <c r="F2554">
        <v>7.8537268638610804</v>
      </c>
      <c r="G2554">
        <v>2.6606254577636701</v>
      </c>
      <c r="H2554">
        <v>8.3491964340209908</v>
      </c>
      <c r="I2554">
        <v>1.82186675071716</v>
      </c>
      <c r="J2554">
        <v>965</v>
      </c>
      <c r="K2554">
        <v>110</v>
      </c>
      <c r="L2554">
        <v>1997</v>
      </c>
      <c r="M2554">
        <v>289</v>
      </c>
      <c r="N2554">
        <v>97.529487609863196</v>
      </c>
      <c r="O2554">
        <v>70.710678100585895</v>
      </c>
      <c r="P2554">
        <v>78.666558103178701</v>
      </c>
      <c r="Q2554">
        <v>177.296971204676</v>
      </c>
      <c r="R2554">
        <v>23.4176988853979</v>
      </c>
      <c r="S2554">
        <v>6.7758206817086197</v>
      </c>
      <c r="T2554">
        <v>0.54678616447666195</v>
      </c>
      <c r="U2554">
        <v>0.96355891020949203</v>
      </c>
      <c r="V2554">
        <v>5.6431292118370902</v>
      </c>
      <c r="W2554">
        <v>2.91848359850716</v>
      </c>
    </row>
    <row r="2555" spans="1:23" x14ac:dyDescent="0.25">
      <c r="A2555">
        <v>2553</v>
      </c>
      <c r="B2555">
        <v>181.13043140755599</v>
      </c>
      <c r="C2555">
        <v>176.799181043684</v>
      </c>
      <c r="D2555">
        <v>19.443523843863701</v>
      </c>
      <c r="E2555">
        <v>9.5449959684540797</v>
      </c>
      <c r="F2555">
        <v>5.5991005897521902</v>
      </c>
      <c r="G2555">
        <v>3.93798375129699</v>
      </c>
      <c r="H2555">
        <v>9.2547016143798793</v>
      </c>
      <c r="I2555">
        <v>3.18532013893127</v>
      </c>
      <c r="J2555">
        <v>1193</v>
      </c>
      <c r="K2555">
        <v>298</v>
      </c>
      <c r="L2555">
        <v>1815</v>
      </c>
      <c r="M2555">
        <v>742</v>
      </c>
      <c r="N2555">
        <v>95.603347778320298</v>
      </c>
      <c r="O2555">
        <v>71.449279785156193</v>
      </c>
      <c r="P2555">
        <v>88.643522543783305</v>
      </c>
      <c r="Q2555">
        <v>161.78421430279801</v>
      </c>
      <c r="R2555">
        <v>25.442553941663999</v>
      </c>
      <c r="S2555">
        <v>7.7558831570337299</v>
      </c>
      <c r="T2555">
        <v>0.61026214511027499</v>
      </c>
      <c r="U2555">
        <v>0.94968108022925302</v>
      </c>
      <c r="V2555">
        <v>5.1036170791405997</v>
      </c>
      <c r="W2555">
        <v>3.7317430118542299</v>
      </c>
    </row>
    <row r="2556" spans="1:23" x14ac:dyDescent="0.25">
      <c r="A2556">
        <v>2554</v>
      </c>
      <c r="B2556">
        <v>153.71433561683699</v>
      </c>
      <c r="C2556">
        <v>188.28799316889501</v>
      </c>
      <c r="D2556">
        <v>28.388342328708401</v>
      </c>
      <c r="E2556">
        <v>6.0814530125716502</v>
      </c>
      <c r="F2556">
        <v>10.129884719848601</v>
      </c>
      <c r="G2556">
        <v>2.5922710895538299</v>
      </c>
      <c r="H2556">
        <v>13.064078330993601</v>
      </c>
      <c r="I2556">
        <v>1.9173569679260201</v>
      </c>
      <c r="J2556">
        <v>1688</v>
      </c>
      <c r="K2556">
        <v>156</v>
      </c>
      <c r="L2556">
        <v>3070</v>
      </c>
      <c r="M2556">
        <v>331</v>
      </c>
      <c r="N2556">
        <v>138.798416137695</v>
      </c>
      <c r="O2556">
        <v>25.632011413574201</v>
      </c>
      <c r="P2556">
        <v>71.122333873581795</v>
      </c>
      <c r="Q2556">
        <v>230.66435812506199</v>
      </c>
      <c r="R2556">
        <v>23.0110989441587</v>
      </c>
      <c r="S2556">
        <v>7.5339081833619197</v>
      </c>
      <c r="T2556">
        <v>0.49807168262958501</v>
      </c>
      <c r="U2556">
        <v>0.97118617059451895</v>
      </c>
      <c r="V2556">
        <v>6.2528901734103997</v>
      </c>
      <c r="W2556">
        <v>2.9178332318928701</v>
      </c>
    </row>
    <row r="2557" spans="1:23" x14ac:dyDescent="0.25">
      <c r="A2557">
        <v>2555</v>
      </c>
      <c r="B2557">
        <v>165.132546721263</v>
      </c>
      <c r="C2557">
        <v>177.11595412292101</v>
      </c>
      <c r="D2557">
        <v>28.555730298596998</v>
      </c>
      <c r="E2557">
        <v>6.9563058751344098</v>
      </c>
      <c r="F2557">
        <v>8.6473264694213796</v>
      </c>
      <c r="G2557">
        <v>3.8187074661254798</v>
      </c>
      <c r="H2557">
        <v>11.550257682800201</v>
      </c>
      <c r="I2557">
        <v>2.8678991794586102</v>
      </c>
      <c r="J2557">
        <v>1441</v>
      </c>
      <c r="K2557">
        <v>263</v>
      </c>
      <c r="L2557">
        <v>2495</v>
      </c>
      <c r="M2557">
        <v>573</v>
      </c>
      <c r="N2557">
        <v>140.45640563964801</v>
      </c>
      <c r="O2557">
        <v>58.051700592041001</v>
      </c>
      <c r="P2557">
        <v>81.839036530086204</v>
      </c>
      <c r="Q2557">
        <v>196.49821933591701</v>
      </c>
      <c r="R2557">
        <v>25.268775609673199</v>
      </c>
      <c r="S2557">
        <v>7.5804523307917497</v>
      </c>
      <c r="T2557">
        <v>0.53996586302409799</v>
      </c>
      <c r="U2557">
        <v>0.95343338750155104</v>
      </c>
      <c r="V2557">
        <v>6.0397098129056799</v>
      </c>
      <c r="W2557">
        <v>3.4555414417275299</v>
      </c>
    </row>
    <row r="2558" spans="1:23" x14ac:dyDescent="0.25">
      <c r="A2558">
        <v>2556</v>
      </c>
      <c r="B2558">
        <v>167.478177337033</v>
      </c>
      <c r="C2558">
        <v>175.22160336897599</v>
      </c>
      <c r="D2558">
        <v>25.216556182551301</v>
      </c>
      <c r="E2558">
        <v>7.5272880522794301</v>
      </c>
      <c r="F2558">
        <v>9.1020193099975497</v>
      </c>
      <c r="G2558">
        <v>4.8246364593505797</v>
      </c>
      <c r="H2558">
        <v>12.408912658691399</v>
      </c>
      <c r="I2558">
        <v>4.2991156578063903</v>
      </c>
      <c r="J2558">
        <v>1508</v>
      </c>
      <c r="K2558">
        <v>472</v>
      </c>
      <c r="L2558">
        <v>2844</v>
      </c>
      <c r="M2558">
        <v>992</v>
      </c>
      <c r="N2558">
        <v>114.481437683105</v>
      </c>
      <c r="O2558">
        <v>55.443668365478501</v>
      </c>
      <c r="P2558">
        <v>71.814739884393006</v>
      </c>
      <c r="Q2558">
        <v>170.99033930254399</v>
      </c>
      <c r="R2558">
        <v>24.415764405849199</v>
      </c>
      <c r="S2558">
        <v>4.3657318394208904</v>
      </c>
      <c r="T2558">
        <v>0.49151506618515201</v>
      </c>
      <c r="U2558">
        <v>0.97121410497897698</v>
      </c>
      <c r="V2558">
        <v>6.2092050209204999</v>
      </c>
      <c r="W2558">
        <v>2.8900928792569598</v>
      </c>
    </row>
    <row r="2559" spans="1:23" x14ac:dyDescent="0.25">
      <c r="A2559">
        <v>2557</v>
      </c>
      <c r="B2559">
        <v>167.869219274583</v>
      </c>
      <c r="C2559">
        <v>183.31533699470199</v>
      </c>
      <c r="D2559">
        <v>32.5257722515233</v>
      </c>
      <c r="E2559">
        <v>5.4258735168497996</v>
      </c>
      <c r="F2559">
        <v>8.2272701263427699</v>
      </c>
      <c r="G2559">
        <v>2.5474977493286102</v>
      </c>
      <c r="H2559">
        <v>10.652570724487299</v>
      </c>
      <c r="I2559">
        <v>1.9026397466659499</v>
      </c>
      <c r="J2559">
        <v>1241</v>
      </c>
      <c r="K2559">
        <v>147</v>
      </c>
      <c r="L2559">
        <v>2540</v>
      </c>
      <c r="M2559">
        <v>380</v>
      </c>
      <c r="N2559">
        <v>126.625434875488</v>
      </c>
      <c r="O2559">
        <v>48.754486083984297</v>
      </c>
      <c r="P2559">
        <v>90.776755646817193</v>
      </c>
      <c r="Q2559">
        <v>141.14960361435499</v>
      </c>
      <c r="R2559">
        <v>30.626205340196499</v>
      </c>
      <c r="S2559">
        <v>5.5164329770034604</v>
      </c>
      <c r="T2559">
        <v>0.54468093470769896</v>
      </c>
      <c r="U2559">
        <v>0.948108894787831</v>
      </c>
      <c r="V2559">
        <v>5.5184145913714397</v>
      </c>
      <c r="W2559">
        <v>2.7196680497925301</v>
      </c>
    </row>
    <row r="2560" spans="1:23" x14ac:dyDescent="0.25">
      <c r="A2560">
        <v>2558</v>
      </c>
      <c r="B2560">
        <v>176.21236585223801</v>
      </c>
      <c r="C2560">
        <v>163.044964971181</v>
      </c>
      <c r="D2560">
        <v>27.609867464269598</v>
      </c>
      <c r="E2560">
        <v>9.3687617473600895</v>
      </c>
      <c r="F2560">
        <v>7.7518768310546804</v>
      </c>
      <c r="G2560">
        <v>3.9997577667236301</v>
      </c>
      <c r="H2560">
        <v>12.1225986480712</v>
      </c>
      <c r="I2560">
        <v>3.0567255020141602</v>
      </c>
      <c r="J2560">
        <v>1498</v>
      </c>
      <c r="K2560">
        <v>263</v>
      </c>
      <c r="L2560">
        <v>2401</v>
      </c>
      <c r="M2560">
        <v>731</v>
      </c>
      <c r="N2560">
        <v>125.86500549316401</v>
      </c>
      <c r="O2560">
        <v>27.784887313842699</v>
      </c>
      <c r="P2560">
        <v>89.677726383205794</v>
      </c>
      <c r="Q2560">
        <v>194.56733443318399</v>
      </c>
      <c r="R2560">
        <v>30.659203870133201</v>
      </c>
      <c r="S2560">
        <v>3.4190243067425601</v>
      </c>
      <c r="T2560">
        <v>0.52200390636201599</v>
      </c>
      <c r="U2560">
        <v>0.97769040249864902</v>
      </c>
      <c r="V2560">
        <v>7.4892086330935204</v>
      </c>
      <c r="W2560">
        <v>2.5907378335949698</v>
      </c>
    </row>
    <row r="2561" spans="1:23" x14ac:dyDescent="0.25">
      <c r="A2561">
        <v>2559</v>
      </c>
      <c r="B2561">
        <v>191.25055793824799</v>
      </c>
      <c r="C2561">
        <v>149.419511343127</v>
      </c>
      <c r="D2561">
        <v>26.193258426229399</v>
      </c>
      <c r="E2561">
        <v>4.48485503111438</v>
      </c>
      <c r="F2561">
        <v>5.8508648872375399</v>
      </c>
      <c r="G2561">
        <v>3.1583707332611</v>
      </c>
      <c r="H2561">
        <v>10.2443723678588</v>
      </c>
      <c r="I2561">
        <v>1.99989032745361</v>
      </c>
      <c r="J2561">
        <v>1232</v>
      </c>
      <c r="K2561">
        <v>156</v>
      </c>
      <c r="L2561">
        <v>1712</v>
      </c>
      <c r="M2561">
        <v>364</v>
      </c>
      <c r="N2561">
        <v>118.92854309082</v>
      </c>
      <c r="O2561">
        <v>42.720016479492102</v>
      </c>
      <c r="P2561">
        <v>100.142658038825</v>
      </c>
      <c r="Q2561">
        <v>115.232078482359</v>
      </c>
      <c r="R2561">
        <v>30.092792565054499</v>
      </c>
      <c r="S2561">
        <v>4.63951130760986</v>
      </c>
      <c r="T2561">
        <v>0.56081870179423099</v>
      </c>
      <c r="U2561">
        <v>0.95968066189516599</v>
      </c>
      <c r="V2561">
        <v>9.18506006006006</v>
      </c>
      <c r="W2561">
        <v>3.42994712990936</v>
      </c>
    </row>
    <row r="2562" spans="1:23" x14ac:dyDescent="0.25">
      <c r="A2562">
        <v>2560</v>
      </c>
      <c r="B2562">
        <v>172.382289584505</v>
      </c>
      <c r="C2562">
        <v>190.179607599604</v>
      </c>
      <c r="D2562">
        <v>24.734770864157898</v>
      </c>
      <c r="E2562">
        <v>5.05190265373201</v>
      </c>
      <c r="F2562">
        <v>8.2287340164184499</v>
      </c>
      <c r="G2562">
        <v>3.3795087337493799</v>
      </c>
      <c r="H2562">
        <v>11.972900390625</v>
      </c>
      <c r="I2562">
        <v>2.4493756294250399</v>
      </c>
      <c r="J2562">
        <v>1549</v>
      </c>
      <c r="K2562">
        <v>170</v>
      </c>
      <c r="L2562">
        <v>2441</v>
      </c>
      <c r="M2562">
        <v>434</v>
      </c>
      <c r="N2562">
        <v>127.059036254882</v>
      </c>
      <c r="O2562">
        <v>19.235383987426701</v>
      </c>
      <c r="P2562">
        <v>82.419020074855396</v>
      </c>
      <c r="Q2562">
        <v>115.19904020873101</v>
      </c>
      <c r="R2562">
        <v>30.8497079957361</v>
      </c>
      <c r="S2562">
        <v>7.7846417796058001</v>
      </c>
      <c r="T2562">
        <v>0.45618754946450102</v>
      </c>
      <c r="U2562">
        <v>0.93656175152586696</v>
      </c>
      <c r="V2562">
        <v>12.019205298013199</v>
      </c>
      <c r="W2562">
        <v>3.68144525086778</v>
      </c>
    </row>
    <row r="2563" spans="1:23" x14ac:dyDescent="0.25">
      <c r="A2563">
        <v>2561</v>
      </c>
      <c r="B2563">
        <v>186.93423120961</v>
      </c>
      <c r="C2563">
        <v>193.71773176269599</v>
      </c>
      <c r="D2563">
        <v>28.068887553940801</v>
      </c>
      <c r="E2563">
        <v>7.3864651507973802</v>
      </c>
      <c r="F2563">
        <v>6.6072049140930096</v>
      </c>
      <c r="G2563">
        <v>3.1998145580291699</v>
      </c>
      <c r="H2563">
        <v>10.7290267944335</v>
      </c>
      <c r="I2563">
        <v>2.4585723876953098</v>
      </c>
      <c r="J2563">
        <v>1300</v>
      </c>
      <c r="K2563">
        <v>161</v>
      </c>
      <c r="L2563">
        <v>2064</v>
      </c>
      <c r="M2563">
        <v>435</v>
      </c>
      <c r="N2563">
        <v>125.89678192138599</v>
      </c>
      <c r="O2563">
        <v>57.306194305419901</v>
      </c>
      <c r="P2563">
        <v>129.90932172651401</v>
      </c>
      <c r="Q2563">
        <v>165.91923955127501</v>
      </c>
      <c r="R2563">
        <v>25.2986896143453</v>
      </c>
      <c r="S2563">
        <v>10.092797867061501</v>
      </c>
      <c r="T2563">
        <v>0.66795087242409401</v>
      </c>
      <c r="U2563">
        <v>0.94038006480831404</v>
      </c>
      <c r="V2563">
        <v>8.5277856135401908</v>
      </c>
      <c r="W2563">
        <v>4.8157018239492402</v>
      </c>
    </row>
    <row r="2564" spans="1:23" x14ac:dyDescent="0.25">
      <c r="A2564">
        <v>2562</v>
      </c>
      <c r="B2564">
        <v>186.53484445651901</v>
      </c>
      <c r="C2564">
        <v>172.50810223369299</v>
      </c>
      <c r="D2564">
        <v>29.570376110114701</v>
      </c>
      <c r="E2564">
        <v>11.5056675237864</v>
      </c>
      <c r="F2564">
        <v>7.6929049491882298</v>
      </c>
      <c r="G2564">
        <v>6.7290105819702104</v>
      </c>
      <c r="H2564">
        <v>13.6625652313232</v>
      </c>
      <c r="I2564">
        <v>5.6981434822082502</v>
      </c>
      <c r="J2564">
        <v>1682</v>
      </c>
      <c r="K2564">
        <v>600</v>
      </c>
      <c r="L2564">
        <v>2615</v>
      </c>
      <c r="M2564">
        <v>1308</v>
      </c>
      <c r="N2564">
        <v>126.775390625</v>
      </c>
      <c r="O2564">
        <v>102.449989318847</v>
      </c>
      <c r="P2564">
        <v>55.8220839813374</v>
      </c>
      <c r="Q2564">
        <v>182.10790645432999</v>
      </c>
      <c r="R2564">
        <v>28.495363907867201</v>
      </c>
      <c r="S2564">
        <v>3.8139034474554401</v>
      </c>
      <c r="T2564">
        <v>0.32860242572881798</v>
      </c>
      <c r="U2564">
        <v>0.977765079731862</v>
      </c>
      <c r="V2564">
        <v>13.0452046426389</v>
      </c>
      <c r="W2564">
        <v>2.5669080182354498</v>
      </c>
    </row>
    <row r="2565" spans="1:23" x14ac:dyDescent="0.25">
      <c r="A2565">
        <v>2563</v>
      </c>
      <c r="B2565">
        <v>197.11913679675499</v>
      </c>
      <c r="C2565">
        <v>163.93108734887099</v>
      </c>
      <c r="D2565">
        <v>21.1176477630782</v>
      </c>
      <c r="E2565">
        <v>8.8308690135189494</v>
      </c>
      <c r="F2565">
        <v>5.1970014572143501</v>
      </c>
      <c r="G2565">
        <v>3.0918054580688401</v>
      </c>
      <c r="H2565">
        <v>9.8526210784912092</v>
      </c>
      <c r="I2565">
        <v>2.1467618942260698</v>
      </c>
      <c r="J2565">
        <v>1202</v>
      </c>
      <c r="K2565">
        <v>125</v>
      </c>
      <c r="L2565">
        <v>1998</v>
      </c>
      <c r="M2565">
        <v>356</v>
      </c>
      <c r="N2565">
        <v>101.31633758544901</v>
      </c>
      <c r="O2565">
        <v>73.239334106445298</v>
      </c>
      <c r="P2565">
        <v>75.353953738569103</v>
      </c>
      <c r="Q2565">
        <v>171.88334180021201</v>
      </c>
      <c r="R2565">
        <v>27.1767380915643</v>
      </c>
      <c r="S2565">
        <v>6.2702986637500198</v>
      </c>
      <c r="T2565">
        <v>0.41340323713675498</v>
      </c>
      <c r="U2565">
        <v>0.96561917040079404</v>
      </c>
      <c r="V2565">
        <v>11.5441988950276</v>
      </c>
      <c r="W2565">
        <v>2.8788263283108599</v>
      </c>
    </row>
    <row r="2566" spans="1:23" x14ac:dyDescent="0.25">
      <c r="A2566">
        <v>2564</v>
      </c>
      <c r="B2566">
        <v>183.40293815133199</v>
      </c>
      <c r="C2566">
        <v>179.70568029653199</v>
      </c>
      <c r="D2566">
        <v>30.221364589712</v>
      </c>
      <c r="E2566">
        <v>10.5314912786377</v>
      </c>
      <c r="F2566">
        <v>8.3800935745239205</v>
      </c>
      <c r="G2566">
        <v>3.7274467945098801</v>
      </c>
      <c r="H2566">
        <v>13.8102550506591</v>
      </c>
      <c r="I2566">
        <v>3.4576985836028999</v>
      </c>
      <c r="J2566">
        <v>1712</v>
      </c>
      <c r="K2566">
        <v>366</v>
      </c>
      <c r="L2566">
        <v>2818</v>
      </c>
      <c r="M2566">
        <v>786</v>
      </c>
      <c r="N2566">
        <v>122.004096984863</v>
      </c>
      <c r="O2566">
        <v>26.419689178466701</v>
      </c>
      <c r="P2566">
        <v>86.473342447026596</v>
      </c>
      <c r="Q2566">
        <v>183.62134918583601</v>
      </c>
      <c r="R2566">
        <v>27.667098868116799</v>
      </c>
      <c r="S2566">
        <v>6.1558744451558001</v>
      </c>
      <c r="T2566">
        <v>0.47843609019062899</v>
      </c>
      <c r="U2566">
        <v>0.96213894737859995</v>
      </c>
      <c r="V2566">
        <v>11.815514993481001</v>
      </c>
      <c r="W2566">
        <v>3.5549872122762101</v>
      </c>
    </row>
    <row r="2567" spans="1:23" x14ac:dyDescent="0.25">
      <c r="A2567">
        <v>2565</v>
      </c>
      <c r="B2567">
        <v>160.23970967804499</v>
      </c>
      <c r="C2567">
        <v>199.011119951871</v>
      </c>
      <c r="D2567">
        <v>23.653592196562698</v>
      </c>
      <c r="E2567">
        <v>4.61111367370148</v>
      </c>
      <c r="F2567">
        <v>6.4303236007690403</v>
      </c>
      <c r="G2567">
        <v>2.6528863906860298</v>
      </c>
      <c r="H2567">
        <v>10.0063734054565</v>
      </c>
      <c r="I2567">
        <v>1.66016697883605</v>
      </c>
      <c r="J2567">
        <v>1244</v>
      </c>
      <c r="K2567">
        <v>81</v>
      </c>
      <c r="L2567">
        <v>2295</v>
      </c>
      <c r="M2567">
        <v>220</v>
      </c>
      <c r="N2567">
        <v>118</v>
      </c>
      <c r="O2567">
        <v>75.006668090820298</v>
      </c>
      <c r="P2567">
        <v>61.855957767722401</v>
      </c>
      <c r="Q2567">
        <v>191.151754023937</v>
      </c>
      <c r="R2567">
        <v>20.853724342535902</v>
      </c>
      <c r="S2567">
        <v>3.6375114992676298</v>
      </c>
      <c r="T2567">
        <v>0.35860339682535203</v>
      </c>
      <c r="U2567">
        <v>0.97708952431916096</v>
      </c>
      <c r="V2567">
        <v>14.9295252225519</v>
      </c>
      <c r="W2567">
        <v>2.5256266964713299</v>
      </c>
    </row>
    <row r="2568" spans="1:23" x14ac:dyDescent="0.25">
      <c r="A2568">
        <v>2566</v>
      </c>
      <c r="B2568">
        <v>201.14684934696899</v>
      </c>
      <c r="C2568">
        <v>208.27343825806801</v>
      </c>
      <c r="D2568">
        <v>25.879119166720798</v>
      </c>
      <c r="E2568">
        <v>6.18535030402552</v>
      </c>
      <c r="F2568">
        <v>5.3941192626953098</v>
      </c>
      <c r="G2568">
        <v>4.2566390037536603</v>
      </c>
      <c r="H2568">
        <v>9.9409332275390607</v>
      </c>
      <c r="I2568">
        <v>2.8760797977447501</v>
      </c>
      <c r="J2568">
        <v>1181</v>
      </c>
      <c r="K2568">
        <v>187</v>
      </c>
      <c r="L2568">
        <v>2207</v>
      </c>
      <c r="M2568">
        <v>519</v>
      </c>
      <c r="N2568">
        <v>89.005615234375</v>
      </c>
      <c r="O2568">
        <v>30.413812637329102</v>
      </c>
      <c r="P2568">
        <v>73.996919630355606</v>
      </c>
      <c r="Q2568">
        <v>168.95736774812201</v>
      </c>
      <c r="R2568">
        <v>26.057381084167599</v>
      </c>
      <c r="S2568">
        <v>5.4071244687972699</v>
      </c>
      <c r="T2568">
        <v>0.42170199533644398</v>
      </c>
      <c r="U2568">
        <v>0.96396564822932496</v>
      </c>
      <c r="V2568">
        <v>11.8231213872832</v>
      </c>
      <c r="W2568">
        <v>2.7365777080062701</v>
      </c>
    </row>
    <row r="2569" spans="1:23" x14ac:dyDescent="0.25">
      <c r="A2569">
        <v>2567</v>
      </c>
      <c r="B2569">
        <v>190.79526092103399</v>
      </c>
      <c r="C2569">
        <v>191.66663432242001</v>
      </c>
      <c r="D2569">
        <v>16.2240888816095</v>
      </c>
      <c r="E2569">
        <v>6.1102884924696497</v>
      </c>
      <c r="F2569">
        <v>4.2405295372009197</v>
      </c>
      <c r="G2569">
        <v>2.4752204418182302</v>
      </c>
      <c r="H2569">
        <v>6.4076175689697203</v>
      </c>
      <c r="I2569">
        <v>2.8347375392913801</v>
      </c>
      <c r="J2569">
        <v>718</v>
      </c>
      <c r="K2569">
        <v>321</v>
      </c>
      <c r="L2569">
        <v>1368</v>
      </c>
      <c r="M2569">
        <v>654</v>
      </c>
      <c r="N2569">
        <v>59.033885955810497</v>
      </c>
      <c r="O2569">
        <v>37.107952117919901</v>
      </c>
      <c r="P2569">
        <v>67.765410127810995</v>
      </c>
      <c r="Q2569">
        <v>152.240779667494</v>
      </c>
      <c r="R2569">
        <v>22.463783233028199</v>
      </c>
      <c r="S2569">
        <v>4.6014884503580902</v>
      </c>
      <c r="T2569">
        <v>0.38218300503858799</v>
      </c>
      <c r="U2569">
        <v>0.96669430267675704</v>
      </c>
      <c r="V2569">
        <v>11.971579643093101</v>
      </c>
      <c r="W2569">
        <v>3.3295454545454501</v>
      </c>
    </row>
    <row r="2570" spans="1:23" x14ac:dyDescent="0.25">
      <c r="A2570">
        <v>2568</v>
      </c>
      <c r="B2570">
        <v>194.956956277047</v>
      </c>
      <c r="C2570">
        <v>185.45900366783701</v>
      </c>
      <c r="D2570">
        <v>20.302001222638498</v>
      </c>
      <c r="E2570">
        <v>7.6439266918259499</v>
      </c>
      <c r="F2570">
        <v>4.2580380439758301</v>
      </c>
      <c r="G2570">
        <v>4.2576608657836896</v>
      </c>
      <c r="H2570">
        <v>8.2668304443359304</v>
      </c>
      <c r="I2570">
        <v>3.6749856472015301</v>
      </c>
      <c r="J2570">
        <v>1025</v>
      </c>
      <c r="K2570">
        <v>362</v>
      </c>
      <c r="L2570">
        <v>1687</v>
      </c>
      <c r="M2570">
        <v>819</v>
      </c>
      <c r="N2570">
        <v>76.922035217285099</v>
      </c>
      <c r="O2570">
        <v>51.419837951660099</v>
      </c>
      <c r="P2570">
        <v>80.138276857620397</v>
      </c>
      <c r="Q2570">
        <v>185.23470023681901</v>
      </c>
      <c r="R2570">
        <v>21.7750031574544</v>
      </c>
      <c r="S2570">
        <v>5.51104774785742</v>
      </c>
      <c r="T2570">
        <v>0.45953350395811898</v>
      </c>
      <c r="U2570">
        <v>0.96681856961114099</v>
      </c>
      <c r="V2570">
        <v>11.4354636591478</v>
      </c>
      <c r="W2570">
        <v>4.2434391402149396</v>
      </c>
    </row>
    <row r="2571" spans="1:23" x14ac:dyDescent="0.25">
      <c r="A2571">
        <v>2569</v>
      </c>
      <c r="B2571">
        <v>202.35238409439299</v>
      </c>
      <c r="C2571">
        <v>186.250344466222</v>
      </c>
      <c r="D2571">
        <v>26.5804776442987</v>
      </c>
      <c r="E2571">
        <v>4.9326551169191797</v>
      </c>
      <c r="F2571">
        <v>4.0956625938415501</v>
      </c>
      <c r="G2571">
        <v>2.80211973190307</v>
      </c>
      <c r="H2571">
        <v>8.2658824920654297</v>
      </c>
      <c r="I2571">
        <v>1.80486023426055</v>
      </c>
      <c r="J2571">
        <v>988</v>
      </c>
      <c r="K2571">
        <v>109</v>
      </c>
      <c r="L2571">
        <v>1608</v>
      </c>
      <c r="M2571">
        <v>256</v>
      </c>
      <c r="N2571">
        <v>75.690155029296804</v>
      </c>
      <c r="O2571">
        <v>40.853397369384702</v>
      </c>
      <c r="P2571">
        <v>87.536707929893296</v>
      </c>
      <c r="Q2571">
        <v>152.61699013080201</v>
      </c>
      <c r="R2571">
        <v>26.240916592929501</v>
      </c>
      <c r="S2571">
        <v>3.4818752159778699</v>
      </c>
      <c r="T2571">
        <v>0.51536346254282595</v>
      </c>
      <c r="U2571">
        <v>0.98102039537830799</v>
      </c>
      <c r="V2571">
        <v>9.2795315682280997</v>
      </c>
      <c r="W2571">
        <v>3.03845050215208</v>
      </c>
    </row>
    <row r="2572" spans="1:23" x14ac:dyDescent="0.25">
      <c r="A2572">
        <v>2570</v>
      </c>
      <c r="B2572">
        <v>180.16654699295501</v>
      </c>
      <c r="C2572">
        <v>178.00591899706899</v>
      </c>
      <c r="D2572">
        <v>28.043399153711</v>
      </c>
      <c r="E2572">
        <v>6.8676410562478498</v>
      </c>
      <c r="F2572">
        <v>7.6441931724548304</v>
      </c>
      <c r="G2572">
        <v>3.15312552452087</v>
      </c>
      <c r="H2572">
        <v>11.7157382965087</v>
      </c>
      <c r="I2572">
        <v>2.4492888450622501</v>
      </c>
      <c r="J2572">
        <v>1406</v>
      </c>
      <c r="K2572">
        <v>205</v>
      </c>
      <c r="L2572">
        <v>2840</v>
      </c>
      <c r="M2572">
        <v>492</v>
      </c>
      <c r="N2572">
        <v>99.005050659179602</v>
      </c>
      <c r="O2572">
        <v>31.0161228179931</v>
      </c>
      <c r="P2572">
        <v>99.446418896955194</v>
      </c>
      <c r="Q2572">
        <v>195.86097509792901</v>
      </c>
      <c r="R2572">
        <v>29.767031197176799</v>
      </c>
      <c r="S2572">
        <v>6.0290299165993497</v>
      </c>
      <c r="T2572">
        <v>0.54060782278951203</v>
      </c>
      <c r="U2572">
        <v>0.97196304514052201</v>
      </c>
      <c r="V2572">
        <v>6.7883912248628802</v>
      </c>
      <c r="W2572">
        <v>4.4661881798811196</v>
      </c>
    </row>
    <row r="2573" spans="1:23" x14ac:dyDescent="0.25">
      <c r="A2573">
        <v>2571</v>
      </c>
      <c r="B2573">
        <v>180.101457431737</v>
      </c>
      <c r="C2573">
        <v>193.068388674338</v>
      </c>
      <c r="D2573">
        <v>18.154584059267599</v>
      </c>
      <c r="E2573">
        <v>6.9783142442196802</v>
      </c>
      <c r="F2573">
        <v>4.8178596496581996</v>
      </c>
      <c r="G2573">
        <v>4.2408242225646902</v>
      </c>
      <c r="H2573">
        <v>8.0759038925170898</v>
      </c>
      <c r="I2573">
        <v>3.7687997817993102</v>
      </c>
      <c r="J2573">
        <v>911</v>
      </c>
      <c r="K2573">
        <v>322</v>
      </c>
      <c r="L2573">
        <v>1726</v>
      </c>
      <c r="M2573">
        <v>857</v>
      </c>
      <c r="N2573">
        <v>83.630134582519503</v>
      </c>
      <c r="O2573">
        <v>18.027755737304599</v>
      </c>
      <c r="P2573">
        <v>95.455331412103703</v>
      </c>
      <c r="Q2573">
        <v>160.472151587236</v>
      </c>
      <c r="R2573">
        <v>26.161851359644601</v>
      </c>
      <c r="S2573">
        <v>3.76031428682658</v>
      </c>
      <c r="T2573">
        <v>0.52203318410481603</v>
      </c>
      <c r="U2573">
        <v>0.97483337339317599</v>
      </c>
      <c r="V2573">
        <v>8.0051466803911406</v>
      </c>
      <c r="W2573">
        <v>2.6904430203399201</v>
      </c>
    </row>
    <row r="2574" spans="1:23" x14ac:dyDescent="0.25">
      <c r="A2574">
        <v>2572</v>
      </c>
      <c r="B2574">
        <v>213.02278328708101</v>
      </c>
      <c r="C2574">
        <v>168.384928875002</v>
      </c>
      <c r="D2574">
        <v>22.257391441501401</v>
      </c>
      <c r="E2574">
        <v>12.780916244851699</v>
      </c>
      <c r="F2574">
        <v>3.45381307601928</v>
      </c>
      <c r="G2574">
        <v>5.2722196578979403</v>
      </c>
      <c r="H2574">
        <v>7.2287964820861799</v>
      </c>
      <c r="I2574">
        <v>3.5279338359832701</v>
      </c>
      <c r="J2574">
        <v>698</v>
      </c>
      <c r="K2574">
        <v>267</v>
      </c>
      <c r="L2574">
        <v>1430</v>
      </c>
      <c r="M2574">
        <v>743</v>
      </c>
      <c r="N2574">
        <v>66.287254333496094</v>
      </c>
      <c r="O2574">
        <v>41</v>
      </c>
      <c r="P2574">
        <v>113.70497547302</v>
      </c>
      <c r="Q2574">
        <v>200.910857270843</v>
      </c>
      <c r="R2574">
        <v>22.627632819533201</v>
      </c>
      <c r="S2574">
        <v>4.16338636612827</v>
      </c>
      <c r="T2574">
        <v>0.61174484219676895</v>
      </c>
      <c r="U2574">
        <v>0.97124336626644903</v>
      </c>
      <c r="V2574">
        <v>7.9701034879263997</v>
      </c>
      <c r="W2574">
        <v>2.4944799535153899</v>
      </c>
    </row>
    <row r="2575" spans="1:23" x14ac:dyDescent="0.25">
      <c r="A2575">
        <v>2573</v>
      </c>
      <c r="B2575">
        <v>176.52279299035399</v>
      </c>
      <c r="C2575">
        <v>221.08350637505001</v>
      </c>
      <c r="D2575">
        <v>24.780908236431301</v>
      </c>
      <c r="E2575">
        <v>3.5889207666062699</v>
      </c>
      <c r="F2575">
        <v>5.2436838150024396</v>
      </c>
      <c r="G2575">
        <v>1.5420995950698799</v>
      </c>
      <c r="H2575">
        <v>9.5031366348266602</v>
      </c>
      <c r="I2575">
        <v>1.9156075716018599</v>
      </c>
      <c r="J2575">
        <v>1131</v>
      </c>
      <c r="K2575">
        <v>201</v>
      </c>
      <c r="L2575">
        <v>1832</v>
      </c>
      <c r="M2575">
        <v>431</v>
      </c>
      <c r="N2575">
        <v>93.380943298339801</v>
      </c>
      <c r="O2575">
        <v>25</v>
      </c>
      <c r="P2575">
        <v>101.645437543065</v>
      </c>
      <c r="Q2575">
        <v>170.40876931221999</v>
      </c>
      <c r="R2575">
        <v>27.746374394851401</v>
      </c>
      <c r="S2575">
        <v>5.8295044239221001</v>
      </c>
      <c r="T2575">
        <v>0.57999769572341997</v>
      </c>
      <c r="U2575">
        <v>0.96213996411880298</v>
      </c>
      <c r="V2575">
        <v>10.255147355672101</v>
      </c>
      <c r="W2575">
        <v>3.1065266316579101</v>
      </c>
    </row>
    <row r="2576" spans="1:23" x14ac:dyDescent="0.25">
      <c r="A2576">
        <v>2574</v>
      </c>
      <c r="B2576">
        <v>176.05567738554899</v>
      </c>
      <c r="C2576">
        <v>195.63591375730101</v>
      </c>
      <c r="D2576">
        <v>26.139882763542499</v>
      </c>
      <c r="E2576">
        <v>5.1708349206980699</v>
      </c>
      <c r="F2576">
        <v>5.3609886169433496</v>
      </c>
      <c r="G2576">
        <v>2.49693274497985</v>
      </c>
      <c r="H2576">
        <v>10.0940713882446</v>
      </c>
      <c r="I2576">
        <v>1.7282233238220199</v>
      </c>
      <c r="J2576">
        <v>1168</v>
      </c>
      <c r="K2576">
        <v>141</v>
      </c>
      <c r="L2576">
        <v>1923</v>
      </c>
      <c r="M2576">
        <v>302</v>
      </c>
      <c r="N2576">
        <v>93.348808288574205</v>
      </c>
      <c r="O2576">
        <v>26.570661544799801</v>
      </c>
      <c r="P2576">
        <v>96.505775764439406</v>
      </c>
      <c r="Q2576">
        <v>174.07498155759299</v>
      </c>
      <c r="R2576">
        <v>28.6290747156701</v>
      </c>
      <c r="S2576">
        <v>6.0748757482697204</v>
      </c>
      <c r="T2576">
        <v>0.57108173547219698</v>
      </c>
      <c r="U2576">
        <v>0.95203628225360004</v>
      </c>
      <c r="V2576">
        <v>15.0097402597402</v>
      </c>
      <c r="W2576">
        <v>3.14841103403774</v>
      </c>
    </row>
    <row r="2577" spans="1:23" x14ac:dyDescent="0.25">
      <c r="A2577">
        <v>2575</v>
      </c>
      <c r="B2577">
        <v>173.037435230646</v>
      </c>
      <c r="C2577">
        <v>195.15241902617899</v>
      </c>
      <c r="D2577">
        <v>24.811070462160899</v>
      </c>
      <c r="E2577">
        <v>6.08587542259811</v>
      </c>
      <c r="F2577">
        <v>5.5322470664978001</v>
      </c>
      <c r="G2577">
        <v>3.76247882843017</v>
      </c>
      <c r="H2577">
        <v>8.7695741653442294</v>
      </c>
      <c r="I2577">
        <v>2.9267280101776101</v>
      </c>
      <c r="J2577">
        <v>1002</v>
      </c>
      <c r="K2577">
        <v>244</v>
      </c>
      <c r="L2577">
        <v>1996</v>
      </c>
      <c r="M2577">
        <v>581</v>
      </c>
      <c r="N2577">
        <v>93.722991943359304</v>
      </c>
      <c r="O2577">
        <v>61.814239501953097</v>
      </c>
      <c r="P2577">
        <v>71.419171148370694</v>
      </c>
      <c r="Q2577">
        <v>172.573841961852</v>
      </c>
      <c r="R2577">
        <v>24.523059529032501</v>
      </c>
      <c r="S2577">
        <v>18.1431898395901</v>
      </c>
      <c r="T2577">
        <v>0.45343334928960599</v>
      </c>
      <c r="U2577">
        <v>0.83155949171936805</v>
      </c>
      <c r="V2577">
        <v>13.206751054852299</v>
      </c>
      <c r="W2577">
        <v>7.1516339869280996</v>
      </c>
    </row>
    <row r="2578" spans="1:23" x14ac:dyDescent="0.25">
      <c r="A2578">
        <v>2576</v>
      </c>
      <c r="B2578">
        <v>168.635952570397</v>
      </c>
      <c r="C2578">
        <v>165.50049486696801</v>
      </c>
      <c r="D2578">
        <v>23.227579748831701</v>
      </c>
      <c r="E2578">
        <v>10.335393470693001</v>
      </c>
      <c r="F2578">
        <v>5.7173972129821697</v>
      </c>
      <c r="G2578">
        <v>5.6826682090759197</v>
      </c>
      <c r="H2578">
        <v>8.8109798431396396</v>
      </c>
      <c r="I2578">
        <v>4.2671952247619602</v>
      </c>
      <c r="J2578">
        <v>933</v>
      </c>
      <c r="K2578">
        <v>446</v>
      </c>
      <c r="L2578">
        <v>1898</v>
      </c>
      <c r="M2578">
        <v>996</v>
      </c>
      <c r="N2578">
        <v>89.050552368164006</v>
      </c>
      <c r="O2578">
        <v>17</v>
      </c>
      <c r="P2578">
        <v>77.804551122194496</v>
      </c>
      <c r="Q2578">
        <v>189.39303482586999</v>
      </c>
      <c r="R2578">
        <v>24.240858456102199</v>
      </c>
      <c r="S2578">
        <v>17.209275392292799</v>
      </c>
      <c r="T2578">
        <v>0.49168880813944299</v>
      </c>
      <c r="U2578">
        <v>0.91820197904456102</v>
      </c>
      <c r="V2578">
        <v>14.879017013232501</v>
      </c>
      <c r="W2578">
        <v>4.0522704998366503</v>
      </c>
    </row>
    <row r="2579" spans="1:23" x14ac:dyDescent="0.25">
      <c r="A2579">
        <v>2577</v>
      </c>
      <c r="B2579">
        <v>169.645714063925</v>
      </c>
      <c r="C2579">
        <v>217.17710415494099</v>
      </c>
      <c r="D2579">
        <v>24.606622782555199</v>
      </c>
      <c r="E2579">
        <v>10.789692709021301</v>
      </c>
      <c r="F2579">
        <v>4.9208674430847097</v>
      </c>
      <c r="G2579">
        <v>5.8016848564147896</v>
      </c>
      <c r="H2579">
        <v>8.8625774383544904</v>
      </c>
      <c r="I2579">
        <v>5.1058721542358398</v>
      </c>
      <c r="J2579">
        <v>1033</v>
      </c>
      <c r="K2579">
        <v>484</v>
      </c>
      <c r="L2579">
        <v>1661</v>
      </c>
      <c r="M2579">
        <v>1274</v>
      </c>
      <c r="N2579">
        <v>89.827613830566406</v>
      </c>
      <c r="O2579">
        <v>55.108978271484297</v>
      </c>
      <c r="P2579">
        <v>67.537543655413202</v>
      </c>
      <c r="Q2579">
        <v>158.05230624946699</v>
      </c>
      <c r="R2579">
        <v>24.895545211582899</v>
      </c>
      <c r="S2579">
        <v>8.28154407194274</v>
      </c>
      <c r="T2579">
        <v>0.41226842827062499</v>
      </c>
      <c r="U2579">
        <v>0.94175846460770296</v>
      </c>
      <c r="V2579">
        <v>13.700575815738899</v>
      </c>
      <c r="W2579">
        <v>4.2403768506056503</v>
      </c>
    </row>
    <row r="2580" spans="1:23" x14ac:dyDescent="0.25">
      <c r="A2580">
        <v>2578</v>
      </c>
      <c r="B2580">
        <v>166.75889305051501</v>
      </c>
      <c r="C2580">
        <v>191.59514060043799</v>
      </c>
      <c r="D2580">
        <v>21.290427814076999</v>
      </c>
      <c r="E2580">
        <v>7.1628625993558899</v>
      </c>
      <c r="F2580">
        <v>4.7384138107299796</v>
      </c>
      <c r="G2580">
        <v>5.6127138137817303</v>
      </c>
      <c r="H2580">
        <v>6.1895976066589302</v>
      </c>
      <c r="I2580">
        <v>3.94774198532104</v>
      </c>
      <c r="J2580">
        <v>523</v>
      </c>
      <c r="K2580">
        <v>306</v>
      </c>
      <c r="L2580">
        <v>1405</v>
      </c>
      <c r="M2580">
        <v>805</v>
      </c>
      <c r="N2580">
        <v>54.644302368163999</v>
      </c>
      <c r="O2580">
        <v>46.097721099853501</v>
      </c>
      <c r="P2580">
        <v>95.462717291857203</v>
      </c>
      <c r="Q2580">
        <v>110.92460458188501</v>
      </c>
      <c r="R2580">
        <v>24.910860859747299</v>
      </c>
      <c r="S2580">
        <v>4.8002651907863996</v>
      </c>
      <c r="T2580">
        <v>0.52522484804468506</v>
      </c>
      <c r="U2580">
        <v>0.96458440485302699</v>
      </c>
      <c r="V2580">
        <v>10.755324183625101</v>
      </c>
      <c r="W2580">
        <v>3.45650129320479</v>
      </c>
    </row>
    <row r="2581" spans="1:23" x14ac:dyDescent="0.25">
      <c r="A2581">
        <v>2579</v>
      </c>
      <c r="B2581">
        <v>209.09907042636101</v>
      </c>
      <c r="C2581">
        <v>168.86345552989499</v>
      </c>
      <c r="D2581">
        <v>24.503933666885899</v>
      </c>
      <c r="E2581">
        <v>7.9164200151999298</v>
      </c>
      <c r="F2581">
        <v>4.3589820861816397</v>
      </c>
      <c r="G2581">
        <v>3.8934071063995299</v>
      </c>
      <c r="H2581">
        <v>8.3618898391723597</v>
      </c>
      <c r="I2581">
        <v>3.27111291885375</v>
      </c>
      <c r="J2581">
        <v>868</v>
      </c>
      <c r="K2581">
        <v>325</v>
      </c>
      <c r="L2581">
        <v>1741</v>
      </c>
      <c r="M2581">
        <v>725</v>
      </c>
      <c r="N2581">
        <v>75.286117553710895</v>
      </c>
      <c r="O2581">
        <v>65.520988464355398</v>
      </c>
      <c r="P2581">
        <v>78.680408361691704</v>
      </c>
      <c r="Q2581">
        <v>211.53066704352699</v>
      </c>
      <c r="R2581">
        <v>28.110661422122298</v>
      </c>
      <c r="S2581">
        <v>3.66178372655272</v>
      </c>
      <c r="T2581">
        <v>0.47854545595290299</v>
      </c>
      <c r="U2581">
        <v>0.97989894619931595</v>
      </c>
      <c r="V2581">
        <v>8.6290584415584402</v>
      </c>
      <c r="W2581">
        <v>2.6784268363215702</v>
      </c>
    </row>
    <row r="2582" spans="1:23" x14ac:dyDescent="0.25">
      <c r="A2582">
        <v>2580</v>
      </c>
      <c r="B2582">
        <v>206.32552543227999</v>
      </c>
      <c r="C2582">
        <v>187.72258339963901</v>
      </c>
      <c r="D2582">
        <v>24.747157688632999</v>
      </c>
      <c r="E2582">
        <v>5.11057899022033</v>
      </c>
      <c r="F2582">
        <v>4.2817368507385201</v>
      </c>
      <c r="G2582">
        <v>3.2587118148803702</v>
      </c>
      <c r="H2582">
        <v>8.1835546493530202</v>
      </c>
      <c r="I2582">
        <v>2.1361243724822998</v>
      </c>
      <c r="J2582">
        <v>857</v>
      </c>
      <c r="K2582">
        <v>133</v>
      </c>
      <c r="L2582">
        <v>1657</v>
      </c>
      <c r="M2582">
        <v>373</v>
      </c>
      <c r="N2582">
        <v>67.268119812011705</v>
      </c>
      <c r="O2582">
        <v>31.622774124145501</v>
      </c>
      <c r="P2582">
        <v>89.864894034536803</v>
      </c>
      <c r="Q2582">
        <v>191.73669317461</v>
      </c>
      <c r="R2582">
        <v>28.711112802195899</v>
      </c>
      <c r="S2582">
        <v>4.1167876233567702</v>
      </c>
      <c r="T2582">
        <v>0.51518711744151002</v>
      </c>
      <c r="U2582">
        <v>0.97893875337050396</v>
      </c>
      <c r="V2582">
        <v>8.59073842302878</v>
      </c>
      <c r="W2582">
        <v>2.49369608493696</v>
      </c>
    </row>
    <row r="2583" spans="1:23" x14ac:dyDescent="0.25">
      <c r="A2583">
        <v>2581</v>
      </c>
      <c r="B2583">
        <v>196.206543887907</v>
      </c>
      <c r="C2583">
        <v>201.26753866754601</v>
      </c>
      <c r="D2583">
        <v>21.833239437567599</v>
      </c>
      <c r="E2583">
        <v>6.9704907370484896</v>
      </c>
      <c r="F2583">
        <v>4.6759090423583896</v>
      </c>
      <c r="G2583">
        <v>3.4999465942382799</v>
      </c>
      <c r="H2583">
        <v>8.2694883346557599</v>
      </c>
      <c r="I2583">
        <v>2.6898341178893999</v>
      </c>
      <c r="J2583">
        <v>895</v>
      </c>
      <c r="K2583">
        <v>235</v>
      </c>
      <c r="L2583">
        <v>1603</v>
      </c>
      <c r="M2583">
        <v>551</v>
      </c>
      <c r="N2583">
        <v>85.562843322753906</v>
      </c>
      <c r="O2583">
        <v>59.033885955810497</v>
      </c>
      <c r="P2583">
        <v>126.05191115702399</v>
      </c>
      <c r="Q2583">
        <v>169.05329894691499</v>
      </c>
      <c r="R2583">
        <v>28.955662913079799</v>
      </c>
      <c r="S2583">
        <v>7.1865940576067198</v>
      </c>
      <c r="T2583">
        <v>0.599265927650384</v>
      </c>
      <c r="U2583">
        <v>0.94337081680014501</v>
      </c>
      <c r="V2583">
        <v>11.4</v>
      </c>
      <c r="W2583">
        <v>2.76603773584905</v>
      </c>
    </row>
    <row r="2584" spans="1:23" x14ac:dyDescent="0.25">
      <c r="A2584">
        <v>2582</v>
      </c>
      <c r="B2584">
        <v>173.60010867666699</v>
      </c>
      <c r="C2584">
        <v>155.573036542529</v>
      </c>
      <c r="D2584">
        <v>23.973526932515099</v>
      </c>
      <c r="E2584">
        <v>3.2112735909422701</v>
      </c>
      <c r="F2584">
        <v>6.6853289604187003</v>
      </c>
      <c r="G2584">
        <v>2.92491126060485</v>
      </c>
      <c r="H2584">
        <v>9.8136491775512695</v>
      </c>
      <c r="I2584">
        <v>1.6332150697708101</v>
      </c>
      <c r="J2584">
        <v>1240</v>
      </c>
      <c r="K2584">
        <v>68</v>
      </c>
      <c r="L2584">
        <v>2084</v>
      </c>
      <c r="M2584">
        <v>208</v>
      </c>
      <c r="N2584">
        <v>92.655281066894503</v>
      </c>
      <c r="O2584">
        <v>43.8634223937988</v>
      </c>
      <c r="P2584">
        <v>118.575997499739</v>
      </c>
      <c r="Q2584">
        <v>171.05636319729501</v>
      </c>
      <c r="R2584">
        <v>19.2214853075746</v>
      </c>
      <c r="S2584">
        <v>6.3775945959408604</v>
      </c>
      <c r="T2584">
        <v>0.67831444855060996</v>
      </c>
      <c r="U2584">
        <v>0.95955609886236504</v>
      </c>
      <c r="V2584">
        <v>4.8818076477404402</v>
      </c>
      <c r="W2584">
        <v>3.1715694069009301</v>
      </c>
    </row>
    <row r="2585" spans="1:23" x14ac:dyDescent="0.25">
      <c r="A2585">
        <v>2583</v>
      </c>
      <c r="B2585">
        <v>170.01630150012599</v>
      </c>
      <c r="C2585">
        <v>202.75423547905001</v>
      </c>
      <c r="D2585">
        <v>22.7986614820623</v>
      </c>
      <c r="E2585">
        <v>5.8839515689907396</v>
      </c>
      <c r="F2585">
        <v>7.1147909164428702</v>
      </c>
      <c r="G2585">
        <v>3.14749956130981</v>
      </c>
      <c r="H2585">
        <v>9.7028789520263601</v>
      </c>
      <c r="I2585">
        <v>2.7260644435882502</v>
      </c>
      <c r="J2585">
        <v>1244</v>
      </c>
      <c r="K2585">
        <v>259</v>
      </c>
      <c r="L2585">
        <v>2135</v>
      </c>
      <c r="M2585">
        <v>573</v>
      </c>
      <c r="N2585">
        <v>103.76896667480401</v>
      </c>
      <c r="O2585">
        <v>39.824615478515597</v>
      </c>
      <c r="P2585">
        <v>95.427571728481396</v>
      </c>
      <c r="Q2585">
        <v>170.647982427595</v>
      </c>
      <c r="R2585">
        <v>22.964459010793799</v>
      </c>
      <c r="S2585">
        <v>10.035836454381799</v>
      </c>
      <c r="T2585">
        <v>0.49507599265362201</v>
      </c>
      <c r="U2585">
        <v>0.93195728674015499</v>
      </c>
      <c r="V2585">
        <v>9.8100233100233094</v>
      </c>
      <c r="W2585">
        <v>3.4492198193265802</v>
      </c>
    </row>
    <row r="2586" spans="1:23" x14ac:dyDescent="0.25">
      <c r="A2586">
        <v>2584</v>
      </c>
      <c r="B2586">
        <v>175.669622930776</v>
      </c>
      <c r="C2586">
        <v>164.61689534048699</v>
      </c>
      <c r="D2586">
        <v>20.930137889267701</v>
      </c>
      <c r="E2586">
        <v>5.0210527901464896</v>
      </c>
      <c r="F2586">
        <v>6.8359851837158203</v>
      </c>
      <c r="G2586">
        <v>2.9819386005401598</v>
      </c>
      <c r="H2586">
        <v>9.1562633514404297</v>
      </c>
      <c r="I2586">
        <v>1.8843520879745399</v>
      </c>
      <c r="J2586">
        <v>1139</v>
      </c>
      <c r="K2586">
        <v>132</v>
      </c>
      <c r="L2586">
        <v>1961</v>
      </c>
      <c r="M2586">
        <v>298</v>
      </c>
      <c r="N2586">
        <v>101.11873626708901</v>
      </c>
      <c r="O2586">
        <v>68.242218017578097</v>
      </c>
      <c r="P2586">
        <v>70.050645373003704</v>
      </c>
      <c r="Q2586">
        <v>195.29414613475299</v>
      </c>
      <c r="R2586">
        <v>24.490260658432099</v>
      </c>
      <c r="S2586">
        <v>4.4255841171085404</v>
      </c>
      <c r="T2586">
        <v>0.41404846128656297</v>
      </c>
      <c r="U2586">
        <v>0.96669469314017098</v>
      </c>
      <c r="V2586">
        <v>11.4370168258299</v>
      </c>
      <c r="W2586">
        <v>2.51047066141405</v>
      </c>
    </row>
    <row r="2587" spans="1:23" x14ac:dyDescent="0.25">
      <c r="A2587">
        <v>2585</v>
      </c>
      <c r="B2587">
        <v>167.33689766927299</v>
      </c>
      <c r="C2587">
        <v>186.33179374721001</v>
      </c>
      <c r="D2587">
        <v>25.828677130915601</v>
      </c>
      <c r="E2587">
        <v>8.0535482052814498</v>
      </c>
      <c r="F2587">
        <v>9.2150754928588796</v>
      </c>
      <c r="G2587">
        <v>4.7332577705383301</v>
      </c>
      <c r="H2587">
        <v>13.3557081222534</v>
      </c>
      <c r="I2587">
        <v>3.8210604190826398</v>
      </c>
      <c r="J2587">
        <v>1643</v>
      </c>
      <c r="K2587">
        <v>336</v>
      </c>
      <c r="L2587">
        <v>3115</v>
      </c>
      <c r="M2587">
        <v>847</v>
      </c>
      <c r="N2587">
        <v>107.96758270263599</v>
      </c>
      <c r="O2587">
        <v>47.801673889160099</v>
      </c>
      <c r="P2587">
        <v>61.999296199477101</v>
      </c>
      <c r="Q2587">
        <v>188.43736521042501</v>
      </c>
      <c r="R2587">
        <v>27.656639418202001</v>
      </c>
      <c r="S2587">
        <v>8.5762612587111295</v>
      </c>
      <c r="T2587">
        <v>0.395037920763809</v>
      </c>
      <c r="U2587">
        <v>0.95252870091202801</v>
      </c>
      <c r="V2587">
        <v>9.9355371900826395</v>
      </c>
      <c r="W2587">
        <v>3.46306420851875</v>
      </c>
    </row>
    <row r="2588" spans="1:23" x14ac:dyDescent="0.25">
      <c r="A2588">
        <v>2586</v>
      </c>
      <c r="B2588">
        <v>175.741368937879</v>
      </c>
      <c r="C2588">
        <v>170.92767179646401</v>
      </c>
      <c r="D2588">
        <v>15.4385648099367</v>
      </c>
      <c r="E2588">
        <v>11.9871196186505</v>
      </c>
      <c r="F2588">
        <v>6.6449704170226997</v>
      </c>
      <c r="G2588">
        <v>3.6708734035491899</v>
      </c>
      <c r="H2588">
        <v>8.79390048980712</v>
      </c>
      <c r="I2588">
        <v>3.1074151992797798</v>
      </c>
      <c r="J2588">
        <v>1113</v>
      </c>
      <c r="K2588">
        <v>311</v>
      </c>
      <c r="L2588">
        <v>2092</v>
      </c>
      <c r="M2588">
        <v>677</v>
      </c>
      <c r="N2588">
        <v>86.353919982910099</v>
      </c>
      <c r="O2588">
        <v>30.2654914855957</v>
      </c>
      <c r="P2588">
        <v>97.689865443733297</v>
      </c>
      <c r="Q2588">
        <v>169.78773749043</v>
      </c>
      <c r="R2588">
        <v>23.7292483622121</v>
      </c>
      <c r="S2588">
        <v>7.2183882585958701</v>
      </c>
      <c r="T2588">
        <v>0.68184286277474504</v>
      </c>
      <c r="U2588">
        <v>0.92741513467188397</v>
      </c>
      <c r="V2588">
        <v>7.6118311036789299</v>
      </c>
      <c r="W2588">
        <v>3.3614254755598298</v>
      </c>
    </row>
    <row r="2589" spans="1:23" x14ac:dyDescent="0.25">
      <c r="A2589">
        <v>2587</v>
      </c>
      <c r="B2589">
        <v>172.265209881814</v>
      </c>
      <c r="C2589">
        <v>198.30252867317401</v>
      </c>
      <c r="D2589">
        <v>27.312682123528301</v>
      </c>
      <c r="E2589">
        <v>5.06781215434314</v>
      </c>
      <c r="F2589">
        <v>6.8045735359191797</v>
      </c>
      <c r="G2589">
        <v>2.34219002723693</v>
      </c>
      <c r="H2589">
        <v>11.2008390426635</v>
      </c>
      <c r="I2589">
        <v>1.42128610610961</v>
      </c>
      <c r="J2589">
        <v>1393</v>
      </c>
      <c r="K2589">
        <v>71</v>
      </c>
      <c r="L2589">
        <v>2328</v>
      </c>
      <c r="M2589">
        <v>174</v>
      </c>
      <c r="N2589">
        <v>109.077949523925</v>
      </c>
      <c r="O2589">
        <v>30.0166625976562</v>
      </c>
      <c r="P2589">
        <v>83.878839014512295</v>
      </c>
      <c r="Q2589">
        <v>194.66941138629701</v>
      </c>
      <c r="R2589">
        <v>32.973913042666403</v>
      </c>
      <c r="S2589">
        <v>6.7018386800022798</v>
      </c>
      <c r="T2589">
        <v>0.47103238520174201</v>
      </c>
      <c r="U2589">
        <v>0.95581849321554602</v>
      </c>
      <c r="V2589">
        <v>15.7639751552795</v>
      </c>
      <c r="W2589">
        <v>3.60601202404809</v>
      </c>
    </row>
    <row r="2590" spans="1:23" x14ac:dyDescent="0.25">
      <c r="A2590">
        <v>2588</v>
      </c>
      <c r="B2590">
        <v>178.88307554969001</v>
      </c>
      <c r="C2590">
        <v>161.33181315375799</v>
      </c>
      <c r="D2590">
        <v>16.417876638993398</v>
      </c>
      <c r="E2590">
        <v>7.33494418337082</v>
      </c>
      <c r="F2590">
        <v>4.8443627357482901</v>
      </c>
      <c r="G2590">
        <v>3.1965081691741899</v>
      </c>
      <c r="H2590">
        <v>9.6054134368896396</v>
      </c>
      <c r="I2590">
        <v>1.9951810836791899</v>
      </c>
      <c r="J2590">
        <v>1218</v>
      </c>
      <c r="K2590">
        <v>141</v>
      </c>
      <c r="L2590">
        <v>1823</v>
      </c>
      <c r="M2590">
        <v>345</v>
      </c>
      <c r="N2590">
        <v>98.112174987792898</v>
      </c>
      <c r="O2590">
        <v>30.0166625976562</v>
      </c>
      <c r="P2590">
        <v>70.838487972508503</v>
      </c>
      <c r="Q2590">
        <v>170.85285590026001</v>
      </c>
      <c r="R2590">
        <v>27.0059691082031</v>
      </c>
      <c r="S2590">
        <v>5.8957919505594898</v>
      </c>
      <c r="T2590">
        <v>0.39499345724742102</v>
      </c>
      <c r="U2590">
        <v>0.96537198336876096</v>
      </c>
      <c r="V2590">
        <v>14.429404900816801</v>
      </c>
      <c r="W2590">
        <v>3.3209532652429501</v>
      </c>
    </row>
    <row r="2591" spans="1:23" x14ac:dyDescent="0.25">
      <c r="A2591">
        <v>2589</v>
      </c>
      <c r="B2591">
        <v>195.949465349608</v>
      </c>
      <c r="C2591">
        <v>135.18564303596</v>
      </c>
      <c r="D2591">
        <v>20.103985727970599</v>
      </c>
      <c r="E2591">
        <v>10.404736263904899</v>
      </c>
      <c r="F2591">
        <v>5.3401179313659597</v>
      </c>
      <c r="G2591">
        <v>2.9070053100585902</v>
      </c>
      <c r="H2591">
        <v>9.5693054199218697</v>
      </c>
      <c r="I2591">
        <v>1.88458204269409</v>
      </c>
      <c r="J2591">
        <v>1120</v>
      </c>
      <c r="K2591">
        <v>122</v>
      </c>
      <c r="L2591">
        <v>1658</v>
      </c>
      <c r="M2591">
        <v>311</v>
      </c>
      <c r="N2591">
        <v>90.520713806152301</v>
      </c>
      <c r="O2591">
        <v>31.5753059387207</v>
      </c>
      <c r="P2591">
        <v>66.108136721113098</v>
      </c>
      <c r="Q2591">
        <v>174.402382294897</v>
      </c>
      <c r="R2591">
        <v>29.527376333709501</v>
      </c>
      <c r="S2591">
        <v>4.3694917758019898</v>
      </c>
      <c r="T2591">
        <v>0.40631327114131499</v>
      </c>
      <c r="U2591">
        <v>0.97554228018838196</v>
      </c>
      <c r="V2591">
        <v>14.382701421800901</v>
      </c>
      <c r="W2591">
        <v>2.6520979020978999</v>
      </c>
    </row>
    <row r="2592" spans="1:23" x14ac:dyDescent="0.25">
      <c r="A2592">
        <v>2590</v>
      </c>
      <c r="B2592">
        <v>181.70333210425099</v>
      </c>
      <c r="C2592">
        <v>214.40144384715401</v>
      </c>
      <c r="D2592">
        <v>21.311599691984199</v>
      </c>
      <c r="E2592">
        <v>5.2946185831904202</v>
      </c>
      <c r="F2592">
        <v>6.1293950080871502</v>
      </c>
      <c r="G2592">
        <v>2.9371798038482599</v>
      </c>
      <c r="H2592">
        <v>9.4469375610351491</v>
      </c>
      <c r="I2592">
        <v>2.5229067802429199</v>
      </c>
      <c r="J2592">
        <v>1155</v>
      </c>
      <c r="K2592">
        <v>230</v>
      </c>
      <c r="L2592">
        <v>2080</v>
      </c>
      <c r="M2592">
        <v>554</v>
      </c>
      <c r="N2592">
        <v>95.210296630859304</v>
      </c>
      <c r="O2592">
        <v>31.400634765625</v>
      </c>
      <c r="P2592">
        <v>75.819277108433695</v>
      </c>
      <c r="Q2592">
        <v>161.95041820243799</v>
      </c>
      <c r="R2592">
        <v>21.360995966441099</v>
      </c>
      <c r="S2592">
        <v>4.0901454240380302</v>
      </c>
      <c r="T2592">
        <v>0.439956740716337</v>
      </c>
      <c r="U2592">
        <v>0.97155925188000702</v>
      </c>
      <c r="V2592">
        <v>9.9688311688311693</v>
      </c>
      <c r="W2592">
        <v>2.5498464116168602</v>
      </c>
    </row>
    <row r="2593" spans="1:23" x14ac:dyDescent="0.25">
      <c r="A2593">
        <v>2591</v>
      </c>
      <c r="B2593">
        <v>162.38168798152401</v>
      </c>
      <c r="C2593">
        <v>172.70201245900299</v>
      </c>
      <c r="D2593">
        <v>23.6276353218224</v>
      </c>
      <c r="E2593">
        <v>8.9173392262127003</v>
      </c>
      <c r="F2593">
        <v>6.2899641990661603</v>
      </c>
      <c r="G2593">
        <v>5.1492218971252397</v>
      </c>
      <c r="H2593">
        <v>10.001984596252401</v>
      </c>
      <c r="I2593">
        <v>3.7867019176483101</v>
      </c>
      <c r="J2593">
        <v>1247</v>
      </c>
      <c r="K2593">
        <v>350</v>
      </c>
      <c r="L2593">
        <v>1997</v>
      </c>
      <c r="M2593">
        <v>798</v>
      </c>
      <c r="N2593">
        <v>106.66770172119099</v>
      </c>
      <c r="O2593">
        <v>43.011627197265597</v>
      </c>
      <c r="P2593">
        <v>74.917832167832103</v>
      </c>
      <c r="Q2593">
        <v>161.361742786164</v>
      </c>
      <c r="R2593">
        <v>27.835013987639901</v>
      </c>
      <c r="S2593">
        <v>10.509831973316899</v>
      </c>
      <c r="T2593">
        <v>0.43967699661751802</v>
      </c>
      <c r="U2593">
        <v>0.932550359326489</v>
      </c>
      <c r="V2593">
        <v>10.4608404966571</v>
      </c>
      <c r="W2593">
        <v>3.7275927430273401</v>
      </c>
    </row>
    <row r="2594" spans="1:23" x14ac:dyDescent="0.25">
      <c r="A2594">
        <v>2592</v>
      </c>
      <c r="B2594">
        <v>159.66904073434301</v>
      </c>
      <c r="C2594">
        <v>176.045042597372</v>
      </c>
      <c r="D2594">
        <v>23.998429562964098</v>
      </c>
      <c r="E2594">
        <v>8.4213780062724801</v>
      </c>
      <c r="F2594">
        <v>7.4362773895263601</v>
      </c>
      <c r="G2594">
        <v>4.9667658805847097</v>
      </c>
      <c r="H2594">
        <v>10.0663175582885</v>
      </c>
      <c r="I2594">
        <v>3.1445240974426198</v>
      </c>
      <c r="J2594">
        <v>1254</v>
      </c>
      <c r="K2594">
        <v>223</v>
      </c>
      <c r="L2594">
        <v>2442</v>
      </c>
      <c r="M2594">
        <v>604</v>
      </c>
      <c r="N2594">
        <v>103.711135864257</v>
      </c>
      <c r="O2594">
        <v>18.110771179199201</v>
      </c>
      <c r="P2594">
        <v>97.431668356997903</v>
      </c>
      <c r="Q2594">
        <v>155.69739296403901</v>
      </c>
      <c r="R2594">
        <v>19.556353432831202</v>
      </c>
      <c r="S2594">
        <v>7.0448889857442696</v>
      </c>
      <c r="T2594">
        <v>0.53622898058016799</v>
      </c>
      <c r="U2594">
        <v>0.95100339984495297</v>
      </c>
      <c r="V2594">
        <v>10.0422764227642</v>
      </c>
      <c r="W2594">
        <v>3.54997885238968</v>
      </c>
    </row>
    <row r="2595" spans="1:23" x14ac:dyDescent="0.25">
      <c r="A2595">
        <v>2593</v>
      </c>
      <c r="B2595">
        <v>148.574433813968</v>
      </c>
      <c r="C2595">
        <v>115.000213472025</v>
      </c>
      <c r="D2595">
        <v>27.095374927998702</v>
      </c>
      <c r="E2595">
        <v>5.59787450627321</v>
      </c>
      <c r="F2595">
        <v>9.13897705078125</v>
      </c>
      <c r="G2595">
        <v>4.1778178215026802</v>
      </c>
      <c r="H2595">
        <v>11.862510681152299</v>
      </c>
      <c r="I2595">
        <v>3.1098775863647399</v>
      </c>
      <c r="J2595">
        <v>1418</v>
      </c>
      <c r="K2595">
        <v>251</v>
      </c>
      <c r="L2595">
        <v>3100</v>
      </c>
      <c r="M2595">
        <v>645</v>
      </c>
      <c r="N2595">
        <v>123.259880065917</v>
      </c>
      <c r="O2595">
        <v>19.209373474121001</v>
      </c>
      <c r="P2595">
        <v>66.806999855970005</v>
      </c>
      <c r="Q2595">
        <v>193.81203286947101</v>
      </c>
      <c r="R2595">
        <v>27.371512202026601</v>
      </c>
      <c r="S2595">
        <v>5.9923571562426696</v>
      </c>
      <c r="T2595">
        <v>0.401333219344713</v>
      </c>
      <c r="U2595">
        <v>0.96623107561028498</v>
      </c>
      <c r="V2595">
        <v>10.5</v>
      </c>
      <c r="W2595">
        <v>2.84988488104374</v>
      </c>
    </row>
    <row r="2596" spans="1:23" x14ac:dyDescent="0.25">
      <c r="A2596">
        <v>2594</v>
      </c>
      <c r="B2596">
        <v>141.84486405713201</v>
      </c>
      <c r="C2596">
        <v>152.92875856313901</v>
      </c>
      <c r="D2596">
        <v>22.1128611977141</v>
      </c>
      <c r="E2596">
        <v>2.8169023800123698</v>
      </c>
      <c r="F2596">
        <v>7.9254508018493599</v>
      </c>
      <c r="G2596">
        <v>1.75535929203033</v>
      </c>
      <c r="H2596">
        <v>9.7340707778930593</v>
      </c>
      <c r="I2596">
        <v>1.41933941841125</v>
      </c>
      <c r="J2596">
        <v>1220</v>
      </c>
      <c r="K2596">
        <v>110</v>
      </c>
      <c r="L2596">
        <v>2268</v>
      </c>
      <c r="M2596">
        <v>231</v>
      </c>
      <c r="N2596">
        <v>96.332763671875</v>
      </c>
      <c r="O2596">
        <v>46.324939727783203</v>
      </c>
      <c r="P2596">
        <v>80.423424961584402</v>
      </c>
      <c r="Q2596">
        <v>185.021872514487</v>
      </c>
      <c r="R2596">
        <v>27.321056733664101</v>
      </c>
      <c r="S2596">
        <v>3.96551275272145</v>
      </c>
      <c r="T2596">
        <v>0.47229660155507103</v>
      </c>
      <c r="U2596">
        <v>0.97266388505366097</v>
      </c>
      <c r="V2596">
        <v>9.73833671399594</v>
      </c>
      <c r="W2596">
        <v>2.6742993848257002</v>
      </c>
    </row>
    <row r="2597" spans="1:23" x14ac:dyDescent="0.25">
      <c r="A2597">
        <v>2595</v>
      </c>
      <c r="B2597">
        <v>135.96852257951801</v>
      </c>
      <c r="C2597">
        <v>173.07044576840201</v>
      </c>
      <c r="D2597">
        <v>22.1067965389203</v>
      </c>
      <c r="E2597">
        <v>5.5684113802022104</v>
      </c>
      <c r="F2597">
        <v>7.9264783859252903</v>
      </c>
      <c r="G2597">
        <v>3.1868515014648402</v>
      </c>
      <c r="H2597">
        <v>10.1845388412475</v>
      </c>
      <c r="I2597">
        <v>2.02103471755981</v>
      </c>
      <c r="J2597">
        <v>1284</v>
      </c>
      <c r="K2597">
        <v>138</v>
      </c>
      <c r="L2597">
        <v>2335</v>
      </c>
      <c r="M2597">
        <v>364</v>
      </c>
      <c r="N2597">
        <v>110.86027526855401</v>
      </c>
      <c r="O2597">
        <v>19.416486740112301</v>
      </c>
      <c r="P2597">
        <v>71.606227828143403</v>
      </c>
      <c r="Q2597">
        <v>143.201804511278</v>
      </c>
      <c r="R2597">
        <v>25.6136379736107</v>
      </c>
      <c r="S2597">
        <v>8.3995701496342203</v>
      </c>
      <c r="T2597">
        <v>0.42609996574342301</v>
      </c>
      <c r="U2597">
        <v>0.92423902116463497</v>
      </c>
      <c r="V2597">
        <v>11.115846994535501</v>
      </c>
      <c r="W2597">
        <v>4.7486093665889104</v>
      </c>
    </row>
    <row r="2598" spans="1:23" x14ac:dyDescent="0.25">
      <c r="A2598">
        <v>2596</v>
      </c>
      <c r="B2598">
        <v>200.63676764540301</v>
      </c>
      <c r="C2598">
        <v>130.17578450969299</v>
      </c>
      <c r="D2598">
        <v>24.569459409902201</v>
      </c>
      <c r="E2598">
        <v>4.4186092456567803</v>
      </c>
      <c r="F2598">
        <v>6.8675179481506303</v>
      </c>
      <c r="G2598">
        <v>2.9398963451385498</v>
      </c>
      <c r="H2598">
        <v>11.1811094284057</v>
      </c>
      <c r="I2598">
        <v>1.7722195386886499</v>
      </c>
      <c r="J2598">
        <v>1333</v>
      </c>
      <c r="K2598">
        <v>118</v>
      </c>
      <c r="L2598">
        <v>2560</v>
      </c>
      <c r="M2598">
        <v>283</v>
      </c>
      <c r="N2598">
        <v>115.433959960937</v>
      </c>
      <c r="O2598">
        <v>44.6878051757812</v>
      </c>
      <c r="P2598">
        <v>85.654817322612502</v>
      </c>
      <c r="Q2598">
        <v>165.13191124187799</v>
      </c>
      <c r="R2598">
        <v>21.032752733354901</v>
      </c>
      <c r="S2598">
        <v>9.5978284566335201</v>
      </c>
      <c r="T2598">
        <v>0.43972968098522103</v>
      </c>
      <c r="U2598">
        <v>0.93851524489427196</v>
      </c>
      <c r="V2598">
        <v>8.2463170300530297</v>
      </c>
      <c r="W2598">
        <v>3.4566978193146398</v>
      </c>
    </row>
    <row r="2599" spans="1:23" x14ac:dyDescent="0.25">
      <c r="A2599">
        <v>2597</v>
      </c>
      <c r="B2599">
        <v>128.12870422480501</v>
      </c>
      <c r="C2599">
        <v>179.20225504084999</v>
      </c>
      <c r="D2599">
        <v>22.7150876477785</v>
      </c>
      <c r="E2599">
        <v>7.9454320162825196</v>
      </c>
      <c r="F2599">
        <v>7.6542739868164</v>
      </c>
      <c r="G2599">
        <v>3.2334623336791899</v>
      </c>
      <c r="H2599">
        <v>9.5325374603271396</v>
      </c>
      <c r="I2599">
        <v>2.1707112789153999</v>
      </c>
      <c r="J2599">
        <v>1175</v>
      </c>
      <c r="K2599">
        <v>129</v>
      </c>
      <c r="L2599">
        <v>2302</v>
      </c>
      <c r="M2599">
        <v>376</v>
      </c>
      <c r="N2599">
        <v>96.938125610351506</v>
      </c>
      <c r="O2599">
        <v>32.649654388427699</v>
      </c>
      <c r="P2599">
        <v>76.448465414567096</v>
      </c>
      <c r="Q2599">
        <v>145.28685293859999</v>
      </c>
      <c r="R2599">
        <v>28.535384824166599</v>
      </c>
      <c r="S2599">
        <v>5.7064059452473597</v>
      </c>
      <c r="T2599">
        <v>0.43398125781189301</v>
      </c>
      <c r="U2599">
        <v>0.95767963450804094</v>
      </c>
      <c r="V2599">
        <v>8.56559766763848</v>
      </c>
      <c r="W2599">
        <v>3.5930639071458499</v>
      </c>
    </row>
    <row r="2600" spans="1:23" x14ac:dyDescent="0.25">
      <c r="A2600">
        <v>2598</v>
      </c>
      <c r="B2600">
        <v>165.14906169341501</v>
      </c>
      <c r="C2600">
        <v>193.041006035436</v>
      </c>
      <c r="D2600">
        <v>23.8493203358404</v>
      </c>
      <c r="E2600">
        <v>6.3642017100330301</v>
      </c>
      <c r="F2600">
        <v>6.1254281997680602</v>
      </c>
      <c r="G2600">
        <v>2.7266669273376398</v>
      </c>
      <c r="H2600">
        <v>10.149071693420399</v>
      </c>
      <c r="I2600">
        <v>1.8727321624755799</v>
      </c>
      <c r="J2600">
        <v>1282</v>
      </c>
      <c r="K2600">
        <v>136</v>
      </c>
      <c r="L2600">
        <v>1994</v>
      </c>
      <c r="M2600">
        <v>340</v>
      </c>
      <c r="N2600">
        <v>102.95630645751901</v>
      </c>
      <c r="O2600">
        <v>74.625732421875</v>
      </c>
      <c r="P2600">
        <v>56.585451080050802</v>
      </c>
      <c r="Q2600">
        <v>197.92343220338901</v>
      </c>
      <c r="R2600">
        <v>25.9830485110955</v>
      </c>
      <c r="S2600">
        <v>10.1378687669171</v>
      </c>
      <c r="T2600">
        <v>0.33727278685115097</v>
      </c>
      <c r="U2600">
        <v>0.96785070963296604</v>
      </c>
      <c r="V2600">
        <v>10.2016752577319</v>
      </c>
      <c r="W2600">
        <v>4.1000702740688597</v>
      </c>
    </row>
    <row r="2601" spans="1:23" x14ac:dyDescent="0.25">
      <c r="A2601">
        <v>2599</v>
      </c>
      <c r="B2601">
        <v>165.07479283510199</v>
      </c>
      <c r="C2601">
        <v>166.01667022453299</v>
      </c>
      <c r="D2601">
        <v>24.3769606722622</v>
      </c>
      <c r="E2601">
        <v>11.7326849568539</v>
      </c>
      <c r="F2601">
        <v>6.2187700271606401</v>
      </c>
      <c r="G2601">
        <v>4.09397172927856</v>
      </c>
      <c r="H2601">
        <v>10.4397315979003</v>
      </c>
      <c r="I2601">
        <v>2.9871537685394198</v>
      </c>
      <c r="J2601">
        <v>1326</v>
      </c>
      <c r="K2601">
        <v>234</v>
      </c>
      <c r="L2601">
        <v>1932</v>
      </c>
      <c r="M2601">
        <v>612</v>
      </c>
      <c r="N2601">
        <v>106.83163452148401</v>
      </c>
      <c r="O2601">
        <v>51.039199829101499</v>
      </c>
      <c r="P2601">
        <v>56.474418604651099</v>
      </c>
      <c r="Q2601">
        <v>183.737293765917</v>
      </c>
      <c r="R2601">
        <v>24.254218284195598</v>
      </c>
      <c r="S2601">
        <v>4.9329827081400097</v>
      </c>
      <c r="T2601">
        <v>0.351219337244495</v>
      </c>
      <c r="U2601">
        <v>0.96411713747096695</v>
      </c>
      <c r="V2601">
        <v>9.3507246376811501</v>
      </c>
      <c r="W2601">
        <v>3.0604560721230301</v>
      </c>
    </row>
    <row r="2602" spans="1:23" x14ac:dyDescent="0.25">
      <c r="A2602">
        <v>2600</v>
      </c>
      <c r="B2602">
        <v>157.45126045527701</v>
      </c>
      <c r="C2602">
        <v>168.08616507209501</v>
      </c>
      <c r="D2602">
        <v>38.331954025140099</v>
      </c>
      <c r="E2602">
        <v>9.8884278526250409</v>
      </c>
      <c r="F2602">
        <v>8.6010112762451101</v>
      </c>
      <c r="G2602">
        <v>6.5010166168212802</v>
      </c>
      <c r="H2602">
        <v>7.7916498184204102</v>
      </c>
      <c r="I2602">
        <v>4.5971808433532697</v>
      </c>
      <c r="J2602">
        <v>899</v>
      </c>
      <c r="K2602">
        <v>410</v>
      </c>
      <c r="L2602">
        <v>2067</v>
      </c>
      <c r="M2602">
        <v>1088</v>
      </c>
      <c r="N2602">
        <v>94.154129028320298</v>
      </c>
      <c r="O2602">
        <v>22</v>
      </c>
      <c r="P2602">
        <v>62.256929787533402</v>
      </c>
      <c r="Q2602">
        <v>197.512762536428</v>
      </c>
      <c r="R2602">
        <v>23.8296237977065</v>
      </c>
      <c r="S2602">
        <v>8.2560406814454499</v>
      </c>
      <c r="T2602">
        <v>0.395396072439194</v>
      </c>
      <c r="U2602">
        <v>0.960974894857346</v>
      </c>
      <c r="V2602">
        <v>9.3582175925925899</v>
      </c>
      <c r="W2602">
        <v>4.36479425212279</v>
      </c>
    </row>
    <row r="2603" spans="1:23" x14ac:dyDescent="0.25">
      <c r="A2603">
        <v>2601</v>
      </c>
      <c r="B2603">
        <v>149.34178811931099</v>
      </c>
      <c r="C2603">
        <v>199.07106677793001</v>
      </c>
      <c r="D2603">
        <v>44.905932465845503</v>
      </c>
      <c r="E2603">
        <v>8.3025586318800109</v>
      </c>
      <c r="F2603">
        <v>11.119483947753899</v>
      </c>
      <c r="G2603">
        <v>2.8775141239166202</v>
      </c>
      <c r="H2603">
        <v>10.5117177963256</v>
      </c>
      <c r="I2603">
        <v>2.27736020088195</v>
      </c>
      <c r="J2603">
        <v>1171</v>
      </c>
      <c r="K2603">
        <v>227</v>
      </c>
      <c r="L2603">
        <v>2919</v>
      </c>
      <c r="M2603">
        <v>444</v>
      </c>
      <c r="N2603">
        <v>126.31707000732401</v>
      </c>
      <c r="O2603">
        <v>66.603302001953097</v>
      </c>
      <c r="P2603">
        <v>60.492534967782397</v>
      </c>
      <c r="Q2603">
        <v>177.02521312530101</v>
      </c>
      <c r="R2603">
        <v>22.157943164807101</v>
      </c>
      <c r="S2603">
        <v>5.7523456180759096</v>
      </c>
      <c r="T2603">
        <v>0.382484553881481</v>
      </c>
      <c r="U2603">
        <v>0.96513512914133703</v>
      </c>
      <c r="V2603">
        <v>12.264129181084099</v>
      </c>
      <c r="W2603">
        <v>3.2332499304976299</v>
      </c>
    </row>
    <row r="2604" spans="1:23" x14ac:dyDescent="0.25">
      <c r="A2604">
        <v>2602</v>
      </c>
      <c r="B2604">
        <v>154.87154806031501</v>
      </c>
      <c r="C2604">
        <v>153.445205612373</v>
      </c>
      <c r="D2604">
        <v>53.563917189842201</v>
      </c>
      <c r="E2604">
        <v>11.687809595002999</v>
      </c>
      <c r="F2604">
        <v>11.469270706176699</v>
      </c>
      <c r="G2604">
        <v>5.6425828933715803</v>
      </c>
      <c r="H2604">
        <v>12.7437744140625</v>
      </c>
      <c r="I2604">
        <v>4.8773674964904696</v>
      </c>
      <c r="J2604">
        <v>1509</v>
      </c>
      <c r="K2604">
        <v>439</v>
      </c>
      <c r="L2604">
        <v>3256</v>
      </c>
      <c r="M2604">
        <v>1138</v>
      </c>
      <c r="N2604">
        <v>103.754516601562</v>
      </c>
      <c r="O2604">
        <v>34.205265045166001</v>
      </c>
      <c r="P2604">
        <v>80.727031332979294</v>
      </c>
      <c r="Q2604">
        <v>161.93769813921401</v>
      </c>
      <c r="R2604">
        <v>29.994143177380501</v>
      </c>
      <c r="S2604">
        <v>7.6241377323929704</v>
      </c>
      <c r="T2604">
        <v>0.50003049594396298</v>
      </c>
      <c r="U2604">
        <v>0.95793941724956699</v>
      </c>
      <c r="V2604">
        <v>14.3408018867924</v>
      </c>
      <c r="W2604">
        <v>4.0063533924718202</v>
      </c>
    </row>
    <row r="2605" spans="1:23" x14ac:dyDescent="0.25">
      <c r="A2605">
        <v>2603</v>
      </c>
      <c r="B2605">
        <v>147.786256282869</v>
      </c>
      <c r="C2605">
        <v>178.39016864289999</v>
      </c>
      <c r="D2605">
        <v>51.398516356826498</v>
      </c>
      <c r="E2605">
        <v>7.97194553477103</v>
      </c>
      <c r="F2605">
        <v>9.8220338821411097</v>
      </c>
      <c r="G2605">
        <v>4.25044441223144</v>
      </c>
      <c r="H2605">
        <v>9.7435121536254794</v>
      </c>
      <c r="I2605">
        <v>2.9815483093261701</v>
      </c>
      <c r="J2605">
        <v>1097</v>
      </c>
      <c r="K2605">
        <v>234</v>
      </c>
      <c r="L2605">
        <v>2573</v>
      </c>
      <c r="M2605">
        <v>575</v>
      </c>
      <c r="N2605">
        <v>108.63240814208901</v>
      </c>
      <c r="O2605">
        <v>41.677333831787102</v>
      </c>
      <c r="P2605">
        <v>86.386639946559697</v>
      </c>
      <c r="Q2605">
        <v>147.79232247250701</v>
      </c>
      <c r="R2605">
        <v>33.774443512837102</v>
      </c>
      <c r="S2605">
        <v>4.7299459431553901</v>
      </c>
      <c r="T2605">
        <v>0.46594007027345202</v>
      </c>
      <c r="U2605">
        <v>0.97136445582883502</v>
      </c>
      <c r="V2605">
        <v>9.6367123287671195</v>
      </c>
      <c r="W2605">
        <v>3.1307169811320699</v>
      </c>
    </row>
    <row r="2606" spans="1:23" x14ac:dyDescent="0.25">
      <c r="A2606">
        <v>2604</v>
      </c>
      <c r="B2606">
        <v>149.007335675056</v>
      </c>
      <c r="C2606">
        <v>167.856740864367</v>
      </c>
      <c r="D2606">
        <v>51.990583841948897</v>
      </c>
      <c r="E2606">
        <v>10.397013781588701</v>
      </c>
      <c r="F2606">
        <v>8.704345703125</v>
      </c>
      <c r="G2606">
        <v>5.8574333190917898</v>
      </c>
      <c r="H2606">
        <v>8.3323068618774396</v>
      </c>
      <c r="I2606">
        <v>4.1186113357543901</v>
      </c>
      <c r="J2606">
        <v>882</v>
      </c>
      <c r="K2606">
        <v>362</v>
      </c>
      <c r="L2606">
        <v>2069</v>
      </c>
      <c r="M2606">
        <v>965</v>
      </c>
      <c r="N2606">
        <v>104.62313079833901</v>
      </c>
      <c r="O2606">
        <v>25.019992828369102</v>
      </c>
      <c r="P2606">
        <v>91.913169599690505</v>
      </c>
      <c r="Q2606">
        <v>158.91448821493299</v>
      </c>
      <c r="R2606">
        <v>31.2092581467865</v>
      </c>
      <c r="S2606">
        <v>5.28830631642826</v>
      </c>
      <c r="T2606">
        <v>0.51858380252909297</v>
      </c>
      <c r="U2606">
        <v>0.96832871046545699</v>
      </c>
      <c r="V2606">
        <v>8.5557344064386296</v>
      </c>
      <c r="W2606">
        <v>3.2023449776380999</v>
      </c>
    </row>
    <row r="2607" spans="1:23" x14ac:dyDescent="0.25">
      <c r="A2607">
        <v>2605</v>
      </c>
      <c r="B2607">
        <v>160.446680510004</v>
      </c>
      <c r="C2607">
        <v>169.38849967979101</v>
      </c>
      <c r="D2607">
        <v>47.834242198973001</v>
      </c>
      <c r="E2607">
        <v>6.6857845618273997</v>
      </c>
      <c r="F2607">
        <v>8.6619558334350497</v>
      </c>
      <c r="G2607">
        <v>4.0353446006774902</v>
      </c>
      <c r="H2607">
        <v>10.027629852294901</v>
      </c>
      <c r="I2607">
        <v>2.5446107387542698</v>
      </c>
      <c r="J2607">
        <v>1152</v>
      </c>
      <c r="K2607">
        <v>182</v>
      </c>
      <c r="L2607">
        <v>2334</v>
      </c>
      <c r="M2607">
        <v>460</v>
      </c>
      <c r="N2607">
        <v>134.23858642578099</v>
      </c>
      <c r="O2607">
        <v>39.051246643066399</v>
      </c>
      <c r="P2607">
        <v>132.550527903469</v>
      </c>
      <c r="Q2607">
        <v>187.392561712184</v>
      </c>
      <c r="R2607">
        <v>24.434521441646901</v>
      </c>
      <c r="S2607">
        <v>3.49542183735154</v>
      </c>
      <c r="T2607">
        <v>0.65640684680315997</v>
      </c>
      <c r="U2607">
        <v>0.98345520536304398</v>
      </c>
      <c r="V2607">
        <v>8.2601755786113298</v>
      </c>
      <c r="W2607">
        <v>2.6358861609869302</v>
      </c>
    </row>
    <row r="2608" spans="1:23" x14ac:dyDescent="0.25">
      <c r="A2608">
        <v>2606</v>
      </c>
      <c r="B2608">
        <v>147.69228977857099</v>
      </c>
      <c r="C2608">
        <v>157.67703623202399</v>
      </c>
      <c r="D2608">
        <v>50.404955416031498</v>
      </c>
      <c r="E2608">
        <v>16.729965196282599</v>
      </c>
      <c r="F2608">
        <v>9.8489599227905202</v>
      </c>
      <c r="G2608">
        <v>4.7706394195556596</v>
      </c>
      <c r="H2608">
        <v>10.136649131774901</v>
      </c>
      <c r="I2608">
        <v>3.2914526462554901</v>
      </c>
      <c r="J2608">
        <v>1150</v>
      </c>
      <c r="K2608">
        <v>250</v>
      </c>
      <c r="L2608">
        <v>2600</v>
      </c>
      <c r="M2608">
        <v>668</v>
      </c>
      <c r="N2608">
        <v>112.614379882812</v>
      </c>
      <c r="O2608">
        <v>47.169906616210902</v>
      </c>
      <c r="P2608">
        <v>81.4444444444444</v>
      </c>
      <c r="Q2608">
        <v>134.017957746478</v>
      </c>
      <c r="R2608">
        <v>24.963937350917401</v>
      </c>
      <c r="S2608">
        <v>5.6180173401205602</v>
      </c>
      <c r="T2608">
        <v>0.47399264401250601</v>
      </c>
      <c r="U2608">
        <v>0.99672488338654197</v>
      </c>
      <c r="V2608">
        <v>7.3365239294710296</v>
      </c>
      <c r="W2608">
        <v>2.9380771847963398</v>
      </c>
    </row>
    <row r="2609" spans="1:23" x14ac:dyDescent="0.25">
      <c r="A2609">
        <v>2607</v>
      </c>
      <c r="B2609">
        <v>138.88928564497601</v>
      </c>
      <c r="C2609">
        <v>186.31529818160601</v>
      </c>
      <c r="D2609">
        <v>49.738760839854301</v>
      </c>
      <c r="E2609">
        <v>4.9181157147126298</v>
      </c>
      <c r="F2609">
        <v>9.10583400726318</v>
      </c>
      <c r="G2609">
        <v>3.1381587982177699</v>
      </c>
      <c r="H2609">
        <v>9.6880092620849592</v>
      </c>
      <c r="I2609">
        <v>2.00929522514343</v>
      </c>
      <c r="J2609">
        <v>1165</v>
      </c>
      <c r="K2609">
        <v>156</v>
      </c>
      <c r="L2609">
        <v>2301</v>
      </c>
      <c r="M2609">
        <v>336</v>
      </c>
      <c r="N2609">
        <v>113.216598510742</v>
      </c>
      <c r="O2609">
        <v>42.059482574462798</v>
      </c>
      <c r="P2609">
        <v>58.045366625637399</v>
      </c>
      <c r="Q2609">
        <v>180.728620459529</v>
      </c>
      <c r="R2609">
        <v>24.482476321041698</v>
      </c>
      <c r="S2609">
        <v>4.1359536860706596</v>
      </c>
      <c r="T2609">
        <v>0.35678709277243897</v>
      </c>
      <c r="U2609">
        <v>0.97747275026909997</v>
      </c>
      <c r="V2609">
        <v>8.4590502408809307</v>
      </c>
      <c r="W2609">
        <v>2.5137493825127599</v>
      </c>
    </row>
    <row r="2610" spans="1:23" x14ac:dyDescent="0.25">
      <c r="A2610">
        <v>2608</v>
      </c>
      <c r="B2610">
        <v>138.42869064022199</v>
      </c>
      <c r="C2610">
        <v>184.669079547439</v>
      </c>
      <c r="D2610">
        <v>55.611056232224001</v>
      </c>
      <c r="E2610">
        <v>7.4798222552408404</v>
      </c>
      <c r="F2610">
        <v>7.8580360412597603</v>
      </c>
      <c r="G2610">
        <v>4.5407290458679199</v>
      </c>
      <c r="H2610">
        <v>7.4788041114807102</v>
      </c>
      <c r="I2610">
        <v>3.57062411308288</v>
      </c>
      <c r="J2610">
        <v>784</v>
      </c>
      <c r="K2610">
        <v>320</v>
      </c>
      <c r="L2610">
        <v>1943</v>
      </c>
      <c r="M2610">
        <v>738</v>
      </c>
      <c r="N2610">
        <v>76.321685791015597</v>
      </c>
      <c r="O2610">
        <v>28.442924499511701</v>
      </c>
      <c r="P2610">
        <v>55.605637347426701</v>
      </c>
      <c r="Q2610">
        <v>203.039864712514</v>
      </c>
      <c r="R2610">
        <v>30.257574819469699</v>
      </c>
      <c r="S2610">
        <v>3.9148361150983502</v>
      </c>
      <c r="T2610">
        <v>0.345182281175826</v>
      </c>
      <c r="U2610">
        <v>0.97704098951823004</v>
      </c>
      <c r="V2610">
        <v>9.1279069767441801</v>
      </c>
      <c r="W2610">
        <v>2.7575665399239502</v>
      </c>
    </row>
    <row r="2611" spans="1:23" x14ac:dyDescent="0.25">
      <c r="A2611">
        <v>2609</v>
      </c>
      <c r="B2611">
        <v>174.045023190824</v>
      </c>
      <c r="C2611">
        <v>151.74688039744601</v>
      </c>
      <c r="D2611">
        <v>14.9809970686331</v>
      </c>
      <c r="E2611">
        <v>3.2264972824916298</v>
      </c>
      <c r="F2611">
        <v>5.7300505638122496</v>
      </c>
      <c r="G2611">
        <v>2.31610107421875</v>
      </c>
      <c r="H2611">
        <v>5.2452969551086399</v>
      </c>
      <c r="I2611">
        <v>2.1524355411529501</v>
      </c>
      <c r="J2611">
        <v>510</v>
      </c>
      <c r="K2611">
        <v>205</v>
      </c>
      <c r="L2611">
        <v>1207</v>
      </c>
      <c r="M2611">
        <v>481</v>
      </c>
      <c r="N2611">
        <v>55.9732055664062</v>
      </c>
      <c r="O2611">
        <v>29.732135772705</v>
      </c>
      <c r="P2611">
        <v>80.285255648038003</v>
      </c>
      <c r="Q2611">
        <v>181.99732718894001</v>
      </c>
      <c r="R2611">
        <v>34.9454146655535</v>
      </c>
      <c r="S2611">
        <v>4.6890196521743501</v>
      </c>
      <c r="T2611">
        <v>0.49057022548668999</v>
      </c>
      <c r="U2611">
        <v>0.97531305882001296</v>
      </c>
      <c r="V2611">
        <v>8.1097804391217494</v>
      </c>
      <c r="W2611">
        <v>2.71218626155878</v>
      </c>
    </row>
    <row r="2612" spans="1:23" x14ac:dyDescent="0.25">
      <c r="A2612">
        <v>2610</v>
      </c>
      <c r="B2612">
        <v>155.41390285082099</v>
      </c>
      <c r="C2612">
        <v>176.986764734421</v>
      </c>
      <c r="D2612">
        <v>49.194770154412403</v>
      </c>
      <c r="E2612">
        <v>6.5013802912708103</v>
      </c>
      <c r="F2612">
        <v>6.8495287895202601</v>
      </c>
      <c r="G2612">
        <v>3.9036233425140301</v>
      </c>
      <c r="H2612">
        <v>6.1364030838012598</v>
      </c>
      <c r="I2612">
        <v>2.8284099102020201</v>
      </c>
      <c r="J2612">
        <v>593</v>
      </c>
      <c r="K2612">
        <v>282</v>
      </c>
      <c r="L2612">
        <v>1320</v>
      </c>
      <c r="M2612">
        <v>602</v>
      </c>
      <c r="N2612">
        <v>57.306194305419901</v>
      </c>
      <c r="O2612">
        <v>31.827659606933501</v>
      </c>
      <c r="P2612">
        <v>62.626875699887997</v>
      </c>
      <c r="Q2612">
        <v>174.83278953512701</v>
      </c>
      <c r="R2612">
        <v>27.322627103353199</v>
      </c>
      <c r="S2612">
        <v>6.8992596232563299</v>
      </c>
      <c r="T2612">
        <v>0.39402981907664397</v>
      </c>
      <c r="U2612">
        <v>0.96006661052902098</v>
      </c>
      <c r="V2612">
        <v>6.9951899951899899</v>
      </c>
      <c r="W2612">
        <v>3.2288511749347202</v>
      </c>
    </row>
    <row r="2613" spans="1:23" x14ac:dyDescent="0.25">
      <c r="A2613">
        <v>2611</v>
      </c>
      <c r="B2613">
        <v>159.187874788953</v>
      </c>
      <c r="C2613">
        <v>208.18921384074901</v>
      </c>
      <c r="D2613">
        <v>45.605852814574902</v>
      </c>
      <c r="E2613">
        <v>5.9652964134638697</v>
      </c>
      <c r="F2613">
        <v>6.6879677772521902</v>
      </c>
      <c r="G2613">
        <v>2.8501343727111799</v>
      </c>
      <c r="H2613">
        <v>6.4876861572265598</v>
      </c>
      <c r="I2613">
        <v>3.31990647315979</v>
      </c>
      <c r="J2613">
        <v>710</v>
      </c>
      <c r="K2613">
        <v>354</v>
      </c>
      <c r="L2613">
        <v>1415</v>
      </c>
      <c r="M2613">
        <v>596</v>
      </c>
      <c r="N2613">
        <v>84.905830383300696</v>
      </c>
      <c r="O2613">
        <v>46.097721099853501</v>
      </c>
      <c r="P2613">
        <v>132.994605198626</v>
      </c>
      <c r="Q2613">
        <v>165.70320598082799</v>
      </c>
      <c r="R2613">
        <v>25.9913870807646</v>
      </c>
      <c r="S2613">
        <v>5.3605090163411804</v>
      </c>
      <c r="T2613">
        <v>0.65962754538220203</v>
      </c>
      <c r="U2613">
        <v>0.95731931290078998</v>
      </c>
      <c r="V2613">
        <v>15.848822800495601</v>
      </c>
      <c r="W2613">
        <v>3.05857399249469</v>
      </c>
    </row>
    <row r="2614" spans="1:23" x14ac:dyDescent="0.25">
      <c r="A2614">
        <v>2612</v>
      </c>
      <c r="B2614">
        <v>169.10644491451399</v>
      </c>
      <c r="C2614">
        <v>206.805507578256</v>
      </c>
      <c r="D2614">
        <v>42.591574882346897</v>
      </c>
      <c r="E2614">
        <v>4.92067289446772</v>
      </c>
      <c r="F2614">
        <v>6.2380990982055602</v>
      </c>
      <c r="G2614">
        <v>2.0516161918640101</v>
      </c>
      <c r="H2614">
        <v>6.5938863754272399</v>
      </c>
      <c r="I2614">
        <v>1.51734972000122</v>
      </c>
      <c r="J2614">
        <v>736</v>
      </c>
      <c r="K2614">
        <v>102</v>
      </c>
      <c r="L2614">
        <v>1433</v>
      </c>
      <c r="M2614">
        <v>243</v>
      </c>
      <c r="N2614">
        <v>87.664131164550696</v>
      </c>
      <c r="O2614">
        <v>29.6984844207763</v>
      </c>
      <c r="P2614">
        <v>99.241309038599795</v>
      </c>
      <c r="Q2614">
        <v>207.69833739554301</v>
      </c>
      <c r="R2614">
        <v>24.076690696031399</v>
      </c>
      <c r="S2614">
        <v>4.3477222473295898</v>
      </c>
      <c r="T2614">
        <v>0.53896271271604201</v>
      </c>
      <c r="U2614">
        <v>0.97733070723712601</v>
      </c>
      <c r="V2614">
        <v>8.46563088512241</v>
      </c>
      <c r="W2614">
        <v>2.8860103626943001</v>
      </c>
    </row>
    <row r="2615" spans="1:23" x14ac:dyDescent="0.25">
      <c r="A2615">
        <v>2613</v>
      </c>
      <c r="B2615">
        <v>143.30540084224401</v>
      </c>
      <c r="C2615">
        <v>166.69459915775499</v>
      </c>
      <c r="D2615">
        <v>57.8462859848946</v>
      </c>
      <c r="E2615">
        <v>6.4141013139380796</v>
      </c>
      <c r="F2615">
        <v>7.5945367813110298</v>
      </c>
      <c r="G2615">
        <v>2.7373590469360298</v>
      </c>
      <c r="H2615">
        <v>8.6085834503173793</v>
      </c>
      <c r="I2615">
        <v>1.74450576305389</v>
      </c>
      <c r="J2615">
        <v>1005</v>
      </c>
      <c r="K2615">
        <v>114</v>
      </c>
      <c r="L2615">
        <v>1787</v>
      </c>
      <c r="M2615">
        <v>276</v>
      </c>
      <c r="N2615">
        <v>99.020195007324205</v>
      </c>
      <c r="O2615">
        <v>64.031242370605398</v>
      </c>
      <c r="P2615">
        <v>67.817282787850203</v>
      </c>
      <c r="Q2615">
        <v>117.735404032492</v>
      </c>
      <c r="R2615">
        <v>27.874775528616301</v>
      </c>
      <c r="S2615">
        <v>12.070089261778501</v>
      </c>
      <c r="T2615">
        <v>0.425689154485698</v>
      </c>
      <c r="U2615">
        <v>0.94554039585822802</v>
      </c>
      <c r="V2615">
        <v>9.0461245839277193</v>
      </c>
      <c r="W2615">
        <v>5.4021603656003299</v>
      </c>
    </row>
    <row r="2616" spans="1:23" x14ac:dyDescent="0.25">
      <c r="A2616">
        <v>2614</v>
      </c>
      <c r="B2616">
        <v>148.37534204040401</v>
      </c>
      <c r="C2616">
        <v>129.55954899182899</v>
      </c>
      <c r="D2616">
        <v>57.519174734683901</v>
      </c>
      <c r="E2616">
        <v>5.1745625340978796</v>
      </c>
      <c r="F2616">
        <v>7.7488160133361799</v>
      </c>
      <c r="G2616">
        <v>2.6993348598480198</v>
      </c>
      <c r="H2616">
        <v>9.2322092056274396</v>
      </c>
      <c r="I2616">
        <v>2.5115294456481898</v>
      </c>
      <c r="J2616">
        <v>1099</v>
      </c>
      <c r="K2616">
        <v>280</v>
      </c>
      <c r="L2616">
        <v>1966</v>
      </c>
      <c r="M2616">
        <v>533</v>
      </c>
      <c r="N2616">
        <v>106.45187377929599</v>
      </c>
      <c r="O2616">
        <v>14.1421365737915</v>
      </c>
      <c r="P2616">
        <v>69.011446249033199</v>
      </c>
      <c r="Q2616">
        <v>177.502680495014</v>
      </c>
      <c r="R2616">
        <v>27.009697645386801</v>
      </c>
      <c r="S2616">
        <v>6.5574714039531896</v>
      </c>
      <c r="T2616">
        <v>0.416490544672381</v>
      </c>
      <c r="U2616">
        <v>0.95642394341551895</v>
      </c>
      <c r="V2616">
        <v>11.3032928942807</v>
      </c>
      <c r="W2616">
        <v>3.62286860581745</v>
      </c>
    </row>
    <row r="2617" spans="1:23" x14ac:dyDescent="0.25">
      <c r="A2617">
        <v>2615</v>
      </c>
      <c r="B2617">
        <v>142.79658056628301</v>
      </c>
      <c r="C2617">
        <v>164.48333947873999</v>
      </c>
      <c r="D2617">
        <v>50.819280489681702</v>
      </c>
      <c r="E2617">
        <v>18.023329851279701</v>
      </c>
      <c r="F2617">
        <v>8.56733798980712</v>
      </c>
      <c r="G2617">
        <v>4.5770668983459402</v>
      </c>
      <c r="H2617">
        <v>8.73101711273193</v>
      </c>
      <c r="I2617">
        <v>3.38250303268432</v>
      </c>
      <c r="J2617">
        <v>1005</v>
      </c>
      <c r="K2617">
        <v>275</v>
      </c>
      <c r="L2617">
        <v>2078</v>
      </c>
      <c r="M2617">
        <v>737</v>
      </c>
      <c r="N2617">
        <v>103.855674743652</v>
      </c>
      <c r="O2617">
        <v>49.254440307617102</v>
      </c>
      <c r="P2617">
        <v>64.896571593200804</v>
      </c>
      <c r="Q2617">
        <v>172.64955965611199</v>
      </c>
      <c r="R2617">
        <v>28.057519372114999</v>
      </c>
      <c r="S2617">
        <v>4.2579363954280103</v>
      </c>
      <c r="T2617">
        <v>0.38233974526419801</v>
      </c>
      <c r="U2617">
        <v>0.96866326572491901</v>
      </c>
      <c r="V2617">
        <v>16.270398481973402</v>
      </c>
      <c r="W2617">
        <v>2.6434918975431199</v>
      </c>
    </row>
    <row r="2618" spans="1:23" x14ac:dyDescent="0.25">
      <c r="A2618">
        <v>2616</v>
      </c>
      <c r="B2618">
        <v>156.43183450096001</v>
      </c>
      <c r="C2618">
        <v>157.76337596304899</v>
      </c>
      <c r="D2618">
        <v>40.086034902868803</v>
      </c>
      <c r="E2618">
        <v>4.9067728641711899</v>
      </c>
      <c r="F2618">
        <v>9.4095745086669904</v>
      </c>
      <c r="G2618">
        <v>2.6508185863494802</v>
      </c>
      <c r="H2618">
        <v>7.8556795120239196</v>
      </c>
      <c r="I2618">
        <v>1.9000780582427901</v>
      </c>
      <c r="J2618">
        <v>840</v>
      </c>
      <c r="K2618">
        <v>158</v>
      </c>
      <c r="L2618">
        <v>2102</v>
      </c>
      <c r="M2618">
        <v>358</v>
      </c>
      <c r="N2618">
        <v>77.414474487304602</v>
      </c>
      <c r="O2618">
        <v>37.656337738037102</v>
      </c>
      <c r="P2618">
        <v>70.156541109760994</v>
      </c>
      <c r="Q2618">
        <v>180.11156343898401</v>
      </c>
      <c r="R2618">
        <v>26.174052097142098</v>
      </c>
      <c r="S2618">
        <v>4.6119935693471596</v>
      </c>
      <c r="T2618">
        <v>0.42997636880127998</v>
      </c>
      <c r="U2618">
        <v>0.96722781761648802</v>
      </c>
      <c r="V2618">
        <v>9.0804059328649398</v>
      </c>
      <c r="W2618">
        <v>2.6355904481517798</v>
      </c>
    </row>
    <row r="2619" spans="1:23" x14ac:dyDescent="0.25">
      <c r="A2619">
        <v>2617</v>
      </c>
      <c r="B2619">
        <v>155.12371674202799</v>
      </c>
      <c r="C2619">
        <v>190.223873935065</v>
      </c>
      <c r="D2619">
        <v>44.953456560366398</v>
      </c>
      <c r="E2619">
        <v>4.7011348988690997</v>
      </c>
      <c r="F2619">
        <v>6.5247368812561</v>
      </c>
      <c r="G2619">
        <v>2.76402282714843</v>
      </c>
      <c r="H2619">
        <v>5.5950832366943297</v>
      </c>
      <c r="I2619">
        <v>1.6998108625411901</v>
      </c>
      <c r="J2619">
        <v>492</v>
      </c>
      <c r="K2619">
        <v>74</v>
      </c>
      <c r="L2619">
        <v>1231</v>
      </c>
      <c r="M2619">
        <v>225</v>
      </c>
      <c r="N2619">
        <v>50.219516754150298</v>
      </c>
      <c r="O2619">
        <v>19.313207626342699</v>
      </c>
      <c r="P2619">
        <v>84.129053606882806</v>
      </c>
      <c r="Q2619">
        <v>190.73244625520101</v>
      </c>
      <c r="R2619">
        <v>31.0505004275491</v>
      </c>
      <c r="S2619">
        <v>4.40411301590792</v>
      </c>
      <c r="T2619">
        <v>0.48260518394619401</v>
      </c>
      <c r="U2619">
        <v>0.97435640871083296</v>
      </c>
      <c r="V2619">
        <v>18.0285714285714</v>
      </c>
      <c r="W2619">
        <v>2.7531933011637801</v>
      </c>
    </row>
    <row r="2620" spans="1:23" x14ac:dyDescent="0.25">
      <c r="A2620">
        <v>2618</v>
      </c>
      <c r="B2620">
        <v>171.79225290612999</v>
      </c>
      <c r="C2620">
        <v>184.669079547439</v>
      </c>
      <c r="D2620">
        <v>48.209386521843598</v>
      </c>
      <c r="E2620">
        <v>7.4798222552408404</v>
      </c>
      <c r="F2620">
        <v>7.5629749298095703</v>
      </c>
      <c r="G2620">
        <v>4.5407290458679199</v>
      </c>
      <c r="H2620">
        <v>8.8316612243652308</v>
      </c>
      <c r="I2620">
        <v>3.57062411308288</v>
      </c>
      <c r="J2620">
        <v>984</v>
      </c>
      <c r="K2620">
        <v>320</v>
      </c>
      <c r="L2620">
        <v>2071</v>
      </c>
      <c r="M2620">
        <v>738</v>
      </c>
      <c r="N2620">
        <v>109.04127502441401</v>
      </c>
      <c r="O2620">
        <v>44.777229309082003</v>
      </c>
      <c r="P2620">
        <v>80.6344050160085</v>
      </c>
      <c r="Q2620">
        <v>214.472665583484</v>
      </c>
      <c r="R2620">
        <v>28.928060005397398</v>
      </c>
      <c r="S2620">
        <v>3.8262079630060502</v>
      </c>
      <c r="T2620">
        <v>0.55314642436249195</v>
      </c>
      <c r="U2620">
        <v>0.97973685105054797</v>
      </c>
      <c r="V2620">
        <v>5.2387969924812001</v>
      </c>
      <c r="W2620">
        <v>2.67627963158689</v>
      </c>
    </row>
    <row r="2621" spans="1:23" x14ac:dyDescent="0.25">
      <c r="A2621">
        <v>2619</v>
      </c>
      <c r="B2621">
        <v>181.912165964796</v>
      </c>
      <c r="C2621">
        <v>202.01936773467301</v>
      </c>
      <c r="D2621">
        <v>40.093401514742403</v>
      </c>
      <c r="E2621">
        <v>10.235218695307999</v>
      </c>
      <c r="F2621">
        <v>6.7927732467651296</v>
      </c>
      <c r="G2621">
        <v>5.2214455604553196</v>
      </c>
      <c r="H2621">
        <v>8.4413099288940394</v>
      </c>
      <c r="I2621">
        <v>3.6603810787200901</v>
      </c>
      <c r="J2621">
        <v>953</v>
      </c>
      <c r="K2621">
        <v>266</v>
      </c>
      <c r="L2621">
        <v>1977</v>
      </c>
      <c r="M2621">
        <v>756</v>
      </c>
      <c r="N2621">
        <v>112.00445556640599</v>
      </c>
      <c r="O2621">
        <v>37.121421813964801</v>
      </c>
      <c r="P2621">
        <v>59.493373972965799</v>
      </c>
      <c r="Q2621">
        <v>193.38501348177701</v>
      </c>
      <c r="R2621">
        <v>24.6850776194124</v>
      </c>
      <c r="S2621">
        <v>3.98025305144819</v>
      </c>
      <c r="T2621">
        <v>0.38139724595494001</v>
      </c>
      <c r="U2621">
        <v>0.97870402649191701</v>
      </c>
      <c r="V2621">
        <v>8.6573426573426495</v>
      </c>
      <c r="W2621">
        <v>2.6078006500541702</v>
      </c>
    </row>
    <row r="2622" spans="1:23" x14ac:dyDescent="0.25">
      <c r="A2622">
        <v>2620</v>
      </c>
      <c r="B2622">
        <v>191.976789768868</v>
      </c>
      <c r="C2622">
        <v>183.972365075976</v>
      </c>
      <c r="D2622">
        <v>41.379892793214601</v>
      </c>
      <c r="E2622">
        <v>6.8865301804873598</v>
      </c>
      <c r="F2622">
        <v>6.2456097602844203</v>
      </c>
      <c r="G2622">
        <v>4.4505009651184002</v>
      </c>
      <c r="H2622">
        <v>10.5759830474853</v>
      </c>
      <c r="I2622">
        <v>3.8286533355712802</v>
      </c>
      <c r="J2622">
        <v>1329</v>
      </c>
      <c r="K2622">
        <v>411</v>
      </c>
      <c r="L2622">
        <v>2174</v>
      </c>
      <c r="M2622">
        <v>881</v>
      </c>
      <c r="N2622">
        <v>104.403060913085</v>
      </c>
      <c r="O2622">
        <v>32.202484130859297</v>
      </c>
      <c r="P2622">
        <v>126.43919209282301</v>
      </c>
      <c r="Q2622">
        <v>182.791552861235</v>
      </c>
      <c r="R2622">
        <v>22.586006613589099</v>
      </c>
      <c r="S2622">
        <v>15.273861266195899</v>
      </c>
      <c r="T2622">
        <v>0.70899596845983004</v>
      </c>
      <c r="U2622">
        <v>0.92948238756061297</v>
      </c>
      <c r="V2622">
        <v>13.958149779735599</v>
      </c>
      <c r="W2622">
        <v>8.3354937745181594</v>
      </c>
    </row>
    <row r="2623" spans="1:23" x14ac:dyDescent="0.25">
      <c r="A2623">
        <v>2621</v>
      </c>
      <c r="B2623">
        <v>168.27256496341801</v>
      </c>
      <c r="C2623">
        <v>165.15045896485401</v>
      </c>
      <c r="D2623">
        <v>41.936906471249003</v>
      </c>
      <c r="E2623">
        <v>6.7083160215749897</v>
      </c>
      <c r="F2623">
        <v>7.4879832267761204</v>
      </c>
      <c r="G2623">
        <v>4.0461759567260698</v>
      </c>
      <c r="H2623">
        <v>10.008902549743601</v>
      </c>
      <c r="I2623">
        <v>2.8113248348236</v>
      </c>
      <c r="J2623">
        <v>1233</v>
      </c>
      <c r="K2623">
        <v>219</v>
      </c>
      <c r="L2623">
        <v>2272</v>
      </c>
      <c r="M2623">
        <v>543</v>
      </c>
      <c r="N2623">
        <v>125.71794128417901</v>
      </c>
      <c r="O2623">
        <v>47.265209197997997</v>
      </c>
      <c r="P2623">
        <v>113.03797662976601</v>
      </c>
      <c r="Q2623">
        <v>188.686645082962</v>
      </c>
      <c r="R2623">
        <v>28.0531739531501</v>
      </c>
      <c r="S2623">
        <v>3.9428674435944502</v>
      </c>
      <c r="T2623">
        <v>0.58667716634323797</v>
      </c>
      <c r="U2623">
        <v>0.98087608412010496</v>
      </c>
      <c r="V2623">
        <v>9.6727060198714199</v>
      </c>
      <c r="W2623">
        <v>2.6535019178860599</v>
      </c>
    </row>
    <row r="2624" spans="1:23" x14ac:dyDescent="0.25">
      <c r="A2624">
        <v>2622</v>
      </c>
      <c r="B2624">
        <v>163.46212812202799</v>
      </c>
      <c r="C2624">
        <v>205.53686273748701</v>
      </c>
      <c r="D2624">
        <v>41.703446389036998</v>
      </c>
      <c r="E2624">
        <v>8.1744859816658693</v>
      </c>
      <c r="F2624">
        <v>7.9541964530944798</v>
      </c>
      <c r="G2624">
        <v>4.5073399543762198</v>
      </c>
      <c r="H2624">
        <v>9.8343553543090803</v>
      </c>
      <c r="I2624">
        <v>4.2596292495727504</v>
      </c>
      <c r="J2624">
        <v>1184</v>
      </c>
      <c r="K2624">
        <v>493</v>
      </c>
      <c r="L2624">
        <v>2212</v>
      </c>
      <c r="M2624">
        <v>928</v>
      </c>
      <c r="N2624">
        <v>99.458534240722599</v>
      </c>
      <c r="O2624">
        <v>56.3027534484863</v>
      </c>
      <c r="P2624">
        <v>103.476758045292</v>
      </c>
      <c r="Q2624">
        <v>174.77154060468399</v>
      </c>
      <c r="R2624">
        <v>23.551619486381899</v>
      </c>
      <c r="S2624">
        <v>8.7968694942257102</v>
      </c>
      <c r="T2624">
        <v>0.56577087522404301</v>
      </c>
      <c r="U2624">
        <v>0.96008202727997505</v>
      </c>
      <c r="V2624">
        <v>9.2668886774500407</v>
      </c>
      <c r="W2624">
        <v>5.2655239813561803</v>
      </c>
    </row>
    <row r="2625" spans="1:23" x14ac:dyDescent="0.25">
      <c r="A2625">
        <v>2623</v>
      </c>
      <c r="B2625">
        <v>163.571658677637</v>
      </c>
      <c r="C2625">
        <v>136.10341749306201</v>
      </c>
      <c r="D2625">
        <v>40.263332401594496</v>
      </c>
      <c r="E2625">
        <v>8.4957290734613</v>
      </c>
      <c r="F2625">
        <v>7.8150753974914497</v>
      </c>
      <c r="G2625">
        <v>4.4772872924804599</v>
      </c>
      <c r="H2625">
        <v>9.7298793792724592</v>
      </c>
      <c r="I2625">
        <v>5.0020208358764604</v>
      </c>
      <c r="J2625">
        <v>1185</v>
      </c>
      <c r="K2625">
        <v>391</v>
      </c>
      <c r="L2625">
        <v>2152</v>
      </c>
      <c r="M2625">
        <v>1197</v>
      </c>
      <c r="N2625">
        <v>115.97412872314401</v>
      </c>
      <c r="O2625">
        <v>39.458839416503899</v>
      </c>
      <c r="P2625">
        <v>67.285364260045696</v>
      </c>
      <c r="Q2625">
        <v>183.50052773542799</v>
      </c>
      <c r="R2625">
        <v>31.044457242606502</v>
      </c>
      <c r="S2625">
        <v>4.4634792919522397</v>
      </c>
      <c r="T2625">
        <v>0.40392946353714798</v>
      </c>
      <c r="U2625">
        <v>0.97397871779354195</v>
      </c>
      <c r="V2625">
        <v>13.493441599000599</v>
      </c>
      <c r="W2625">
        <v>3.06252417171586</v>
      </c>
    </row>
    <row r="2626" spans="1:23" x14ac:dyDescent="0.25">
      <c r="A2626">
        <v>2624</v>
      </c>
      <c r="B2626">
        <v>167.35038521997299</v>
      </c>
      <c r="C2626">
        <v>210.72749325622399</v>
      </c>
      <c r="D2626">
        <v>38.840790587042399</v>
      </c>
      <c r="E2626">
        <v>10.216465438120901</v>
      </c>
      <c r="F2626">
        <v>6.7410016059875399</v>
      </c>
      <c r="G2626">
        <v>5.3068537712097097</v>
      </c>
      <c r="H2626">
        <v>7.0720014572143501</v>
      </c>
      <c r="I2626">
        <v>4.3667840957641602</v>
      </c>
      <c r="J2626">
        <v>767</v>
      </c>
      <c r="K2626">
        <v>348</v>
      </c>
      <c r="L2626">
        <v>1715</v>
      </c>
      <c r="M2626">
        <v>955</v>
      </c>
      <c r="N2626">
        <v>116</v>
      </c>
      <c r="O2626">
        <v>42.941822052001903</v>
      </c>
      <c r="P2626">
        <v>41.569377990430603</v>
      </c>
      <c r="Q2626">
        <v>175.989539493748</v>
      </c>
      <c r="R2626">
        <v>15.80695201957</v>
      </c>
      <c r="S2626">
        <v>15.074230693022701</v>
      </c>
      <c r="T2626">
        <v>0.37476032864205</v>
      </c>
      <c r="U2626">
        <v>0.94119036979516602</v>
      </c>
      <c r="V2626">
        <v>7.4064131245339198</v>
      </c>
      <c r="W2626">
        <v>5.6050440448895804</v>
      </c>
    </row>
    <row r="2627" spans="1:23" x14ac:dyDescent="0.25">
      <c r="A2627">
        <v>2625</v>
      </c>
      <c r="B2627">
        <v>193.083797473267</v>
      </c>
      <c r="C2627">
        <v>216.876166818684</v>
      </c>
      <c r="D2627">
        <v>42.833529543215398</v>
      </c>
      <c r="E2627">
        <v>5.3797670313798802</v>
      </c>
      <c r="F2627">
        <v>6.5298776626586896</v>
      </c>
      <c r="G2627">
        <v>2.2740032672882</v>
      </c>
      <c r="H2627">
        <v>10.9268684387207</v>
      </c>
      <c r="I2627">
        <v>2.0316674709320002</v>
      </c>
      <c r="J2627">
        <v>1329</v>
      </c>
      <c r="K2627">
        <v>198</v>
      </c>
      <c r="L2627">
        <v>2308</v>
      </c>
      <c r="M2627">
        <v>381</v>
      </c>
      <c r="N2627">
        <v>105.948104858398</v>
      </c>
      <c r="O2627">
        <v>42.720016479492102</v>
      </c>
      <c r="P2627">
        <v>67.3973755880168</v>
      </c>
      <c r="Q2627">
        <v>175.213648784697</v>
      </c>
      <c r="R2627">
        <v>28.0155989344271</v>
      </c>
      <c r="S2627">
        <v>10.0877861503962</v>
      </c>
      <c r="T2627">
        <v>0.43385775165207302</v>
      </c>
      <c r="U2627">
        <v>0.93970176788709903</v>
      </c>
      <c r="V2627">
        <v>7.8865610628512997</v>
      </c>
      <c r="W2627">
        <v>5.8160150891632298</v>
      </c>
    </row>
    <row r="2628" spans="1:23" x14ac:dyDescent="0.25">
      <c r="A2628">
        <v>2626</v>
      </c>
      <c r="B2628">
        <v>167.56480816627499</v>
      </c>
      <c r="C2628">
        <v>194.02550020376799</v>
      </c>
      <c r="D2628">
        <v>40.738146414049197</v>
      </c>
      <c r="E2628">
        <v>9.1350838149840499</v>
      </c>
      <c r="F2628">
        <v>8.4634408950805593</v>
      </c>
      <c r="G2628">
        <v>4.53021192550659</v>
      </c>
      <c r="H2628">
        <v>11.4388923645019</v>
      </c>
      <c r="I2628">
        <v>4.2174181938171298</v>
      </c>
      <c r="J2628">
        <v>1385</v>
      </c>
      <c r="K2628">
        <v>469</v>
      </c>
      <c r="L2628">
        <v>2675</v>
      </c>
      <c r="M2628">
        <v>989</v>
      </c>
      <c r="N2628">
        <v>115.26057434082</v>
      </c>
      <c r="O2628">
        <v>49</v>
      </c>
      <c r="P2628">
        <v>74.151136787178501</v>
      </c>
      <c r="Q2628">
        <v>188.65688397348299</v>
      </c>
      <c r="R2628">
        <v>30.4500820498751</v>
      </c>
      <c r="S2628">
        <v>5.5604330018404298</v>
      </c>
      <c r="T2628">
        <v>0.48930965134919402</v>
      </c>
      <c r="U2628">
        <v>0.97607153187984697</v>
      </c>
      <c r="V2628">
        <v>7.5461476725521601</v>
      </c>
      <c r="W2628">
        <v>2.7050650498926299</v>
      </c>
    </row>
    <row r="2629" spans="1:23" x14ac:dyDescent="0.25">
      <c r="A2629">
        <v>2627</v>
      </c>
      <c r="B2629">
        <v>172.60125366298499</v>
      </c>
      <c r="C2629">
        <v>167.91924935473199</v>
      </c>
      <c r="D2629">
        <v>34.753375708759698</v>
      </c>
      <c r="E2629">
        <v>6.1074223170077602</v>
      </c>
      <c r="F2629">
        <v>8.4622993469238192</v>
      </c>
      <c r="G2629">
        <v>3.8890097141265798</v>
      </c>
      <c r="H2629">
        <v>11.0310726165771</v>
      </c>
      <c r="I2629">
        <v>2.4504919052124001</v>
      </c>
      <c r="J2629">
        <v>1317</v>
      </c>
      <c r="K2629">
        <v>194</v>
      </c>
      <c r="L2629">
        <v>2629</v>
      </c>
      <c r="M2629">
        <v>441</v>
      </c>
      <c r="N2629">
        <v>117.273178100585</v>
      </c>
      <c r="O2629">
        <v>66.219329833984304</v>
      </c>
      <c r="P2629">
        <v>86.751282599401407</v>
      </c>
      <c r="Q2629">
        <v>177.832088500563</v>
      </c>
      <c r="R2629">
        <v>29.7526611572709</v>
      </c>
      <c r="S2629">
        <v>5.8369900508308197</v>
      </c>
      <c r="T2629">
        <v>0.55312930377662795</v>
      </c>
      <c r="U2629">
        <v>0.96786469621222304</v>
      </c>
      <c r="V2629">
        <v>8.6434898139946803</v>
      </c>
      <c r="W2629">
        <v>3.4175866995713702</v>
      </c>
    </row>
    <row r="2630" spans="1:23" x14ac:dyDescent="0.25">
      <c r="A2630">
        <v>2628</v>
      </c>
      <c r="B2630">
        <v>170.674125249859</v>
      </c>
      <c r="C2630">
        <v>205.77787265423299</v>
      </c>
      <c r="D2630">
        <v>41.558625674484702</v>
      </c>
      <c r="E2630">
        <v>6.2086936261433099</v>
      </c>
      <c r="F2630">
        <v>6.6274771690368599</v>
      </c>
      <c r="G2630">
        <v>3.4627618789672798</v>
      </c>
      <c r="H2630">
        <v>9.8202009201049805</v>
      </c>
      <c r="I2630">
        <v>2.72189021110534</v>
      </c>
      <c r="J2630">
        <v>1171</v>
      </c>
      <c r="K2630">
        <v>236</v>
      </c>
      <c r="L2630">
        <v>2009</v>
      </c>
      <c r="M2630">
        <v>552</v>
      </c>
      <c r="N2630">
        <v>121.379577636718</v>
      </c>
      <c r="O2630">
        <v>40.311286926269503</v>
      </c>
      <c r="P2630">
        <v>109.72409106354</v>
      </c>
      <c r="Q2630">
        <v>126.823415281713</v>
      </c>
      <c r="R2630">
        <v>31.917877772331501</v>
      </c>
      <c r="S2630">
        <v>10.5829902441398</v>
      </c>
      <c r="T2630">
        <v>0.53656011380492896</v>
      </c>
      <c r="U2630">
        <v>0.94661311904248502</v>
      </c>
      <c r="V2630">
        <v>17.427672955974799</v>
      </c>
      <c r="W2630">
        <v>4.9249378982611498</v>
      </c>
    </row>
    <row r="2631" spans="1:23" x14ac:dyDescent="0.25">
      <c r="A2631">
        <v>2629</v>
      </c>
      <c r="B2631">
        <v>160.78202565545601</v>
      </c>
      <c r="C2631">
        <v>191.59545110520199</v>
      </c>
      <c r="D2631">
        <v>45.694428346700697</v>
      </c>
      <c r="E2631">
        <v>5.3818155155394303</v>
      </c>
      <c r="F2631">
        <v>7.3993411064147896</v>
      </c>
      <c r="G2631">
        <v>3.40292167663574</v>
      </c>
      <c r="H2631">
        <v>9.1602878570556605</v>
      </c>
      <c r="I2631">
        <v>2.23998975753784</v>
      </c>
      <c r="J2631">
        <v>1019</v>
      </c>
      <c r="K2631">
        <v>156</v>
      </c>
      <c r="L2631">
        <v>2201</v>
      </c>
      <c r="M2631">
        <v>402</v>
      </c>
      <c r="N2631">
        <v>102.107780456542</v>
      </c>
      <c r="O2631">
        <v>21.5406589508056</v>
      </c>
      <c r="P2631">
        <v>94.073285742353704</v>
      </c>
      <c r="Q2631">
        <v>151.16892743684099</v>
      </c>
      <c r="R2631">
        <v>31.6487978810014</v>
      </c>
      <c r="S2631">
        <v>6.9398028757844896</v>
      </c>
      <c r="T2631">
        <v>0.57164953873214097</v>
      </c>
      <c r="U2631">
        <v>0.95525180653939701</v>
      </c>
      <c r="V2631">
        <v>8.6121229368241305</v>
      </c>
      <c r="W2631">
        <v>3.23161821856054</v>
      </c>
    </row>
    <row r="2632" spans="1:23" x14ac:dyDescent="0.25">
      <c r="A2632">
        <v>2630</v>
      </c>
      <c r="B2632">
        <v>172.53383531603501</v>
      </c>
      <c r="C2632">
        <v>152.15336994702</v>
      </c>
      <c r="D2632">
        <v>43.202124851996601</v>
      </c>
      <c r="E2632">
        <v>5.3090827337191797</v>
      </c>
      <c r="F2632">
        <v>6.3458099365234304</v>
      </c>
      <c r="G2632">
        <v>3.2846469879150302</v>
      </c>
      <c r="H2632">
        <v>8.8084287643432599</v>
      </c>
      <c r="I2632">
        <v>2.1245746612548801</v>
      </c>
      <c r="J2632">
        <v>986</v>
      </c>
      <c r="K2632">
        <v>191</v>
      </c>
      <c r="L2632">
        <v>1737</v>
      </c>
      <c r="M2632">
        <v>386</v>
      </c>
      <c r="N2632">
        <v>118.713943481445</v>
      </c>
      <c r="O2632">
        <v>46.872165679931598</v>
      </c>
      <c r="P2632">
        <v>90.876518218623403</v>
      </c>
      <c r="Q2632">
        <v>158.84088974968401</v>
      </c>
      <c r="R2632">
        <v>30.4911798929861</v>
      </c>
      <c r="S2632">
        <v>5.3294362400334201</v>
      </c>
      <c r="T2632">
        <v>0.52483974780120501</v>
      </c>
      <c r="U2632">
        <v>0.97262783305837497</v>
      </c>
      <c r="V2632">
        <v>9.2917009038619494</v>
      </c>
      <c r="W2632">
        <v>3.29380925822643</v>
      </c>
    </row>
    <row r="2633" spans="1:23" x14ac:dyDescent="0.25">
      <c r="A2633">
        <v>2631</v>
      </c>
      <c r="B2633">
        <v>163.89225484678499</v>
      </c>
      <c r="C2633">
        <v>182.395602476275</v>
      </c>
      <c r="D2633">
        <v>41.681197235805698</v>
      </c>
      <c r="E2633">
        <v>7.3886050951064899</v>
      </c>
      <c r="F2633">
        <v>10.8760766983032</v>
      </c>
      <c r="G2633">
        <v>3.3284499645233101</v>
      </c>
      <c r="H2633">
        <v>13.1223945617675</v>
      </c>
      <c r="I2633">
        <v>2.3874533176422101</v>
      </c>
      <c r="J2633">
        <v>1587</v>
      </c>
      <c r="K2633">
        <v>171</v>
      </c>
      <c r="L2633">
        <v>3131</v>
      </c>
      <c r="M2633">
        <v>463</v>
      </c>
      <c r="N2633">
        <v>116.51609039306599</v>
      </c>
      <c r="O2633">
        <v>36.221542358398402</v>
      </c>
      <c r="P2633">
        <v>81.899147727272705</v>
      </c>
      <c r="Q2633">
        <v>172.71617997616201</v>
      </c>
      <c r="R2633">
        <v>29.6376852273801</v>
      </c>
      <c r="S2633">
        <v>7.8042861065624196</v>
      </c>
      <c r="T2633">
        <v>0.455971980670063</v>
      </c>
      <c r="U2633">
        <v>0.95825923293881099</v>
      </c>
      <c r="V2633">
        <v>9.4325259515570892</v>
      </c>
      <c r="W2633">
        <v>3.47356860448089</v>
      </c>
    </row>
    <row r="2634" spans="1:23" x14ac:dyDescent="0.25">
      <c r="A2634">
        <v>2632</v>
      </c>
      <c r="B2634">
        <v>180.035358730035</v>
      </c>
      <c r="C2634">
        <v>212.00085388810101</v>
      </c>
      <c r="D2634">
        <v>37.698924431155902</v>
      </c>
      <c r="E2634">
        <v>8.5760798942815697</v>
      </c>
      <c r="F2634">
        <v>7.11333799362182</v>
      </c>
      <c r="G2634">
        <v>5.1098847389221103</v>
      </c>
      <c r="H2634">
        <v>10.6510696411132</v>
      </c>
      <c r="I2634">
        <v>4.1372427940368599</v>
      </c>
      <c r="J2634">
        <v>1298</v>
      </c>
      <c r="K2634">
        <v>330</v>
      </c>
      <c r="L2634">
        <v>2241</v>
      </c>
      <c r="M2634">
        <v>968</v>
      </c>
      <c r="N2634">
        <v>123.004066467285</v>
      </c>
      <c r="O2634">
        <v>27.01851272583</v>
      </c>
      <c r="P2634">
        <v>68.546442030591805</v>
      </c>
      <c r="Q2634">
        <v>204.22341967034899</v>
      </c>
      <c r="R2634">
        <v>26.344115445767901</v>
      </c>
      <c r="S2634">
        <v>10.505981182889</v>
      </c>
      <c r="T2634">
        <v>0.41521776166274299</v>
      </c>
      <c r="U2634">
        <v>0.94895386152884498</v>
      </c>
      <c r="V2634">
        <v>10.635773864689501</v>
      </c>
      <c r="W2634">
        <v>4.8366935483870899</v>
      </c>
    </row>
    <row r="2635" spans="1:23" x14ac:dyDescent="0.25">
      <c r="A2635">
        <v>2633</v>
      </c>
      <c r="B2635">
        <v>164.88819887830101</v>
      </c>
      <c r="C2635">
        <v>184.142696345747</v>
      </c>
      <c r="D2635">
        <v>38.449094642654899</v>
      </c>
      <c r="E2635">
        <v>11.200422772127901</v>
      </c>
      <c r="F2635">
        <v>8.7820835113525302</v>
      </c>
      <c r="G2635">
        <v>6.0146718025207502</v>
      </c>
      <c r="H2635">
        <v>11.662559509277299</v>
      </c>
      <c r="I2635">
        <v>5.5498161315917898</v>
      </c>
      <c r="J2635">
        <v>1408</v>
      </c>
      <c r="K2635">
        <v>580</v>
      </c>
      <c r="L2635">
        <v>2815</v>
      </c>
      <c r="M2635">
        <v>1225</v>
      </c>
      <c r="N2635">
        <v>117.686027526855</v>
      </c>
      <c r="O2635">
        <v>68.007354736328097</v>
      </c>
      <c r="P2635">
        <v>69.600129757785396</v>
      </c>
      <c r="Q2635">
        <v>179.59958932238101</v>
      </c>
      <c r="R2635">
        <v>33.3904811299114</v>
      </c>
      <c r="S2635">
        <v>5.1459384378233404</v>
      </c>
      <c r="T2635">
        <v>0.39598242363186398</v>
      </c>
      <c r="U2635">
        <v>0.96650392244658601</v>
      </c>
      <c r="V2635">
        <v>17.259552992069199</v>
      </c>
      <c r="W2635">
        <v>2.8221856349043</v>
      </c>
    </row>
    <row r="2636" spans="1:23" x14ac:dyDescent="0.25">
      <c r="A2636">
        <v>2634</v>
      </c>
      <c r="B2636">
        <v>162.578916726503</v>
      </c>
      <c r="C2636">
        <v>176.63168312988799</v>
      </c>
      <c r="D2636">
        <v>44.986022599577801</v>
      </c>
      <c r="E2636">
        <v>16.6596203691916</v>
      </c>
      <c r="F2636">
        <v>7.9089369773864702</v>
      </c>
      <c r="G2636">
        <v>5.8467354774475098</v>
      </c>
      <c r="H2636">
        <v>9.65870761871337</v>
      </c>
      <c r="I2636">
        <v>4.2396969795226997</v>
      </c>
      <c r="J2636">
        <v>1149</v>
      </c>
      <c r="K2636">
        <v>288</v>
      </c>
      <c r="L2636">
        <v>2263</v>
      </c>
      <c r="M2636">
        <v>940</v>
      </c>
      <c r="N2636">
        <v>102.48902130126901</v>
      </c>
      <c r="O2636">
        <v>23.537204742431602</v>
      </c>
      <c r="P2636">
        <v>68.482242377882201</v>
      </c>
      <c r="Q2636">
        <v>175.07971690116901</v>
      </c>
      <c r="R2636">
        <v>31.957556515892101</v>
      </c>
      <c r="S2636">
        <v>6.3536407803580497</v>
      </c>
      <c r="T2636">
        <v>0.42173961603259202</v>
      </c>
      <c r="U2636">
        <v>0.96355830738872605</v>
      </c>
      <c r="V2636">
        <v>14.447400736799</v>
      </c>
      <c r="W2636">
        <v>3.2144339063426202</v>
      </c>
    </row>
    <row r="2637" spans="1:23" x14ac:dyDescent="0.25">
      <c r="A2637">
        <v>2635</v>
      </c>
      <c r="B2637">
        <v>189.23652700421101</v>
      </c>
      <c r="C2637">
        <v>185.464612160142</v>
      </c>
      <c r="D2637">
        <v>38.674443919565</v>
      </c>
      <c r="E2637">
        <v>3.7319762809268702</v>
      </c>
      <c r="F2637">
        <v>4.7164454460143999</v>
      </c>
      <c r="G2637">
        <v>2.81095194816589</v>
      </c>
      <c r="H2637">
        <v>7.0911831855773899</v>
      </c>
      <c r="I2637">
        <v>1.69901978969573</v>
      </c>
      <c r="J2637">
        <v>811</v>
      </c>
      <c r="K2637">
        <v>91</v>
      </c>
      <c r="L2637">
        <v>1527</v>
      </c>
      <c r="M2637">
        <v>259</v>
      </c>
      <c r="N2637">
        <v>101.862655639648</v>
      </c>
      <c r="O2637">
        <v>93.005378723144503</v>
      </c>
      <c r="P2637">
        <v>95.359761295822594</v>
      </c>
      <c r="Q2637">
        <v>198.414707512071</v>
      </c>
      <c r="R2637">
        <v>31.837237666682199</v>
      </c>
      <c r="S2637">
        <v>10.0778429406515</v>
      </c>
      <c r="T2637">
        <v>0.53044356511214596</v>
      </c>
      <c r="U2637">
        <v>0.94732055132171999</v>
      </c>
      <c r="V2637">
        <v>18.068292682926799</v>
      </c>
      <c r="W2637">
        <v>3.7933210623192202</v>
      </c>
    </row>
    <row r="2638" spans="1:23" x14ac:dyDescent="0.25">
      <c r="A2638">
        <v>2636</v>
      </c>
      <c r="B2638">
        <v>165.647033709173</v>
      </c>
      <c r="C2638">
        <v>160.515321469463</v>
      </c>
      <c r="D2638">
        <v>46.481557618141302</v>
      </c>
      <c r="E2638">
        <v>2.5102949498250702</v>
      </c>
      <c r="F2638">
        <v>5.9974470138549796</v>
      </c>
      <c r="G2638">
        <v>1.3178962469100901</v>
      </c>
      <c r="H2638">
        <v>7.42606401443481</v>
      </c>
      <c r="I2638">
        <v>0.91254121065139704</v>
      </c>
      <c r="J2638">
        <v>810</v>
      </c>
      <c r="K2638">
        <v>40</v>
      </c>
      <c r="L2638">
        <v>1629</v>
      </c>
      <c r="M2638">
        <v>92</v>
      </c>
      <c r="N2638">
        <v>98</v>
      </c>
      <c r="O2638">
        <v>25.632011413574201</v>
      </c>
      <c r="P2638">
        <v>65.523121387283197</v>
      </c>
      <c r="Q2638">
        <v>162.306642110741</v>
      </c>
      <c r="R2638">
        <v>28.522297346651499</v>
      </c>
      <c r="S2638">
        <v>5.6421364863634196</v>
      </c>
      <c r="T2638">
        <v>0.41745994865925701</v>
      </c>
      <c r="U2638">
        <v>0.963152262527046</v>
      </c>
      <c r="V2638">
        <v>13.6936887921653</v>
      </c>
      <c r="W2638">
        <v>3.2841471571906302</v>
      </c>
    </row>
    <row r="2639" spans="1:23" x14ac:dyDescent="0.25">
      <c r="A2639">
        <v>2637</v>
      </c>
      <c r="B2639">
        <v>156.825418696268</v>
      </c>
      <c r="C2639">
        <v>124.517941353412</v>
      </c>
      <c r="D2639">
        <v>24.1043733142793</v>
      </c>
      <c r="E2639">
        <v>20.951525947843098</v>
      </c>
      <c r="F2639">
        <v>5.9617862701415998</v>
      </c>
      <c r="G2639">
        <v>8.2246236801147408</v>
      </c>
      <c r="H2639">
        <v>9.3977231979370099</v>
      </c>
      <c r="I2639">
        <v>7.68767833709716</v>
      </c>
      <c r="J2639">
        <v>1181</v>
      </c>
      <c r="K2639">
        <v>805</v>
      </c>
      <c r="L2639">
        <v>1941</v>
      </c>
      <c r="M2639">
        <v>2074</v>
      </c>
      <c r="N2639">
        <v>111.126052856445</v>
      </c>
      <c r="O2639">
        <v>30.8706970214843</v>
      </c>
      <c r="P2639">
        <v>65.509941130734205</v>
      </c>
      <c r="Q2639">
        <v>196.25223375325999</v>
      </c>
      <c r="R2639">
        <v>28.190116101474199</v>
      </c>
      <c r="S2639">
        <v>6.5091712251965896</v>
      </c>
      <c r="T2639">
        <v>0.43130953463677002</v>
      </c>
      <c r="U2639">
        <v>0.96793411227430004</v>
      </c>
      <c r="V2639">
        <v>11.3850524475524</v>
      </c>
      <c r="W2639">
        <v>2.7798367902074101</v>
      </c>
    </row>
    <row r="2640" spans="1:23" x14ac:dyDescent="0.25">
      <c r="A2640">
        <v>2638</v>
      </c>
      <c r="B2640">
        <v>168.47549923344101</v>
      </c>
      <c r="C2640">
        <v>168.05070930932001</v>
      </c>
      <c r="D2640">
        <v>26.708034158759698</v>
      </c>
      <c r="E2640">
        <v>9.2488254978884008</v>
      </c>
      <c r="F2640">
        <v>6.2825436592101997</v>
      </c>
      <c r="G2640">
        <v>5.2530460357665998</v>
      </c>
      <c r="H2640">
        <v>9.5132923126220703</v>
      </c>
      <c r="I2640">
        <v>3.9539115428924498</v>
      </c>
      <c r="J2640">
        <v>1181</v>
      </c>
      <c r="K2640">
        <v>399</v>
      </c>
      <c r="L2640">
        <v>2074</v>
      </c>
      <c r="M2640">
        <v>932</v>
      </c>
      <c r="N2640">
        <v>101.019798278808</v>
      </c>
      <c r="O2640">
        <v>46.227695465087798</v>
      </c>
      <c r="P2640">
        <v>85.619013323730599</v>
      </c>
      <c r="Q2640">
        <v>155.82785956964801</v>
      </c>
      <c r="R2640">
        <v>25.713803797033599</v>
      </c>
      <c r="S2640">
        <v>17.936651918767399</v>
      </c>
      <c r="T2640">
        <v>0.52955145968585704</v>
      </c>
      <c r="U2640">
        <v>0.78356149576379797</v>
      </c>
      <c r="V2640">
        <v>8.2956358517128095</v>
      </c>
      <c r="W2640">
        <v>10.4153846153846</v>
      </c>
    </row>
    <row r="2641" spans="1:23" x14ac:dyDescent="0.25">
      <c r="A2641">
        <v>2639</v>
      </c>
      <c r="B2641">
        <v>158.242989384618</v>
      </c>
      <c r="C2641">
        <v>217.93613305129099</v>
      </c>
      <c r="D2641">
        <v>23.234749158843002</v>
      </c>
      <c r="E2641">
        <v>4.2092477907206201</v>
      </c>
      <c r="F2641">
        <v>6.4135022163391104</v>
      </c>
      <c r="G2641">
        <v>1.6713790893554601</v>
      </c>
      <c r="H2641">
        <v>10.3130493164062</v>
      </c>
      <c r="I2641">
        <v>1.81638526916503</v>
      </c>
      <c r="J2641">
        <v>1287</v>
      </c>
      <c r="K2641">
        <v>173</v>
      </c>
      <c r="L2641">
        <v>2065</v>
      </c>
      <c r="M2641">
        <v>387</v>
      </c>
      <c r="N2641">
        <v>110.53505706787099</v>
      </c>
      <c r="O2641">
        <v>12.165524482726999</v>
      </c>
      <c r="P2641">
        <v>78.384729529205401</v>
      </c>
      <c r="Q2641">
        <v>177.197825331616</v>
      </c>
      <c r="R2641">
        <v>25.735076827770801</v>
      </c>
      <c r="S2641">
        <v>7.4737551838023899</v>
      </c>
      <c r="T2641">
        <v>0.45203933496138898</v>
      </c>
      <c r="U2641">
        <v>0.99025030583414597</v>
      </c>
      <c r="V2641">
        <v>10.111895708853799</v>
      </c>
      <c r="W2641">
        <v>2.8958961979480899</v>
      </c>
    </row>
    <row r="2642" spans="1:23" x14ac:dyDescent="0.25">
      <c r="A2642">
        <v>2640</v>
      </c>
      <c r="B2642">
        <v>163.91300044635</v>
      </c>
      <c r="C2642">
        <v>203.49473112228</v>
      </c>
      <c r="D2642">
        <v>42.5885492677481</v>
      </c>
      <c r="E2642">
        <v>6.45286611198493</v>
      </c>
      <c r="F2642">
        <v>7.3108854293823198</v>
      </c>
      <c r="G2642">
        <v>2.6679596900939901</v>
      </c>
      <c r="H2642">
        <v>9.7635078430175692</v>
      </c>
      <c r="I2642">
        <v>2.2366454601287802</v>
      </c>
      <c r="J2642">
        <v>1158</v>
      </c>
      <c r="K2642">
        <v>219</v>
      </c>
      <c r="L2642">
        <v>2036</v>
      </c>
      <c r="M2642">
        <v>455</v>
      </c>
      <c r="N2642">
        <v>127.236000061035</v>
      </c>
      <c r="O2642">
        <v>32.984844207763601</v>
      </c>
      <c r="P2642">
        <v>81.805863342566894</v>
      </c>
      <c r="Q2642">
        <v>187.29402887469101</v>
      </c>
      <c r="R2642">
        <v>32.176430078581099</v>
      </c>
      <c r="S2642">
        <v>5.6821789274379499</v>
      </c>
      <c r="T2642">
        <v>0.45366884686534298</v>
      </c>
      <c r="U2642">
        <v>0.96895852705417596</v>
      </c>
      <c r="V2642">
        <v>10.968456947996501</v>
      </c>
      <c r="W2642">
        <v>3.3790560471976399</v>
      </c>
    </row>
    <row r="2643" spans="1:23" x14ac:dyDescent="0.25">
      <c r="A2643">
        <v>2641</v>
      </c>
      <c r="B2643">
        <v>169.90259853674601</v>
      </c>
      <c r="C2643">
        <v>186.26220186690901</v>
      </c>
      <c r="D2643">
        <v>36.425650337693803</v>
      </c>
      <c r="E2643">
        <v>5.4904828053298003</v>
      </c>
      <c r="F2643">
        <v>9.4729595184326101</v>
      </c>
      <c r="G2643">
        <v>3.47997522354125</v>
      </c>
      <c r="H2643">
        <v>11.9850711822509</v>
      </c>
      <c r="I2643">
        <v>2.5006942749023402</v>
      </c>
      <c r="J2643">
        <v>1434</v>
      </c>
      <c r="K2643">
        <v>220</v>
      </c>
      <c r="L2643">
        <v>2936</v>
      </c>
      <c r="M2643">
        <v>471</v>
      </c>
      <c r="N2643">
        <v>110.941429138183</v>
      </c>
      <c r="O2643">
        <v>52.153621673583899</v>
      </c>
      <c r="P2643">
        <v>80.035370115429401</v>
      </c>
      <c r="Q2643">
        <v>194.10550424269701</v>
      </c>
      <c r="R2643">
        <v>27.316773204649301</v>
      </c>
      <c r="S2643">
        <v>12.023014795560799</v>
      </c>
      <c r="T2643">
        <v>0.49415536343462502</v>
      </c>
      <c r="U2643">
        <v>0.92795657466129799</v>
      </c>
      <c r="V2643">
        <v>8.9202037351443106</v>
      </c>
      <c r="W2643">
        <v>5.1810416666666601</v>
      </c>
    </row>
    <row r="2644" spans="1:23" x14ac:dyDescent="0.25">
      <c r="A2644">
        <v>2642</v>
      </c>
      <c r="B2644">
        <v>169.731393972326</v>
      </c>
      <c r="C2644">
        <v>175.506801994993</v>
      </c>
      <c r="D2644">
        <v>35.539878276826798</v>
      </c>
      <c r="E2644">
        <v>7.1085651149425004</v>
      </c>
      <c r="F2644">
        <v>8.7206907272338796</v>
      </c>
      <c r="G2644">
        <v>3.4695689678192099</v>
      </c>
      <c r="H2644">
        <v>11.688756942749</v>
      </c>
      <c r="I2644">
        <v>2.5669884681701598</v>
      </c>
      <c r="J2644">
        <v>1388</v>
      </c>
      <c r="K2644">
        <v>230</v>
      </c>
      <c r="L2644">
        <v>2801</v>
      </c>
      <c r="M2644">
        <v>504</v>
      </c>
      <c r="N2644">
        <v>111.25196075439401</v>
      </c>
      <c r="O2644">
        <v>15.6524753570556</v>
      </c>
      <c r="P2644">
        <v>92.631484180742504</v>
      </c>
      <c r="Q2644">
        <v>174.95701978148901</v>
      </c>
      <c r="R2644">
        <v>32.1062367202681</v>
      </c>
      <c r="S2644">
        <v>6.0994178683712201</v>
      </c>
      <c r="T2644">
        <v>0.56707078433649205</v>
      </c>
      <c r="U2644">
        <v>0.95341384897199299</v>
      </c>
      <c r="V2644">
        <v>8.6591520861372793</v>
      </c>
      <c r="W2644">
        <v>2.8803082472536401</v>
      </c>
    </row>
    <row r="2645" spans="1:23" x14ac:dyDescent="0.25">
      <c r="A2645">
        <v>2643</v>
      </c>
      <c r="B2645">
        <v>174.430650701546</v>
      </c>
      <c r="C2645">
        <v>159.87457548176701</v>
      </c>
      <c r="D2645">
        <v>44.9365811664414</v>
      </c>
      <c r="E2645">
        <v>4.6795803596624399</v>
      </c>
      <c r="F2645">
        <v>5.9908142089843697</v>
      </c>
      <c r="G2645">
        <v>2.3976037502288801</v>
      </c>
      <c r="H2645">
        <v>9.7452316284179599</v>
      </c>
      <c r="I2645">
        <v>2.77506232261657</v>
      </c>
      <c r="J2645">
        <v>1101</v>
      </c>
      <c r="K2645">
        <v>342</v>
      </c>
      <c r="L2645">
        <v>1766</v>
      </c>
      <c r="M2645">
        <v>576</v>
      </c>
      <c r="N2645">
        <v>118.016944885253</v>
      </c>
      <c r="O2645">
        <v>67.955871582031193</v>
      </c>
      <c r="P2645">
        <v>107.410927511759</v>
      </c>
      <c r="Q2645">
        <v>160.6</v>
      </c>
      <c r="R2645">
        <v>25.5928169056101</v>
      </c>
      <c r="S2645">
        <v>18.628632048668699</v>
      </c>
      <c r="T2645">
        <v>0.55516959219058803</v>
      </c>
      <c r="U2645">
        <v>0.85979852874744001</v>
      </c>
      <c r="V2645">
        <v>8.1564190850959104</v>
      </c>
      <c r="W2645">
        <v>8.0977982590885809</v>
      </c>
    </row>
    <row r="2646" spans="1:23" x14ac:dyDescent="0.25">
      <c r="A2646">
        <v>2644</v>
      </c>
      <c r="B2646">
        <v>210.34834753245701</v>
      </c>
      <c r="C2646">
        <v>176.486134021618</v>
      </c>
      <c r="D2646">
        <v>25.605277021975098</v>
      </c>
      <c r="E2646">
        <v>5.6481755590842697</v>
      </c>
      <c r="F2646">
        <v>4.8260703086853001</v>
      </c>
      <c r="G2646">
        <v>2.4523556232452299</v>
      </c>
      <c r="H2646">
        <v>8.8468217849731392</v>
      </c>
      <c r="I2646">
        <v>2.2400918006896902</v>
      </c>
      <c r="J2646">
        <v>987</v>
      </c>
      <c r="K2646">
        <v>228</v>
      </c>
      <c r="L2646">
        <v>1509</v>
      </c>
      <c r="M2646">
        <v>388</v>
      </c>
      <c r="N2646">
        <v>103.07764434814401</v>
      </c>
      <c r="O2646">
        <v>68.249542236328097</v>
      </c>
      <c r="P2646">
        <v>68.096358955498303</v>
      </c>
      <c r="Q2646">
        <v>162.01908900442299</v>
      </c>
      <c r="R2646">
        <v>24.035696252779601</v>
      </c>
      <c r="S2646">
        <v>3.7627340410552899</v>
      </c>
      <c r="T2646">
        <v>0.52624307925009595</v>
      </c>
      <c r="U2646">
        <v>0.97492990925635004</v>
      </c>
      <c r="V2646">
        <v>5.9340701219512102</v>
      </c>
      <c r="W2646">
        <v>2.59049959049959</v>
      </c>
    </row>
    <row r="2647" spans="1:23" x14ac:dyDescent="0.25">
      <c r="A2647">
        <v>2645</v>
      </c>
      <c r="B2647">
        <v>174.84424304760401</v>
      </c>
      <c r="C2647">
        <v>186.955791884181</v>
      </c>
      <c r="D2647">
        <v>44.090803903036303</v>
      </c>
      <c r="E2647">
        <v>7.2246793997894301</v>
      </c>
      <c r="F2647">
        <v>6.7017145156860298</v>
      </c>
      <c r="G2647">
        <v>2.4940214157104399</v>
      </c>
      <c r="H2647">
        <v>10.3902883529663</v>
      </c>
      <c r="I2647">
        <v>1.9709323644637999</v>
      </c>
      <c r="J2647">
        <v>1264</v>
      </c>
      <c r="K2647">
        <v>186</v>
      </c>
      <c r="L2647">
        <v>2020</v>
      </c>
      <c r="M2647">
        <v>370</v>
      </c>
      <c r="N2647">
        <v>116.27552795410099</v>
      </c>
      <c r="O2647">
        <v>52.430908203125</v>
      </c>
      <c r="P2647">
        <v>72.812981931177305</v>
      </c>
      <c r="Q2647">
        <v>119.78087944664</v>
      </c>
      <c r="R2647">
        <v>27.492651893153099</v>
      </c>
      <c r="S2647">
        <v>8.4601577285409402</v>
      </c>
      <c r="T2647">
        <v>0.48189340748241499</v>
      </c>
      <c r="U2647">
        <v>0.90869124155723702</v>
      </c>
      <c r="V2647">
        <v>8.30416666666666</v>
      </c>
      <c r="W2647">
        <v>4.4230055658626997</v>
      </c>
    </row>
    <row r="2648" spans="1:23" x14ac:dyDescent="0.25">
      <c r="A2648">
        <v>2646</v>
      </c>
      <c r="B2648">
        <v>162.42139377826001</v>
      </c>
      <c r="C2648">
        <v>184.80676900386101</v>
      </c>
      <c r="D2648">
        <v>43.721679739803001</v>
      </c>
      <c r="E2648">
        <v>8.4110091884709597</v>
      </c>
      <c r="F2648">
        <v>7.6595311164855904</v>
      </c>
      <c r="G2648">
        <v>2.9493312835693302</v>
      </c>
      <c r="H2648">
        <v>9.7236642837524396</v>
      </c>
      <c r="I2648">
        <v>2.2523391246795601</v>
      </c>
      <c r="J2648">
        <v>1181</v>
      </c>
      <c r="K2648">
        <v>194</v>
      </c>
      <c r="L2648">
        <v>2256</v>
      </c>
      <c r="M2648">
        <v>480</v>
      </c>
      <c r="N2648">
        <v>118.4736328125</v>
      </c>
      <c r="O2648">
        <v>59.908260345458899</v>
      </c>
      <c r="P2648">
        <v>82.700511581639901</v>
      </c>
      <c r="Q2648">
        <v>169.57458069035201</v>
      </c>
      <c r="R2648">
        <v>25.098785440241699</v>
      </c>
      <c r="S2648">
        <v>5.94819221491999</v>
      </c>
      <c r="T2648">
        <v>0.55049071165448304</v>
      </c>
      <c r="U2648">
        <v>0.95753404961586297</v>
      </c>
      <c r="V2648">
        <v>5.5653002859866501</v>
      </c>
      <c r="W2648">
        <v>3.15671756902668</v>
      </c>
    </row>
    <row r="2649" spans="1:23" x14ac:dyDescent="0.25">
      <c r="A2649">
        <v>2647</v>
      </c>
      <c r="B2649">
        <v>158.90987599215899</v>
      </c>
      <c r="C2649">
        <v>168.10304876865399</v>
      </c>
      <c r="D2649">
        <v>46.562544516036297</v>
      </c>
      <c r="E2649">
        <v>8.0229962268096902</v>
      </c>
      <c r="F2649">
        <v>8.5656509399413991</v>
      </c>
      <c r="G2649">
        <v>4.80580234527587</v>
      </c>
      <c r="H2649">
        <v>11.3251333236694</v>
      </c>
      <c r="I2649">
        <v>3.7233293056488002</v>
      </c>
      <c r="J2649">
        <v>1365</v>
      </c>
      <c r="K2649">
        <v>324</v>
      </c>
      <c r="L2649">
        <v>2661</v>
      </c>
      <c r="M2649">
        <v>831</v>
      </c>
      <c r="N2649">
        <v>133.73481750488199</v>
      </c>
      <c r="O2649">
        <v>24.758836746215799</v>
      </c>
      <c r="P2649">
        <v>78.618959761026105</v>
      </c>
      <c r="Q2649">
        <v>145.335005015045</v>
      </c>
      <c r="R2649">
        <v>24.2936742098486</v>
      </c>
      <c r="S2649">
        <v>7.6838242344875001</v>
      </c>
      <c r="T2649">
        <v>0.52054089673565196</v>
      </c>
      <c r="U2649">
        <v>0.94925530520804302</v>
      </c>
      <c r="V2649">
        <v>7.1456978967495202</v>
      </c>
      <c r="W2649">
        <v>4.5967057649114</v>
      </c>
    </row>
    <row r="2650" spans="1:23" x14ac:dyDescent="0.25">
      <c r="A2650">
        <v>2648</v>
      </c>
      <c r="B2650">
        <v>152.88233810087499</v>
      </c>
      <c r="C2650">
        <v>175.44988259038499</v>
      </c>
      <c r="D2650">
        <v>48.994330309638499</v>
      </c>
      <c r="E2650">
        <v>8.5596071981414497</v>
      </c>
      <c r="F2650">
        <v>9.3352756500244105</v>
      </c>
      <c r="G2650">
        <v>3.6280441284179599</v>
      </c>
      <c r="H2650">
        <v>12.5316972732543</v>
      </c>
      <c r="I2650">
        <v>2.7641937732696502</v>
      </c>
      <c r="J2650">
        <v>1504</v>
      </c>
      <c r="K2650">
        <v>176</v>
      </c>
      <c r="L2650">
        <v>2707</v>
      </c>
      <c r="M2650">
        <v>501</v>
      </c>
      <c r="N2650">
        <v>136.69308471679599</v>
      </c>
      <c r="O2650">
        <v>27.2029418945312</v>
      </c>
      <c r="P2650">
        <v>72.982844122771695</v>
      </c>
      <c r="Q2650">
        <v>122.20734367426</v>
      </c>
      <c r="R2650">
        <v>22.929475870538099</v>
      </c>
      <c r="S2650">
        <v>8.5343552740349899</v>
      </c>
      <c r="T2650">
        <v>0.40308982893911399</v>
      </c>
      <c r="U2650">
        <v>0.93124212434475295</v>
      </c>
      <c r="V2650">
        <v>9.4974590626764499</v>
      </c>
      <c r="W2650">
        <v>4.0349907918968597</v>
      </c>
    </row>
    <row r="2651" spans="1:23" x14ac:dyDescent="0.25">
      <c r="A2651">
        <v>2649</v>
      </c>
      <c r="B2651">
        <v>174.87218847639099</v>
      </c>
      <c r="C2651">
        <v>175.52910011837901</v>
      </c>
      <c r="D2651">
        <v>26.465053953770401</v>
      </c>
      <c r="E2651">
        <v>9.1756590467495691</v>
      </c>
      <c r="F2651">
        <v>6.9766359329223597</v>
      </c>
      <c r="G2651">
        <v>3.6468575000762899</v>
      </c>
      <c r="H2651">
        <v>6.4398422241210902</v>
      </c>
      <c r="I2651">
        <v>3.0582253932952801</v>
      </c>
      <c r="J2651">
        <v>660</v>
      </c>
      <c r="K2651">
        <v>318</v>
      </c>
      <c r="L2651">
        <v>1688</v>
      </c>
      <c r="M2651">
        <v>752</v>
      </c>
      <c r="N2651">
        <v>56.035701751708899</v>
      </c>
      <c r="O2651">
        <v>52.697250366210902</v>
      </c>
      <c r="P2651">
        <v>90.210183938986006</v>
      </c>
      <c r="Q2651">
        <v>190.747029473792</v>
      </c>
      <c r="R2651">
        <v>22.030455578662</v>
      </c>
      <c r="S2651">
        <v>6.2042042313365302</v>
      </c>
      <c r="T2651">
        <v>0.51120228244174604</v>
      </c>
      <c r="U2651">
        <v>0.96545735362188301</v>
      </c>
      <c r="V2651">
        <v>7.43336483931947</v>
      </c>
      <c r="W2651">
        <v>2.99744854567103</v>
      </c>
    </row>
    <row r="2652" spans="1:23" x14ac:dyDescent="0.25">
      <c r="A2652">
        <v>2650</v>
      </c>
      <c r="B2652">
        <v>166.46274913155699</v>
      </c>
      <c r="C2652">
        <v>196.66581924741399</v>
      </c>
      <c r="D2652">
        <v>41.6638229598178</v>
      </c>
      <c r="E2652">
        <v>12.477453443938799</v>
      </c>
      <c r="F2652">
        <v>8.0577726364135707</v>
      </c>
      <c r="G2652">
        <v>9.0546646118163991</v>
      </c>
      <c r="H2652">
        <v>10.16402053833</v>
      </c>
      <c r="I2652">
        <v>7.1817708015441797</v>
      </c>
      <c r="J2652">
        <v>1192</v>
      </c>
      <c r="K2652">
        <v>788</v>
      </c>
      <c r="L2652">
        <v>2292</v>
      </c>
      <c r="M2652">
        <v>1988</v>
      </c>
      <c r="N2652">
        <v>116.27552795410099</v>
      </c>
      <c r="O2652">
        <v>35.510562896728501</v>
      </c>
      <c r="P2652">
        <v>66.137387387387307</v>
      </c>
      <c r="Q2652">
        <v>155.382616268942</v>
      </c>
      <c r="R2652">
        <v>22.555503795646199</v>
      </c>
      <c r="S2652">
        <v>4.4880329197242101</v>
      </c>
      <c r="T2652">
        <v>0.38629846518435101</v>
      </c>
      <c r="U2652">
        <v>0.97156204639959898</v>
      </c>
      <c r="V2652">
        <v>9.6444879321591603</v>
      </c>
      <c r="W2652">
        <v>2.4624335583967798</v>
      </c>
    </row>
    <row r="2653" spans="1:23" x14ac:dyDescent="0.25">
      <c r="A2653">
        <v>2651</v>
      </c>
      <c r="B2653">
        <v>158.94399270313801</v>
      </c>
      <c r="C2653">
        <v>184.37854412078599</v>
      </c>
      <c r="D2653">
        <v>42.169672580502699</v>
      </c>
      <c r="E2653">
        <v>10.967593715374701</v>
      </c>
      <c r="F2653">
        <v>9.3269920349121094</v>
      </c>
      <c r="G2653">
        <v>7.5668320655822701</v>
      </c>
      <c r="H2653">
        <v>10.160844802856399</v>
      </c>
      <c r="I2653">
        <v>5.09773826599121</v>
      </c>
      <c r="J2653">
        <v>1187</v>
      </c>
      <c r="K2653">
        <v>399</v>
      </c>
      <c r="L2653">
        <v>2487</v>
      </c>
      <c r="M2653">
        <v>1192</v>
      </c>
      <c r="N2653">
        <v>125.872955322265</v>
      </c>
      <c r="O2653">
        <v>53.4602661132812</v>
      </c>
      <c r="P2653">
        <v>90.816034179441999</v>
      </c>
      <c r="Q2653">
        <v>191.92964218022999</v>
      </c>
      <c r="R2653">
        <v>23.411242753492701</v>
      </c>
      <c r="S2653">
        <v>11.740407194222</v>
      </c>
      <c r="T2653">
        <v>0.55572919830020795</v>
      </c>
      <c r="U2653">
        <v>0.93984585981287105</v>
      </c>
      <c r="V2653">
        <v>8.7947470817120603</v>
      </c>
      <c r="W2653">
        <v>6.9695961276660103</v>
      </c>
    </row>
    <row r="2654" spans="1:23" x14ac:dyDescent="0.25">
      <c r="A2654">
        <v>2652</v>
      </c>
      <c r="B2654">
        <v>156.85571231733499</v>
      </c>
      <c r="C2654">
        <v>183.740126918822</v>
      </c>
      <c r="D2654">
        <v>42.114993689370401</v>
      </c>
      <c r="E2654">
        <v>8.3521778244888694</v>
      </c>
      <c r="F2654">
        <v>9.0521612167358398</v>
      </c>
      <c r="G2654">
        <v>4.1816840171813903</v>
      </c>
      <c r="H2654">
        <v>9.35682773590087</v>
      </c>
      <c r="I2654">
        <v>3.9980378150939901</v>
      </c>
      <c r="J2654">
        <v>1064</v>
      </c>
      <c r="K2654">
        <v>402</v>
      </c>
      <c r="L2654">
        <v>2377</v>
      </c>
      <c r="M2654">
        <v>915</v>
      </c>
      <c r="N2654">
        <v>124.064491271972</v>
      </c>
      <c r="O2654">
        <v>26.476404190063398</v>
      </c>
      <c r="P2654">
        <v>84.854081632653006</v>
      </c>
      <c r="Q2654">
        <v>165.697885646218</v>
      </c>
      <c r="R2654">
        <v>23.1088348612905</v>
      </c>
      <c r="S2654">
        <v>11.400578924676299</v>
      </c>
      <c r="T2654">
        <v>0.55550076709587903</v>
      </c>
      <c r="U2654">
        <v>0.93432904126292504</v>
      </c>
      <c r="V2654">
        <v>9.1796724470134805</v>
      </c>
      <c r="W2654">
        <v>6.7593844383719199</v>
      </c>
    </row>
    <row r="2655" spans="1:23" x14ac:dyDescent="0.25">
      <c r="A2655">
        <v>2653</v>
      </c>
      <c r="B2655">
        <v>159.352655786062</v>
      </c>
      <c r="C2655">
        <v>187.74614294862999</v>
      </c>
      <c r="D2655">
        <v>42.931794746508402</v>
      </c>
      <c r="E2655">
        <v>9.8022860780719494</v>
      </c>
      <c r="F2655">
        <v>7.9556632041931099</v>
      </c>
      <c r="G2655">
        <v>3.3530066013336102</v>
      </c>
      <c r="H2655">
        <v>11.24462890625</v>
      </c>
      <c r="I2655">
        <v>2.4160706996917698</v>
      </c>
      <c r="J2655">
        <v>1376</v>
      </c>
      <c r="K2655">
        <v>161</v>
      </c>
      <c r="L2655">
        <v>2260</v>
      </c>
      <c r="M2655">
        <v>415</v>
      </c>
      <c r="N2655">
        <v>121.67169189453099</v>
      </c>
      <c r="O2655">
        <v>43.185646057128899</v>
      </c>
      <c r="P2655">
        <v>72.965305838093897</v>
      </c>
      <c r="Q2655">
        <v>181.95763986607699</v>
      </c>
      <c r="R2655">
        <v>23.9479207169984</v>
      </c>
      <c r="S2655">
        <v>6.6558147465555999</v>
      </c>
      <c r="T2655">
        <v>0.45442609294512998</v>
      </c>
      <c r="U2655">
        <v>0.959978362276666</v>
      </c>
      <c r="V2655">
        <v>8.8108851017042298</v>
      </c>
      <c r="W2655">
        <v>2.8789910600255402</v>
      </c>
    </row>
    <row r="2656" spans="1:23" x14ac:dyDescent="0.25">
      <c r="A2656">
        <v>2654</v>
      </c>
      <c r="B2656">
        <v>174.53057501601</v>
      </c>
      <c r="C2656">
        <v>180.24231015544601</v>
      </c>
      <c r="D2656">
        <v>9.1932321339813505</v>
      </c>
      <c r="E2656">
        <v>7.9895870870938799</v>
      </c>
      <c r="F2656">
        <v>5.4433326721191397</v>
      </c>
      <c r="G2656">
        <v>4.4535126686096103</v>
      </c>
      <c r="H2656">
        <v>4.67112064361572</v>
      </c>
      <c r="I2656">
        <v>3.5035166740417401</v>
      </c>
      <c r="J2656">
        <v>514</v>
      </c>
      <c r="K2656">
        <v>373</v>
      </c>
      <c r="L2656">
        <v>1125</v>
      </c>
      <c r="M2656">
        <v>782</v>
      </c>
      <c r="N2656">
        <v>63.600315093994098</v>
      </c>
      <c r="O2656">
        <v>51.788028717041001</v>
      </c>
      <c r="P2656">
        <v>76.137587238285107</v>
      </c>
      <c r="Q2656">
        <v>177.14239334738201</v>
      </c>
      <c r="R2656">
        <v>24.522109788892099</v>
      </c>
      <c r="S2656">
        <v>7.0191887322655697</v>
      </c>
      <c r="T2656">
        <v>0.46866451160064998</v>
      </c>
      <c r="U2656">
        <v>0.95818924181322196</v>
      </c>
      <c r="V2656">
        <v>8.0386869871043292</v>
      </c>
      <c r="W2656">
        <v>3.2234319142021399</v>
      </c>
    </row>
    <row r="2657" spans="1:23" x14ac:dyDescent="0.25">
      <c r="A2657">
        <v>2655</v>
      </c>
      <c r="B2657">
        <v>172.21191950163899</v>
      </c>
      <c r="C2657">
        <v>215.21069688912999</v>
      </c>
      <c r="D2657">
        <v>8.4476415072211708</v>
      </c>
      <c r="E2657">
        <v>7.7198058193044101</v>
      </c>
      <c r="F2657">
        <v>5.4012327194213796</v>
      </c>
      <c r="G2657">
        <v>4.4258317947387598</v>
      </c>
      <c r="H2657">
        <v>4.8331799507141104</v>
      </c>
      <c r="I2657">
        <v>4.2183299064636204</v>
      </c>
      <c r="J2657">
        <v>562</v>
      </c>
      <c r="K2657">
        <v>442</v>
      </c>
      <c r="L2657">
        <v>1115</v>
      </c>
      <c r="M2657">
        <v>1002</v>
      </c>
      <c r="N2657">
        <v>69.318107604980398</v>
      </c>
      <c r="O2657">
        <v>75.286117553710895</v>
      </c>
      <c r="P2657">
        <v>75.1298051606108</v>
      </c>
      <c r="Q2657">
        <v>186.78851559362801</v>
      </c>
      <c r="R2657">
        <v>22.5600071966279</v>
      </c>
      <c r="S2657">
        <v>8.8669718781274298</v>
      </c>
      <c r="T2657">
        <v>0.48767403233274997</v>
      </c>
      <c r="U2657">
        <v>0.95403821951504897</v>
      </c>
      <c r="V2657">
        <v>8.7289516567083094</v>
      </c>
      <c r="W2657">
        <v>5.13324099722991</v>
      </c>
    </row>
    <row r="2658" spans="1:23" x14ac:dyDescent="0.25">
      <c r="A2658">
        <v>2656</v>
      </c>
      <c r="B2658">
        <v>168.86605600729601</v>
      </c>
      <c r="C2658">
        <v>199.61322750295901</v>
      </c>
      <c r="D2658">
        <v>36.652277171426</v>
      </c>
      <c r="E2658">
        <v>5.5114650369831502</v>
      </c>
      <c r="F2658">
        <v>7.3213992118835396</v>
      </c>
      <c r="G2658">
        <v>2.4667818546295099</v>
      </c>
      <c r="H2658">
        <v>11.236192703246999</v>
      </c>
      <c r="I2658">
        <v>2.2953250408172599</v>
      </c>
      <c r="J2658">
        <v>1335</v>
      </c>
      <c r="K2658">
        <v>269</v>
      </c>
      <c r="L2658">
        <v>2181</v>
      </c>
      <c r="M2658">
        <v>480</v>
      </c>
      <c r="N2658">
        <v>130.38787841796801</v>
      </c>
      <c r="O2658">
        <v>24.839485168456999</v>
      </c>
      <c r="P2658">
        <v>90.140656622442094</v>
      </c>
      <c r="Q2658">
        <v>213.20441720178999</v>
      </c>
      <c r="R2658">
        <v>21.902201616232698</v>
      </c>
      <c r="S2658">
        <v>3.2631776562027199</v>
      </c>
      <c r="T2658">
        <v>0.51081485821653105</v>
      </c>
      <c r="U2658">
        <v>0.98367656571037199</v>
      </c>
      <c r="V2658">
        <v>7.4037001897533203</v>
      </c>
      <c r="W2658">
        <v>2.4363488182559001</v>
      </c>
    </row>
    <row r="2659" spans="1:23" x14ac:dyDescent="0.25">
      <c r="A2659">
        <v>2657</v>
      </c>
      <c r="B2659">
        <v>166.107880999049</v>
      </c>
      <c r="C2659">
        <v>185.69069844165401</v>
      </c>
      <c r="D2659">
        <v>40.552772760371496</v>
      </c>
      <c r="E2659">
        <v>5.2287433727715804</v>
      </c>
      <c r="F2659">
        <v>7.3778405189514098</v>
      </c>
      <c r="G2659">
        <v>2.96091556549072</v>
      </c>
      <c r="H2659">
        <v>11.356415748596101</v>
      </c>
      <c r="I2659">
        <v>2.4017589092254599</v>
      </c>
      <c r="J2659">
        <v>1321</v>
      </c>
      <c r="K2659">
        <v>229</v>
      </c>
      <c r="L2659">
        <v>2268</v>
      </c>
      <c r="M2659">
        <v>501</v>
      </c>
      <c r="N2659">
        <v>124.08464813232401</v>
      </c>
      <c r="O2659">
        <v>72.560317993164006</v>
      </c>
      <c r="P2659">
        <v>76.426902574571798</v>
      </c>
      <c r="Q2659">
        <v>196.58971579028801</v>
      </c>
      <c r="R2659">
        <v>22.964241175566201</v>
      </c>
      <c r="S2659">
        <v>7.5285270952785703</v>
      </c>
      <c r="T2659">
        <v>0.55365229588950504</v>
      </c>
      <c r="U2659">
        <v>0.96078720875527901</v>
      </c>
      <c r="V2659">
        <v>8.2699194270366991</v>
      </c>
      <c r="W2659">
        <v>3.5185514330148799</v>
      </c>
    </row>
    <row r="2660" spans="1:23" x14ac:dyDescent="0.25">
      <c r="A2660">
        <v>2658</v>
      </c>
      <c r="B2660">
        <v>183.256768033534</v>
      </c>
      <c r="C2660">
        <v>185.82545750936299</v>
      </c>
      <c r="D2660">
        <v>41.907839699953897</v>
      </c>
      <c r="E2660">
        <v>4.9453536606276396</v>
      </c>
      <c r="F2660">
        <v>6.71449518203735</v>
      </c>
      <c r="G2660">
        <v>2.8180863857269198</v>
      </c>
      <c r="H2660">
        <v>9.2227830886840803</v>
      </c>
      <c r="I2660">
        <v>2.0085682868957502</v>
      </c>
      <c r="J2660">
        <v>1137</v>
      </c>
      <c r="K2660">
        <v>173</v>
      </c>
      <c r="L2660">
        <v>2115</v>
      </c>
      <c r="M2660">
        <v>365</v>
      </c>
      <c r="N2660">
        <v>115.351638793945</v>
      </c>
      <c r="O2660">
        <v>56.320514678955</v>
      </c>
      <c r="P2660">
        <v>79.299875311720697</v>
      </c>
      <c r="Q2660">
        <v>151.28936255781201</v>
      </c>
      <c r="R2660">
        <v>27.064269893881399</v>
      </c>
      <c r="S2660">
        <v>13.543345278885599</v>
      </c>
      <c r="T2660">
        <v>0.46278822877022002</v>
      </c>
      <c r="U2660">
        <v>0.80866124500903203</v>
      </c>
      <c r="V2660">
        <v>12.907031249999999</v>
      </c>
      <c r="W2660">
        <v>6.8586912886390996</v>
      </c>
    </row>
    <row r="2661" spans="1:23" x14ac:dyDescent="0.25">
      <c r="A2661">
        <v>2659</v>
      </c>
      <c r="B2661">
        <v>170.87088823769099</v>
      </c>
      <c r="C2661">
        <v>202.807001882435</v>
      </c>
      <c r="D2661">
        <v>40.013213681230702</v>
      </c>
      <c r="E2661">
        <v>9.0977681265596093</v>
      </c>
      <c r="F2661">
        <v>7.2833223342895499</v>
      </c>
      <c r="G2661">
        <v>5.9802870750427202</v>
      </c>
      <c r="H2661">
        <v>8.9200105667114205</v>
      </c>
      <c r="I2661">
        <v>5.2719488143920898</v>
      </c>
      <c r="J2661">
        <v>1090</v>
      </c>
      <c r="K2661">
        <v>558</v>
      </c>
      <c r="L2661">
        <v>1936</v>
      </c>
      <c r="M2661">
        <v>1316</v>
      </c>
      <c r="N2661">
        <v>89.022468566894503</v>
      </c>
      <c r="O2661">
        <v>59.1692504882812</v>
      </c>
      <c r="P2661">
        <v>82.858806404657898</v>
      </c>
      <c r="Q2661">
        <v>139.30899264029401</v>
      </c>
      <c r="R2661">
        <v>27.5038585151012</v>
      </c>
      <c r="S2661">
        <v>5.3090627499865199</v>
      </c>
      <c r="T2661">
        <v>0.48981081864383402</v>
      </c>
      <c r="U2661">
        <v>0.95558221964646795</v>
      </c>
      <c r="V2661">
        <v>14.190353697749099</v>
      </c>
      <c r="W2661">
        <v>3.1841263068060499</v>
      </c>
    </row>
    <row r="2662" spans="1:23" x14ac:dyDescent="0.25">
      <c r="A2662">
        <v>2660</v>
      </c>
      <c r="B2662">
        <v>161.50561819557899</v>
      </c>
      <c r="C2662">
        <v>123.070950338644</v>
      </c>
      <c r="D2662">
        <v>42.4360194519884</v>
      </c>
      <c r="E2662">
        <v>5.7870484748531403</v>
      </c>
      <c r="F2662">
        <v>7.2402930259704501</v>
      </c>
      <c r="G2662">
        <v>3.9807934761047301</v>
      </c>
      <c r="H2662">
        <v>9.2191896438598597</v>
      </c>
      <c r="I2662">
        <v>2.5797212123870801</v>
      </c>
      <c r="J2662">
        <v>1094</v>
      </c>
      <c r="K2662">
        <v>183</v>
      </c>
      <c r="L2662">
        <v>2129</v>
      </c>
      <c r="M2662">
        <v>503</v>
      </c>
      <c r="N2662">
        <v>105.759162902832</v>
      </c>
      <c r="O2662">
        <v>38.013153076171797</v>
      </c>
      <c r="P2662">
        <v>74.989055089383399</v>
      </c>
      <c r="Q2662">
        <v>162.08400852878401</v>
      </c>
      <c r="R2662">
        <v>22.297953106771899</v>
      </c>
      <c r="S2662">
        <v>5.7309684149689497</v>
      </c>
      <c r="T2662">
        <v>0.47170602275853102</v>
      </c>
      <c r="U2662">
        <v>0.96347469888971704</v>
      </c>
      <c r="V2662">
        <v>13.3793939393939</v>
      </c>
      <c r="W2662">
        <v>3.0613496932515298</v>
      </c>
    </row>
    <row r="2663" spans="1:23" x14ac:dyDescent="0.25">
      <c r="A2663">
        <v>2661</v>
      </c>
      <c r="B2663">
        <v>193.43561877777501</v>
      </c>
      <c r="C2663">
        <v>167.70620427332099</v>
      </c>
      <c r="D2663">
        <v>43.436041288378298</v>
      </c>
      <c r="E2663">
        <v>9.8201838732375109</v>
      </c>
      <c r="F2663">
        <v>5.8184165954589799</v>
      </c>
      <c r="G2663">
        <v>4.07354736328125</v>
      </c>
      <c r="H2663">
        <v>9.0379352569580007</v>
      </c>
      <c r="I2663">
        <v>3.4956099987029998</v>
      </c>
      <c r="J2663">
        <v>1047</v>
      </c>
      <c r="K2663">
        <v>363</v>
      </c>
      <c r="L2663">
        <v>1848</v>
      </c>
      <c r="M2663">
        <v>804</v>
      </c>
      <c r="N2663">
        <v>104.27846527099599</v>
      </c>
      <c r="O2663">
        <v>20.6155281066894</v>
      </c>
      <c r="P2663">
        <v>70.9063906390639</v>
      </c>
      <c r="Q2663">
        <v>179.33065217391299</v>
      </c>
      <c r="R2663">
        <v>22.5762587004469</v>
      </c>
      <c r="S2663">
        <v>8.5566256814780601</v>
      </c>
      <c r="T2663">
        <v>0.45449309071218502</v>
      </c>
      <c r="U2663">
        <v>0.96677670129276905</v>
      </c>
      <c r="V2663">
        <v>11.856700232378</v>
      </c>
      <c r="W2663">
        <v>3.9270966823294802</v>
      </c>
    </row>
    <row r="2664" spans="1:23" x14ac:dyDescent="0.25">
      <c r="A2664">
        <v>2662</v>
      </c>
      <c r="B2664">
        <v>156.28352966290799</v>
      </c>
      <c r="C2664">
        <v>182.65411709910899</v>
      </c>
      <c r="D2664">
        <v>44.6083362024183</v>
      </c>
      <c r="E2664">
        <v>15.1307858543215</v>
      </c>
      <c r="F2664">
        <v>7.4016165733337402</v>
      </c>
      <c r="G2664">
        <v>7.7008237838745099</v>
      </c>
      <c r="H2664">
        <v>10.0762786865234</v>
      </c>
      <c r="I2664">
        <v>5.5784821510314897</v>
      </c>
      <c r="J2664">
        <v>1229</v>
      </c>
      <c r="K2664">
        <v>436</v>
      </c>
      <c r="L2664">
        <v>2290</v>
      </c>
      <c r="M2664">
        <v>1369</v>
      </c>
      <c r="N2664">
        <v>114.934761047363</v>
      </c>
      <c r="O2664">
        <v>30.675724029541001</v>
      </c>
      <c r="P2664">
        <v>81.048994038748106</v>
      </c>
      <c r="Q2664">
        <v>198.22962643565501</v>
      </c>
      <c r="R2664">
        <v>25.3082123038423</v>
      </c>
      <c r="S2664">
        <v>4.5897290560343196</v>
      </c>
      <c r="T2664">
        <v>0.51985169293587097</v>
      </c>
      <c r="U2664">
        <v>0.97568027956748404</v>
      </c>
      <c r="V2664">
        <v>10.774130006565899</v>
      </c>
      <c r="W2664">
        <v>2.85535428875865</v>
      </c>
    </row>
    <row r="2665" spans="1:23" x14ac:dyDescent="0.25">
      <c r="A2665">
        <v>2663</v>
      </c>
      <c r="B2665">
        <v>158.32410875429301</v>
      </c>
      <c r="C2665">
        <v>203.259717828795</v>
      </c>
      <c r="D2665">
        <v>31.078838405899699</v>
      </c>
      <c r="E2665">
        <v>7.3204052286484202</v>
      </c>
      <c r="F2665">
        <v>7.6184453964233398</v>
      </c>
      <c r="G2665">
        <v>3.4756019115447998</v>
      </c>
      <c r="H2665">
        <v>9.7290506362915004</v>
      </c>
      <c r="I2665">
        <v>3.1378707885742099</v>
      </c>
      <c r="J2665">
        <v>1151</v>
      </c>
      <c r="K2665">
        <v>308</v>
      </c>
      <c r="L2665">
        <v>2277</v>
      </c>
      <c r="M2665">
        <v>724</v>
      </c>
      <c r="N2665">
        <v>115.831771850585</v>
      </c>
      <c r="O2665">
        <v>72.670486450195298</v>
      </c>
      <c r="P2665">
        <v>72.618620302860293</v>
      </c>
      <c r="Q2665">
        <v>199.84781668828299</v>
      </c>
      <c r="R2665">
        <v>24.508341682079902</v>
      </c>
      <c r="S2665">
        <v>6.2638150462774203</v>
      </c>
      <c r="T2665">
        <v>0.44424831762059303</v>
      </c>
      <c r="U2665">
        <v>0.95828227493773299</v>
      </c>
      <c r="V2665">
        <v>11.413727359389799</v>
      </c>
      <c r="W2665">
        <v>3.3683101559207702</v>
      </c>
    </row>
    <row r="2666" spans="1:23" x14ac:dyDescent="0.25">
      <c r="A2666">
        <v>2664</v>
      </c>
      <c r="B2666">
        <v>159.359855615284</v>
      </c>
      <c r="C2666">
        <v>192.90962370703801</v>
      </c>
      <c r="D2666">
        <v>24.873358603111601</v>
      </c>
      <c r="E2666">
        <v>9.3178795184737009</v>
      </c>
      <c r="F2666">
        <v>6.2690463066101003</v>
      </c>
      <c r="G2666">
        <v>2.44177889823913</v>
      </c>
      <c r="H2666">
        <v>7.2673454284667898</v>
      </c>
      <c r="I2666">
        <v>1.66334092617034</v>
      </c>
      <c r="J2666">
        <v>828</v>
      </c>
      <c r="K2666">
        <v>87</v>
      </c>
      <c r="L2666">
        <v>1691</v>
      </c>
      <c r="M2666">
        <v>236</v>
      </c>
      <c r="N2666">
        <v>90.426765441894503</v>
      </c>
      <c r="O2666">
        <v>65.946945190429602</v>
      </c>
      <c r="P2666">
        <v>92.308583308583295</v>
      </c>
      <c r="Q2666">
        <v>156.41971393651099</v>
      </c>
      <c r="R2666">
        <v>23.5607032268483</v>
      </c>
      <c r="S2666">
        <v>5.2065046343147801</v>
      </c>
      <c r="T2666">
        <v>0.49140525807963098</v>
      </c>
      <c r="U2666">
        <v>0.965542338827175</v>
      </c>
      <c r="V2666">
        <v>14.356630824372701</v>
      </c>
      <c r="W2666">
        <v>3.0619423251002198</v>
      </c>
    </row>
    <row r="2667" spans="1:23" x14ac:dyDescent="0.25">
      <c r="A2667">
        <v>2665</v>
      </c>
      <c r="B2667">
        <v>147.043645325932</v>
      </c>
      <c r="C2667">
        <v>186.791573676958</v>
      </c>
      <c r="D2667">
        <v>36.402140255818601</v>
      </c>
      <c r="E2667">
        <v>10.1224560911974</v>
      </c>
      <c r="F2667">
        <v>6.6919260025024396</v>
      </c>
      <c r="G2667">
        <v>4.9837040901184002</v>
      </c>
      <c r="H2667">
        <v>8.7047996520996094</v>
      </c>
      <c r="I2667">
        <v>5.6752662658691397</v>
      </c>
      <c r="J2667">
        <v>990</v>
      </c>
      <c r="K2667">
        <v>666</v>
      </c>
      <c r="L2667">
        <v>1973</v>
      </c>
      <c r="M2667">
        <v>1433</v>
      </c>
      <c r="N2667">
        <v>98.407318115234304</v>
      </c>
      <c r="O2667">
        <v>25.0798740386962</v>
      </c>
      <c r="P2667">
        <v>92.809085065352406</v>
      </c>
      <c r="Q2667">
        <v>168.07451820128401</v>
      </c>
      <c r="R2667">
        <v>26.807889325784998</v>
      </c>
      <c r="S2667">
        <v>8.5503895243133492</v>
      </c>
      <c r="T2667">
        <v>0.52372954416859596</v>
      </c>
      <c r="U2667">
        <v>0.94052155435170504</v>
      </c>
      <c r="V2667">
        <v>7.8369369369369304</v>
      </c>
      <c r="W2667">
        <v>4.0437235543018302</v>
      </c>
    </row>
    <row r="2668" spans="1:23" x14ac:dyDescent="0.25">
      <c r="A2668">
        <v>2666</v>
      </c>
      <c r="B2668">
        <v>185.21269576354999</v>
      </c>
      <c r="C2668">
        <v>176.36003027421401</v>
      </c>
      <c r="D2668">
        <v>49.974525299181401</v>
      </c>
      <c r="E2668">
        <v>7.7872663229021901</v>
      </c>
      <c r="F2668">
        <v>7.3043751716613698</v>
      </c>
      <c r="G2668">
        <v>3.3907947540283199</v>
      </c>
      <c r="H2668">
        <v>9.65362453460693</v>
      </c>
      <c r="I2668">
        <v>2.7016327381134002</v>
      </c>
      <c r="J2668">
        <v>1175</v>
      </c>
      <c r="K2668">
        <v>268</v>
      </c>
      <c r="L2668">
        <v>2119</v>
      </c>
      <c r="M2668">
        <v>503</v>
      </c>
      <c r="N2668">
        <v>103.47946929931599</v>
      </c>
      <c r="O2668">
        <v>38.327537536621001</v>
      </c>
      <c r="P2668">
        <v>61.328911163522001</v>
      </c>
      <c r="Q2668">
        <v>202.315364211385</v>
      </c>
      <c r="R2668">
        <v>25.915315746586</v>
      </c>
      <c r="S2668">
        <v>3.5027890794933398</v>
      </c>
      <c r="T2668">
        <v>0.39472245718119597</v>
      </c>
      <c r="U2668">
        <v>0.98441871670229797</v>
      </c>
      <c r="V2668">
        <v>10.6679277007145</v>
      </c>
      <c r="W2668">
        <v>2.1819461827284101</v>
      </c>
    </row>
    <row r="2669" spans="1:23" x14ac:dyDescent="0.25">
      <c r="A2669">
        <v>2667</v>
      </c>
      <c r="B2669">
        <v>184.65532030507001</v>
      </c>
      <c r="C2669">
        <v>179.70993033049299</v>
      </c>
      <c r="D2669">
        <v>49.936274308940497</v>
      </c>
      <c r="E2669">
        <v>9.6490869703876392</v>
      </c>
      <c r="F2669">
        <v>6.9387745857238698</v>
      </c>
      <c r="G2669">
        <v>4.3951821327209402</v>
      </c>
      <c r="H2669">
        <v>9.7086076736450195</v>
      </c>
      <c r="I2669">
        <v>3.7551472187042201</v>
      </c>
      <c r="J2669">
        <v>1228</v>
      </c>
      <c r="K2669">
        <v>392</v>
      </c>
      <c r="L2669">
        <v>2036</v>
      </c>
      <c r="M2669">
        <v>904</v>
      </c>
      <c r="N2669">
        <v>101.862655639648</v>
      </c>
      <c r="O2669">
        <v>79.120162963867102</v>
      </c>
      <c r="P2669">
        <v>78.454447742859998</v>
      </c>
      <c r="Q2669">
        <v>180.21123928964599</v>
      </c>
      <c r="R2669">
        <v>30.029475026718998</v>
      </c>
      <c r="S2669">
        <v>4.4812610169765001</v>
      </c>
      <c r="T2669">
        <v>0.58026903449118805</v>
      </c>
      <c r="U2669">
        <v>0.97431114371841598</v>
      </c>
      <c r="V2669">
        <v>6.3384580601401703</v>
      </c>
      <c r="W2669">
        <v>2.72100605496041</v>
      </c>
    </row>
    <row r="2670" spans="1:23" x14ac:dyDescent="0.25">
      <c r="A2670">
        <v>2668</v>
      </c>
      <c r="B2670">
        <v>185.405422189446</v>
      </c>
      <c r="C2670">
        <v>154.838964466611</v>
      </c>
      <c r="D2670">
        <v>43.6030215938301</v>
      </c>
      <c r="E2670">
        <v>18.1161431430349</v>
      </c>
      <c r="F2670">
        <v>7.0502114295959402</v>
      </c>
      <c r="G2670">
        <v>6.8369159698486301</v>
      </c>
      <c r="H2670">
        <v>9.1031923294067294</v>
      </c>
      <c r="I2670">
        <v>5.6523318290710396</v>
      </c>
      <c r="J2670">
        <v>1061</v>
      </c>
      <c r="K2670">
        <v>589</v>
      </c>
      <c r="L2670">
        <v>2143</v>
      </c>
      <c r="M2670">
        <v>1441</v>
      </c>
      <c r="N2670">
        <v>96.260063171386705</v>
      </c>
      <c r="O2670">
        <v>46.227695465087798</v>
      </c>
      <c r="P2670">
        <v>72.505017965555695</v>
      </c>
      <c r="Q2670">
        <v>196.16438065310601</v>
      </c>
      <c r="R2670">
        <v>28.882240425820701</v>
      </c>
      <c r="S2670">
        <v>6.5179913240451599</v>
      </c>
      <c r="T2670">
        <v>0.52766919384079203</v>
      </c>
      <c r="U2670">
        <v>0.96928850062180105</v>
      </c>
      <c r="V2670">
        <v>7.0197297297297299</v>
      </c>
      <c r="W2670">
        <v>3.5778970547756601</v>
      </c>
    </row>
    <row r="2671" spans="1:23" x14ac:dyDescent="0.25">
      <c r="A2671">
        <v>2669</v>
      </c>
      <c r="B2671">
        <v>174.134273904015</v>
      </c>
      <c r="C2671">
        <v>169.00692813755299</v>
      </c>
      <c r="D2671">
        <v>41.752829865981298</v>
      </c>
      <c r="E2671">
        <v>8.5441190465651893</v>
      </c>
      <c r="F2671">
        <v>6.9250187873840297</v>
      </c>
      <c r="G2671">
        <v>4.3996996879577601</v>
      </c>
      <c r="H2671">
        <v>7.3057146072387598</v>
      </c>
      <c r="I2671">
        <v>3.1856887340545601</v>
      </c>
      <c r="J2671">
        <v>819</v>
      </c>
      <c r="K2671">
        <v>237</v>
      </c>
      <c r="L2671">
        <v>1804</v>
      </c>
      <c r="M2671">
        <v>649</v>
      </c>
      <c r="N2671">
        <v>70.767227172851506</v>
      </c>
      <c r="O2671">
        <v>31.241001129150298</v>
      </c>
      <c r="P2671">
        <v>54.648818394720003</v>
      </c>
      <c r="Q2671">
        <v>119.201461658337</v>
      </c>
      <c r="R2671">
        <v>21.909214358849798</v>
      </c>
      <c r="S2671">
        <v>3.4977996833283602</v>
      </c>
      <c r="T2671">
        <v>0.38525646010220899</v>
      </c>
      <c r="U2671">
        <v>0.96938094718524104</v>
      </c>
      <c r="V2671">
        <v>8.5918091809180908</v>
      </c>
      <c r="W2671">
        <v>2.9622393695616398</v>
      </c>
    </row>
    <row r="2672" spans="1:23" x14ac:dyDescent="0.25">
      <c r="A2672">
        <v>2670</v>
      </c>
      <c r="B2672">
        <v>211.854023947679</v>
      </c>
      <c r="C2672">
        <v>181.28217120456401</v>
      </c>
      <c r="D2672">
        <v>15.477865562931401</v>
      </c>
      <c r="E2672">
        <v>7.1266385958858098</v>
      </c>
      <c r="F2672">
        <v>5.0160884857177699</v>
      </c>
      <c r="G2672">
        <v>4.3006458282470703</v>
      </c>
      <c r="H2672">
        <v>7.97857236862182</v>
      </c>
      <c r="I2672">
        <v>2.8269670009613002</v>
      </c>
      <c r="J2672">
        <v>932</v>
      </c>
      <c r="K2672">
        <v>225</v>
      </c>
      <c r="L2672">
        <v>1779</v>
      </c>
      <c r="M2672">
        <v>518</v>
      </c>
      <c r="N2672">
        <v>74.706092834472599</v>
      </c>
      <c r="O2672">
        <v>67.446273803710895</v>
      </c>
      <c r="P2672">
        <v>48.797999780195603</v>
      </c>
      <c r="Q2672">
        <v>188.11468519092</v>
      </c>
      <c r="R2672">
        <v>20.5350849949189</v>
      </c>
      <c r="S2672">
        <v>5.0868251664578299</v>
      </c>
      <c r="T2672">
        <v>0.33226830006222402</v>
      </c>
      <c r="U2672">
        <v>0.97719791397782996</v>
      </c>
      <c r="V2672">
        <v>8.3189981096408303</v>
      </c>
      <c r="W2672">
        <v>2.8941311852704201</v>
      </c>
    </row>
    <row r="2673" spans="1:23" x14ac:dyDescent="0.25">
      <c r="A2673">
        <v>2671</v>
      </c>
      <c r="B2673">
        <v>165.916260746375</v>
      </c>
      <c r="C2673">
        <v>185.23128723631299</v>
      </c>
      <c r="D2673">
        <v>40.746472999625702</v>
      </c>
      <c r="E2673">
        <v>7.5892683632214997</v>
      </c>
      <c r="F2673">
        <v>7.7769436836242596</v>
      </c>
      <c r="G2673">
        <v>5.4320092201232901</v>
      </c>
      <c r="H2673">
        <v>8.0478038787841797</v>
      </c>
      <c r="I2673">
        <v>3.4471418857574401</v>
      </c>
      <c r="J2673">
        <v>875</v>
      </c>
      <c r="K2673">
        <v>215</v>
      </c>
      <c r="L2673">
        <v>2086</v>
      </c>
      <c r="M2673">
        <v>608</v>
      </c>
      <c r="N2673">
        <v>85.562843322753906</v>
      </c>
      <c r="O2673">
        <v>56.035701751708899</v>
      </c>
      <c r="P2673">
        <v>70.774387653971402</v>
      </c>
      <c r="Q2673">
        <v>198.00080846685199</v>
      </c>
      <c r="R2673">
        <v>28.908593531015399</v>
      </c>
      <c r="S2673">
        <v>4.820784895399</v>
      </c>
      <c r="T2673">
        <v>0.48484946344803598</v>
      </c>
      <c r="U2673">
        <v>0.96673360191926305</v>
      </c>
      <c r="V2673">
        <v>5.7334384858044096</v>
      </c>
      <c r="W2673">
        <v>2.5979488703923899</v>
      </c>
    </row>
    <row r="2674" spans="1:23" x14ac:dyDescent="0.25">
      <c r="A2674">
        <v>2672</v>
      </c>
      <c r="B2674">
        <v>165.80694366279101</v>
      </c>
      <c r="C2674">
        <v>179.55244619534599</v>
      </c>
      <c r="D2674">
        <v>39.825960301869202</v>
      </c>
      <c r="E2674">
        <v>9.7149024884818491</v>
      </c>
      <c r="F2674">
        <v>7.3862738609313903</v>
      </c>
      <c r="G2674">
        <v>3.8043653964996298</v>
      </c>
      <c r="H2674">
        <v>7.9813537597656197</v>
      </c>
      <c r="I2674">
        <v>2.7257041931152299</v>
      </c>
      <c r="J2674">
        <v>888</v>
      </c>
      <c r="K2674">
        <v>242</v>
      </c>
      <c r="L2674">
        <v>1994</v>
      </c>
      <c r="M2674">
        <v>542</v>
      </c>
      <c r="N2674">
        <v>75.690155029296804</v>
      </c>
      <c r="O2674">
        <v>38.275318145751903</v>
      </c>
      <c r="P2674">
        <v>74.094357872111701</v>
      </c>
      <c r="Q2674">
        <v>195.46340422505099</v>
      </c>
      <c r="R2674">
        <v>25.654839405686602</v>
      </c>
      <c r="S2674">
        <v>3.2171888077739301</v>
      </c>
      <c r="T2674">
        <v>0.45021111610988801</v>
      </c>
      <c r="U2674">
        <v>0.98249567270368299</v>
      </c>
      <c r="V2674">
        <v>9.3812080536912692</v>
      </c>
      <c r="W2674">
        <v>2.5223593964334698</v>
      </c>
    </row>
    <row r="2675" spans="1:23" x14ac:dyDescent="0.25">
      <c r="A2675">
        <v>2673</v>
      </c>
      <c r="B2675">
        <v>187.35556676822699</v>
      </c>
      <c r="C2675">
        <v>184.87643851035301</v>
      </c>
      <c r="D2675">
        <v>38.155247114526098</v>
      </c>
      <c r="E2675">
        <v>7.3172857540649101</v>
      </c>
      <c r="F2675">
        <v>5.7793874740600497</v>
      </c>
      <c r="G2675">
        <v>3.9894959926605198</v>
      </c>
      <c r="H2675">
        <v>7.2840576171875</v>
      </c>
      <c r="I2675">
        <v>3.1474416255950901</v>
      </c>
      <c r="J2675">
        <v>808</v>
      </c>
      <c r="K2675">
        <v>303</v>
      </c>
      <c r="L2675">
        <v>1735</v>
      </c>
      <c r="M2675">
        <v>612</v>
      </c>
      <c r="N2675">
        <v>70</v>
      </c>
      <c r="O2675">
        <v>74.276512145996094</v>
      </c>
      <c r="P2675">
        <v>87.041574803149601</v>
      </c>
      <c r="Q2675">
        <v>158.30711498048601</v>
      </c>
      <c r="R2675">
        <v>30.317711421979901</v>
      </c>
      <c r="S2675">
        <v>8.8039723058595705</v>
      </c>
      <c r="T2675">
        <v>0.49049752748396303</v>
      </c>
      <c r="U2675">
        <v>0.93987500618768904</v>
      </c>
      <c r="V2675">
        <v>18.9769299023957</v>
      </c>
      <c r="W2675">
        <v>4.9937576499388001</v>
      </c>
    </row>
    <row r="2676" spans="1:23" x14ac:dyDescent="0.25">
      <c r="A2676">
        <v>2674</v>
      </c>
      <c r="B2676">
        <v>162.686972384482</v>
      </c>
      <c r="C2676">
        <v>173.34572764850799</v>
      </c>
      <c r="D2676">
        <v>39.480670430308102</v>
      </c>
      <c r="E2676">
        <v>14.092912331939299</v>
      </c>
      <c r="F2676">
        <v>6.9183197021484304</v>
      </c>
      <c r="G2676">
        <v>6.3043503761291504</v>
      </c>
      <c r="H2676">
        <v>8.1831550598144496</v>
      </c>
      <c r="I2676">
        <v>4.6738920211791903</v>
      </c>
      <c r="J2676">
        <v>953</v>
      </c>
      <c r="K2676">
        <v>353</v>
      </c>
      <c r="L2676">
        <v>2026</v>
      </c>
      <c r="M2676">
        <v>1030</v>
      </c>
      <c r="N2676">
        <v>76.537574768066406</v>
      </c>
      <c r="O2676">
        <v>41.773197174072202</v>
      </c>
      <c r="P2676">
        <v>74.088136001929101</v>
      </c>
      <c r="Q2676">
        <v>171.81229954691199</v>
      </c>
      <c r="R2676">
        <v>24.0248960891278</v>
      </c>
      <c r="S2676">
        <v>8.3514078913209602</v>
      </c>
      <c r="T2676">
        <v>0.56519557619704197</v>
      </c>
      <c r="U2676">
        <v>0.94442160250804597</v>
      </c>
      <c r="V2676">
        <v>8.0436179981634499</v>
      </c>
      <c r="W2676">
        <v>3.92408245349421</v>
      </c>
    </row>
    <row r="2677" spans="1:23" x14ac:dyDescent="0.25">
      <c r="A2677">
        <v>2675</v>
      </c>
      <c r="B2677">
        <v>158.778202565545</v>
      </c>
      <c r="C2677">
        <v>194.090395699509</v>
      </c>
      <c r="D2677">
        <v>47.882334593646597</v>
      </c>
      <c r="E2677">
        <v>7.2172559695610898</v>
      </c>
      <c r="F2677">
        <v>6.4824872016906703</v>
      </c>
      <c r="G2677">
        <v>3.4126834869384699</v>
      </c>
      <c r="H2677">
        <v>8.4857044219970703</v>
      </c>
      <c r="I2677">
        <v>2.9625942707061701</v>
      </c>
      <c r="J2677">
        <v>979</v>
      </c>
      <c r="K2677">
        <v>241</v>
      </c>
      <c r="L2677">
        <v>1829</v>
      </c>
      <c r="M2677">
        <v>586</v>
      </c>
      <c r="N2677">
        <v>98.290382385253906</v>
      </c>
      <c r="O2677">
        <v>52.773101806640597</v>
      </c>
      <c r="P2677">
        <v>65.108840864439998</v>
      </c>
      <c r="Q2677">
        <v>136.30873658857001</v>
      </c>
      <c r="R2677">
        <v>23.5320944663391</v>
      </c>
      <c r="S2677">
        <v>7.0081388046449904</v>
      </c>
      <c r="T2677">
        <v>0.45904251356349901</v>
      </c>
      <c r="U2677">
        <v>0.95889522794545001</v>
      </c>
      <c r="V2677">
        <v>10.101733232856001</v>
      </c>
      <c r="W2677">
        <v>3.4459240012991201</v>
      </c>
    </row>
    <row r="2678" spans="1:23" x14ac:dyDescent="0.25">
      <c r="A2678">
        <v>2676</v>
      </c>
      <c r="B2678">
        <v>190.13468144151801</v>
      </c>
      <c r="C2678">
        <v>184.93130082089601</v>
      </c>
      <c r="D2678">
        <v>35.088421620374803</v>
      </c>
      <c r="E2678">
        <v>9.4118701021740492</v>
      </c>
      <c r="F2678">
        <v>5.5448222160339302</v>
      </c>
      <c r="G2678">
        <v>3.9523105621337802</v>
      </c>
      <c r="H2678">
        <v>6.4929752349853498</v>
      </c>
      <c r="I2678">
        <v>3.0740404129028298</v>
      </c>
      <c r="J2678">
        <v>740</v>
      </c>
      <c r="K2678">
        <v>278</v>
      </c>
      <c r="L2678">
        <v>1475</v>
      </c>
      <c r="M2678">
        <v>671</v>
      </c>
      <c r="N2678">
        <v>71.421287536621094</v>
      </c>
      <c r="O2678">
        <v>16.4924221038818</v>
      </c>
      <c r="P2678">
        <v>83.534185433150697</v>
      </c>
      <c r="Q2678">
        <v>176.96026414010899</v>
      </c>
      <c r="R2678">
        <v>26.346379285297399</v>
      </c>
      <c r="S2678">
        <v>6.5988997716356197</v>
      </c>
      <c r="T2678">
        <v>0.59462266549607301</v>
      </c>
      <c r="U2678">
        <v>0.95617054802898505</v>
      </c>
      <c r="V2678">
        <v>7.2004523607576996</v>
      </c>
      <c r="W2678">
        <v>2.7786627541395901</v>
      </c>
    </row>
    <row r="2679" spans="1:23" x14ac:dyDescent="0.25">
      <c r="A2679">
        <v>2677</v>
      </c>
      <c r="B2679">
        <v>202.93496865842499</v>
      </c>
      <c r="C2679">
        <v>193.29509596537801</v>
      </c>
      <c r="D2679">
        <v>14.6178719559041</v>
      </c>
      <c r="E2679">
        <v>7.5833454001095602</v>
      </c>
      <c r="F2679">
        <v>6.5483522415161097</v>
      </c>
      <c r="G2679">
        <v>3.4981105327606201</v>
      </c>
      <c r="H2679">
        <v>8.6776466369628906</v>
      </c>
      <c r="I2679">
        <v>2.8681261539459202</v>
      </c>
      <c r="J2679">
        <v>1066</v>
      </c>
      <c r="K2679">
        <v>275</v>
      </c>
      <c r="L2679">
        <v>2165</v>
      </c>
      <c r="M2679">
        <v>613</v>
      </c>
      <c r="N2679">
        <v>80.156097412109304</v>
      </c>
      <c r="O2679">
        <v>38.052593231201101</v>
      </c>
      <c r="P2679">
        <v>72.133969716918998</v>
      </c>
      <c r="Q2679">
        <v>190.00355024642801</v>
      </c>
      <c r="R2679">
        <v>25.683907262582601</v>
      </c>
      <c r="S2679">
        <v>4.3565444450473496</v>
      </c>
      <c r="T2679">
        <v>0.49563274468548502</v>
      </c>
      <c r="U2679">
        <v>0.97625523834030703</v>
      </c>
      <c r="V2679">
        <v>11.406060606060599</v>
      </c>
      <c r="W2679">
        <v>2.8498612531035401</v>
      </c>
    </row>
    <row r="2680" spans="1:23" x14ac:dyDescent="0.25">
      <c r="A2680">
        <v>2678</v>
      </c>
      <c r="B2680">
        <v>205.80618680742799</v>
      </c>
      <c r="C2680">
        <v>200.60047740107501</v>
      </c>
      <c r="D2680">
        <v>13.9649337720427</v>
      </c>
      <c r="E2680">
        <v>4.0454827169432397</v>
      </c>
      <c r="F2680">
        <v>6.0608229637145996</v>
      </c>
      <c r="G2680">
        <v>2.6850805282592698</v>
      </c>
      <c r="H2680">
        <v>8.23738193511962</v>
      </c>
      <c r="I2680">
        <v>1.6570115089416499</v>
      </c>
      <c r="J2680">
        <v>1038</v>
      </c>
      <c r="K2680">
        <v>101</v>
      </c>
      <c r="L2680">
        <v>1854</v>
      </c>
      <c r="M2680">
        <v>237</v>
      </c>
      <c r="N2680">
        <v>89.442726135253906</v>
      </c>
      <c r="O2680">
        <v>78.339012145996094</v>
      </c>
      <c r="P2680">
        <v>85.847658785350006</v>
      </c>
      <c r="Q2680">
        <v>181.56726418378</v>
      </c>
      <c r="R2680">
        <v>23.483241942820499</v>
      </c>
      <c r="S2680">
        <v>7.5747522258584796</v>
      </c>
      <c r="T2680">
        <v>0.61346764273982202</v>
      </c>
      <c r="U2680">
        <v>0.93663312253963005</v>
      </c>
      <c r="V2680">
        <v>7.20509936257967</v>
      </c>
      <c r="W2680">
        <v>4.1073929961089402</v>
      </c>
    </row>
    <row r="2681" spans="1:23" x14ac:dyDescent="0.25">
      <c r="A2681">
        <v>2679</v>
      </c>
      <c r="B2681">
        <v>204.25806827223499</v>
      </c>
      <c r="C2681">
        <v>201.41535834190401</v>
      </c>
      <c r="D2681">
        <v>12.5609586667405</v>
      </c>
      <c r="E2681">
        <v>5.6345508150230996</v>
      </c>
      <c r="F2681">
        <v>5.9828681945800701</v>
      </c>
      <c r="G2681">
        <v>2.3638358116149898</v>
      </c>
      <c r="H2681">
        <v>7.7447566986083896</v>
      </c>
      <c r="I2681">
        <v>2.1092185974121</v>
      </c>
      <c r="J2681">
        <v>965</v>
      </c>
      <c r="K2681">
        <v>204</v>
      </c>
      <c r="L2681">
        <v>1750</v>
      </c>
      <c r="M2681">
        <v>438</v>
      </c>
      <c r="N2681">
        <v>90.824005126953097</v>
      </c>
      <c r="O2681">
        <v>32.557640075683501</v>
      </c>
      <c r="P2681">
        <v>65.265754167231293</v>
      </c>
      <c r="Q2681">
        <v>180.869136485116</v>
      </c>
      <c r="R2681">
        <v>21.939085351556599</v>
      </c>
      <c r="S2681">
        <v>6.3600258229223696</v>
      </c>
      <c r="T2681">
        <v>0.470366034424063</v>
      </c>
      <c r="U2681">
        <v>0.96249958654281498</v>
      </c>
      <c r="V2681">
        <v>6.3016319639842404</v>
      </c>
      <c r="W2681">
        <v>3.6355366027007801</v>
      </c>
    </row>
    <row r="2682" spans="1:23" x14ac:dyDescent="0.25">
      <c r="A2682">
        <v>2680</v>
      </c>
      <c r="B2682">
        <v>188.369054318927</v>
      </c>
      <c r="C2682">
        <v>145.787013138232</v>
      </c>
      <c r="D2682">
        <v>43.456892634839001</v>
      </c>
      <c r="E2682">
        <v>6.0786047446689899</v>
      </c>
      <c r="F2682">
        <v>5.7650504112243599</v>
      </c>
      <c r="G2682">
        <v>3.2875280380249001</v>
      </c>
      <c r="H2682">
        <v>7.8802380561828604</v>
      </c>
      <c r="I2682">
        <v>1.9352394342422401</v>
      </c>
      <c r="J2682">
        <v>888</v>
      </c>
      <c r="K2682">
        <v>120</v>
      </c>
      <c r="L2682">
        <v>1707</v>
      </c>
      <c r="M2682">
        <v>305</v>
      </c>
      <c r="N2682">
        <v>85.6329345703125</v>
      </c>
      <c r="O2682">
        <v>27.2946872711181</v>
      </c>
      <c r="P2682">
        <v>82.006044018702198</v>
      </c>
      <c r="Q2682">
        <v>190.56587663771501</v>
      </c>
      <c r="R2682">
        <v>24.5724593112847</v>
      </c>
      <c r="S2682">
        <v>6.8509909410195799</v>
      </c>
      <c r="T2682">
        <v>0.461522101908173</v>
      </c>
      <c r="U2682">
        <v>0.96220551376694297</v>
      </c>
      <c r="V2682">
        <v>11.394910461828401</v>
      </c>
      <c r="W2682">
        <v>4.4056877539175803</v>
      </c>
    </row>
    <row r="2683" spans="1:23" x14ac:dyDescent="0.25">
      <c r="A2683">
        <v>2681</v>
      </c>
      <c r="B2683">
        <v>161.92602223990301</v>
      </c>
      <c r="C2683">
        <v>184.97147237477901</v>
      </c>
      <c r="D2683">
        <v>35.810731740192402</v>
      </c>
      <c r="E2683">
        <v>7.9880269818278604</v>
      </c>
      <c r="F2683">
        <v>8.2700223922729492</v>
      </c>
      <c r="G2683">
        <v>3.2744376659393302</v>
      </c>
      <c r="H2683">
        <v>9.12111091613769</v>
      </c>
      <c r="I2683">
        <v>2.4533178806304901</v>
      </c>
      <c r="J2683">
        <v>1110</v>
      </c>
      <c r="K2683">
        <v>212</v>
      </c>
      <c r="L2683">
        <v>2233</v>
      </c>
      <c r="M2683">
        <v>480</v>
      </c>
      <c r="N2683">
        <v>86.977005004882798</v>
      </c>
      <c r="O2683">
        <v>34.713108062744098</v>
      </c>
      <c r="P2683">
        <v>76.812767026891095</v>
      </c>
      <c r="Q2683">
        <v>169.375149581172</v>
      </c>
      <c r="R2683">
        <v>25.337587551087601</v>
      </c>
      <c r="S2683">
        <v>5.5722045514248597</v>
      </c>
      <c r="T2683">
        <v>0.44007141857927301</v>
      </c>
      <c r="U2683">
        <v>0.96131598624247705</v>
      </c>
      <c r="V2683">
        <v>11.285420944558499</v>
      </c>
      <c r="W2683">
        <v>2.3535477534986402</v>
      </c>
    </row>
    <row r="2684" spans="1:23" x14ac:dyDescent="0.25">
      <c r="A2684">
        <v>2682</v>
      </c>
      <c r="B2684">
        <v>161.22631916008399</v>
      </c>
      <c r="C2684">
        <v>178.70430243164</v>
      </c>
      <c r="D2684">
        <v>32.562186683183</v>
      </c>
      <c r="E2684">
        <v>9.2082239581688707</v>
      </c>
      <c r="F2684">
        <v>7.63447761535644</v>
      </c>
      <c r="G2684">
        <v>5.0490589141845703</v>
      </c>
      <c r="H2684">
        <v>9.3945798873901296</v>
      </c>
      <c r="I2684">
        <v>4.1584162712097097</v>
      </c>
      <c r="J2684">
        <v>1156</v>
      </c>
      <c r="K2684">
        <v>429</v>
      </c>
      <c r="L2684">
        <v>2168</v>
      </c>
      <c r="M2684">
        <v>991</v>
      </c>
      <c r="N2684">
        <v>108.40663909912099</v>
      </c>
      <c r="O2684">
        <v>67.029846191406193</v>
      </c>
      <c r="P2684">
        <v>147.51799806174699</v>
      </c>
      <c r="Q2684">
        <v>164.96250121749199</v>
      </c>
      <c r="R2684">
        <v>24.513145117948</v>
      </c>
      <c r="S2684">
        <v>7.4336751965564503</v>
      </c>
      <c r="T2684">
        <v>0.73197520678663097</v>
      </c>
      <c r="U2684">
        <v>0.94448594488077497</v>
      </c>
      <c r="V2684">
        <v>8.5423594615993608</v>
      </c>
      <c r="W2684">
        <v>3.69875922726558</v>
      </c>
    </row>
    <row r="2685" spans="1:23" x14ac:dyDescent="0.25">
      <c r="A2685">
        <v>2683</v>
      </c>
      <c r="B2685">
        <v>164.258010052591</v>
      </c>
      <c r="C2685">
        <v>185.50550175629201</v>
      </c>
      <c r="D2685">
        <v>35.963654956024897</v>
      </c>
      <c r="E2685">
        <v>7.9508678375569799</v>
      </c>
      <c r="F2685">
        <v>7.7731328010559002</v>
      </c>
      <c r="G2685">
        <v>3.6324973106384202</v>
      </c>
      <c r="H2685">
        <v>9.8408355712890607</v>
      </c>
      <c r="I2685">
        <v>2.6842582225799498</v>
      </c>
      <c r="J2685">
        <v>1214</v>
      </c>
      <c r="K2685">
        <v>189</v>
      </c>
      <c r="L2685">
        <v>2247</v>
      </c>
      <c r="M2685">
        <v>551</v>
      </c>
      <c r="N2685">
        <v>108.60018920898401</v>
      </c>
      <c r="O2685">
        <v>19</v>
      </c>
      <c r="P2685">
        <v>51.981129357533803</v>
      </c>
      <c r="Q2685">
        <v>176.61965371534501</v>
      </c>
      <c r="R2685">
        <v>19.890750765022101</v>
      </c>
      <c r="S2685">
        <v>10.4470407690555</v>
      </c>
      <c r="T2685">
        <v>0.366325425951327</v>
      </c>
      <c r="U2685">
        <v>0.95258129999154795</v>
      </c>
      <c r="V2685">
        <v>11.3770965876229</v>
      </c>
      <c r="W2685">
        <v>4.9218581756652799</v>
      </c>
    </row>
    <row r="2686" spans="1:23" x14ac:dyDescent="0.25">
      <c r="A2686">
        <v>2684</v>
      </c>
      <c r="B2686">
        <v>166.247006540006</v>
      </c>
      <c r="C2686">
        <v>216.310097226804</v>
      </c>
      <c r="D2686">
        <v>36.6015108323897</v>
      </c>
      <c r="E2686">
        <v>6.7342060026402599</v>
      </c>
      <c r="F2686">
        <v>7.7373061180114702</v>
      </c>
      <c r="G2686">
        <v>3.64579057693481</v>
      </c>
      <c r="H2686">
        <v>9.5212593078613192</v>
      </c>
      <c r="I2686">
        <v>3.8173158168792698</v>
      </c>
      <c r="J2686">
        <v>1126</v>
      </c>
      <c r="K2686">
        <v>416</v>
      </c>
      <c r="L2686">
        <v>2311</v>
      </c>
      <c r="M2686">
        <v>823</v>
      </c>
      <c r="N2686">
        <v>90.824005126953097</v>
      </c>
      <c r="O2686">
        <v>54.1294746398925</v>
      </c>
      <c r="P2686">
        <v>126.167557729496</v>
      </c>
      <c r="Q2686">
        <v>222.06108011523099</v>
      </c>
      <c r="R2686">
        <v>9.0040953501860397</v>
      </c>
      <c r="S2686">
        <v>3.2211099617689301</v>
      </c>
      <c r="T2686">
        <v>0.95390794884298502</v>
      </c>
      <c r="U2686">
        <v>0.98610529597784702</v>
      </c>
      <c r="V2686">
        <v>4.76281696379138</v>
      </c>
      <c r="W2686">
        <v>2.1482626619552398</v>
      </c>
    </row>
    <row r="2687" spans="1:23" x14ac:dyDescent="0.25">
      <c r="A2687">
        <v>2685</v>
      </c>
      <c r="B2687">
        <v>162.190979836596</v>
      </c>
      <c r="C2687">
        <v>202.385763356556</v>
      </c>
      <c r="D2687">
        <v>30.539214612831501</v>
      </c>
      <c r="E2687">
        <v>7.2340888903416101</v>
      </c>
      <c r="F2687">
        <v>6.7815022468566797</v>
      </c>
      <c r="G2687">
        <v>4.4480209350585902</v>
      </c>
      <c r="H2687">
        <v>7.5609879493713299</v>
      </c>
      <c r="I2687">
        <v>3.2523620128631499</v>
      </c>
      <c r="J2687">
        <v>847</v>
      </c>
      <c r="K2687">
        <v>293</v>
      </c>
      <c r="L2687">
        <v>1864</v>
      </c>
      <c r="M2687">
        <v>712</v>
      </c>
      <c r="N2687">
        <v>73.498306274414006</v>
      </c>
      <c r="O2687">
        <v>95.078918457031193</v>
      </c>
      <c r="P2687">
        <v>57.687928082191704</v>
      </c>
      <c r="Q2687">
        <v>170.04637385086801</v>
      </c>
      <c r="R2687">
        <v>20.741513980758601</v>
      </c>
      <c r="S2687">
        <v>4.4537338580126997</v>
      </c>
      <c r="T2687">
        <v>0.40473190656712899</v>
      </c>
      <c r="U2687">
        <v>0.96320027593014701</v>
      </c>
      <c r="V2687">
        <v>11.158342792281401</v>
      </c>
      <c r="W2687">
        <v>2.7853865760407799</v>
      </c>
    </row>
    <row r="2688" spans="1:23" x14ac:dyDescent="0.25">
      <c r="A2688">
        <v>2686</v>
      </c>
      <c r="B2688">
        <v>146.253041976362</v>
      </c>
      <c r="C2688">
        <v>122.96939587416701</v>
      </c>
      <c r="D2688">
        <v>42.745922279467202</v>
      </c>
      <c r="E2688">
        <v>3.65230581907751</v>
      </c>
      <c r="F2688">
        <v>7.88455963134765</v>
      </c>
      <c r="G2688">
        <v>2.96076107025146</v>
      </c>
      <c r="H2688">
        <v>8.7683954238891602</v>
      </c>
      <c r="I2688">
        <v>1.6594039201736399</v>
      </c>
      <c r="J2688">
        <v>989</v>
      </c>
      <c r="K2688">
        <v>75</v>
      </c>
      <c r="L2688">
        <v>2166</v>
      </c>
      <c r="M2688">
        <v>208</v>
      </c>
      <c r="N2688">
        <v>79.309516906738196</v>
      </c>
      <c r="O2688">
        <v>35.805027008056598</v>
      </c>
      <c r="P2688">
        <v>133.86732866677499</v>
      </c>
      <c r="Q2688">
        <v>189.01552038953099</v>
      </c>
      <c r="R2688">
        <v>26.550836347854201</v>
      </c>
      <c r="S2688">
        <v>7.4630123676132296</v>
      </c>
      <c r="T2688">
        <v>0.75352202696517401</v>
      </c>
      <c r="U2688">
        <v>0.96255428821185995</v>
      </c>
      <c r="V2688">
        <v>10.177348551360801</v>
      </c>
      <c r="W2688">
        <v>3.9396729639625301</v>
      </c>
    </row>
    <row r="2689" spans="1:23" x14ac:dyDescent="0.25">
      <c r="A2689">
        <v>2687</v>
      </c>
      <c r="B2689">
        <v>189.58935744920299</v>
      </c>
      <c r="C2689">
        <v>178.38188204700199</v>
      </c>
      <c r="D2689">
        <v>38.578257025278901</v>
      </c>
      <c r="E2689">
        <v>10.867280980211699</v>
      </c>
      <c r="F2689">
        <v>6.4306588172912598</v>
      </c>
      <c r="G2689">
        <v>4.5652256011962802</v>
      </c>
      <c r="H2689">
        <v>9.0847501754760707</v>
      </c>
      <c r="I2689">
        <v>3.4057743549346902</v>
      </c>
      <c r="J2689">
        <v>1037</v>
      </c>
      <c r="K2689">
        <v>295</v>
      </c>
      <c r="L2689">
        <v>2027</v>
      </c>
      <c r="M2689">
        <v>719</v>
      </c>
      <c r="N2689">
        <v>100.089965820312</v>
      </c>
      <c r="O2689">
        <v>19.7230834960937</v>
      </c>
      <c r="P2689">
        <v>107.36710896662601</v>
      </c>
      <c r="Q2689">
        <v>212.129276013479</v>
      </c>
      <c r="R2689">
        <v>23.5054753223597</v>
      </c>
      <c r="S2689">
        <v>8.3973388864832899</v>
      </c>
      <c r="T2689">
        <v>0.65558918539928301</v>
      </c>
      <c r="U2689">
        <v>0.95159644501003005</v>
      </c>
      <c r="V2689">
        <v>14.8057259713701</v>
      </c>
      <c r="W2689">
        <v>3.2811501597444002</v>
      </c>
    </row>
    <row r="2690" spans="1:23" x14ac:dyDescent="0.25">
      <c r="A2690">
        <v>2688</v>
      </c>
      <c r="B2690">
        <v>187.63057695666501</v>
      </c>
      <c r="C2690">
        <v>179.577538861611</v>
      </c>
      <c r="D2690">
        <v>33.4501858673474</v>
      </c>
      <c r="E2690">
        <v>9.4169303892342597</v>
      </c>
      <c r="F2690">
        <v>5.6649084091186497</v>
      </c>
      <c r="G2690">
        <v>4.0096421241760201</v>
      </c>
      <c r="H2690">
        <v>7.4224505424499503</v>
      </c>
      <c r="I2690">
        <v>4.3135323524475098</v>
      </c>
      <c r="J2690">
        <v>826</v>
      </c>
      <c r="K2690">
        <v>478</v>
      </c>
      <c r="L2690">
        <v>1860</v>
      </c>
      <c r="M2690">
        <v>988</v>
      </c>
      <c r="N2690">
        <v>94.201911926269503</v>
      </c>
      <c r="O2690">
        <v>45.343135833740199</v>
      </c>
      <c r="P2690">
        <v>98.491763672303904</v>
      </c>
      <c r="Q2690">
        <v>177.230165898179</v>
      </c>
      <c r="R2690">
        <v>21.910646275105002</v>
      </c>
      <c r="S2690">
        <v>6.7283851580913296</v>
      </c>
      <c r="T2690">
        <v>0.49771320903765198</v>
      </c>
      <c r="U2690">
        <v>0.96349978604826803</v>
      </c>
      <c r="V2690">
        <v>13.752670501232499</v>
      </c>
      <c r="W2690">
        <v>3.4724137931034398</v>
      </c>
    </row>
    <row r="2691" spans="1:23" x14ac:dyDescent="0.25">
      <c r="A2691">
        <v>2689</v>
      </c>
      <c r="B2691">
        <v>174.04607114440401</v>
      </c>
      <c r="C2691">
        <v>184.453259329697</v>
      </c>
      <c r="D2691">
        <v>45.312802446305497</v>
      </c>
      <c r="E2691">
        <v>11.667490221532001</v>
      </c>
      <c r="F2691">
        <v>6.37770175933837</v>
      </c>
      <c r="G2691">
        <v>6.4925866127014098</v>
      </c>
      <c r="H2691">
        <v>8.0098285675048793</v>
      </c>
      <c r="I2691">
        <v>5.1162295341491699</v>
      </c>
      <c r="J2691">
        <v>919</v>
      </c>
      <c r="K2691">
        <v>501</v>
      </c>
      <c r="L2691">
        <v>1871</v>
      </c>
      <c r="M2691">
        <v>1290</v>
      </c>
      <c r="N2691">
        <v>83.6480712890625</v>
      </c>
      <c r="O2691">
        <v>47.296932220458899</v>
      </c>
      <c r="P2691">
        <v>88.834668989546998</v>
      </c>
      <c r="Q2691">
        <v>140.54059202813599</v>
      </c>
      <c r="R2691">
        <v>26.1696359041796</v>
      </c>
      <c r="S2691">
        <v>9.67584794282606</v>
      </c>
      <c r="T2691">
        <v>0.46156234742178098</v>
      </c>
      <c r="U2691">
        <v>0.88526170917848301</v>
      </c>
      <c r="V2691">
        <v>13.207901554404099</v>
      </c>
      <c r="W2691">
        <v>3.6741943669119501</v>
      </c>
    </row>
    <row r="2692" spans="1:23" x14ac:dyDescent="0.25">
      <c r="A2692">
        <v>2690</v>
      </c>
      <c r="B2692">
        <v>168.53748374701601</v>
      </c>
      <c r="C2692">
        <v>168.43523064682</v>
      </c>
      <c r="D2692">
        <v>43.789890390148202</v>
      </c>
      <c r="E2692">
        <v>12.5724619281294</v>
      </c>
      <c r="F2692">
        <v>10.6233263015747</v>
      </c>
      <c r="G2692">
        <v>8.0473518371581996</v>
      </c>
      <c r="H2692">
        <v>11.676713943481399</v>
      </c>
      <c r="I2692">
        <v>4.913330078125</v>
      </c>
      <c r="J2692">
        <v>1452</v>
      </c>
      <c r="K2692">
        <v>376</v>
      </c>
      <c r="L2692">
        <v>3003</v>
      </c>
      <c r="M2692">
        <v>1144</v>
      </c>
      <c r="N2692">
        <v>118.82760620117099</v>
      </c>
      <c r="O2692">
        <v>49.648769378662102</v>
      </c>
      <c r="P2692">
        <v>74.290624495723705</v>
      </c>
      <c r="Q2692">
        <v>112.17558198934501</v>
      </c>
      <c r="R2692">
        <v>24.717201811691801</v>
      </c>
      <c r="S2692">
        <v>7.1296392475675097</v>
      </c>
      <c r="T2692">
        <v>0.469982894251332</v>
      </c>
      <c r="U2692">
        <v>0.93112740946360095</v>
      </c>
      <c r="V2692">
        <v>10.2865168539325</v>
      </c>
      <c r="W2692">
        <v>3.2688758389261698</v>
      </c>
    </row>
    <row r="2693" spans="1:23" x14ac:dyDescent="0.25">
      <c r="A2693">
        <v>2691</v>
      </c>
      <c r="B2693">
        <v>191.29431970346701</v>
      </c>
      <c r="C2693">
        <v>180.36678375283799</v>
      </c>
      <c r="D2693">
        <v>44.759293640523502</v>
      </c>
      <c r="E2693">
        <v>8.6873160219296306</v>
      </c>
      <c r="F2693">
        <v>7.1658620834350497</v>
      </c>
      <c r="G2693">
        <v>4.8203158378601003</v>
      </c>
      <c r="H2693">
        <v>10.2719812393188</v>
      </c>
      <c r="I2693">
        <v>3.7122786045074401</v>
      </c>
      <c r="J2693">
        <v>1258</v>
      </c>
      <c r="K2693">
        <v>351</v>
      </c>
      <c r="L2693">
        <v>2279</v>
      </c>
      <c r="M2693">
        <v>826</v>
      </c>
      <c r="N2693">
        <v>97.800819396972599</v>
      </c>
      <c r="O2693">
        <v>16.155494689941399</v>
      </c>
      <c r="P2693">
        <v>137.52903455646501</v>
      </c>
      <c r="Q2693">
        <v>166.68134347601799</v>
      </c>
      <c r="R2693">
        <v>26.516749542503099</v>
      </c>
      <c r="S2693">
        <v>10.932177219674699</v>
      </c>
      <c r="T2693">
        <v>0.75590091764936895</v>
      </c>
      <c r="U2693">
        <v>0.92980780638256799</v>
      </c>
      <c r="V2693">
        <v>6.67081081081081</v>
      </c>
      <c r="W2693">
        <v>4.8438909944053403</v>
      </c>
    </row>
    <row r="2694" spans="1:23" x14ac:dyDescent="0.25">
      <c r="A2694">
        <v>2692</v>
      </c>
      <c r="B2694">
        <v>169.26487997050199</v>
      </c>
      <c r="C2694">
        <v>181.921985677967</v>
      </c>
      <c r="D2694">
        <v>35.7650311037088</v>
      </c>
      <c r="E2694">
        <v>9.9169486696211298</v>
      </c>
      <c r="F2694">
        <v>8.8005990982055593</v>
      </c>
      <c r="G2694">
        <v>4.9986572265625</v>
      </c>
      <c r="H2694">
        <v>9.99702548980712</v>
      </c>
      <c r="I2694">
        <v>3.70989918708801</v>
      </c>
      <c r="J2694">
        <v>1260</v>
      </c>
      <c r="K2694">
        <v>369</v>
      </c>
      <c r="L2694">
        <v>2483</v>
      </c>
      <c r="M2694">
        <v>811</v>
      </c>
      <c r="N2694">
        <v>111.825759887695</v>
      </c>
      <c r="O2694">
        <v>38.832973480224602</v>
      </c>
      <c r="P2694">
        <v>103.42652519893799</v>
      </c>
      <c r="Q2694">
        <v>171.46524663677101</v>
      </c>
      <c r="R2694">
        <v>30.129297617574899</v>
      </c>
      <c r="S2694">
        <v>4.3344040273725799</v>
      </c>
      <c r="T2694">
        <v>0.56979531893200897</v>
      </c>
      <c r="U2694">
        <v>0.97427517850870604</v>
      </c>
      <c r="V2694">
        <v>8.2735389610389607</v>
      </c>
      <c r="W2694">
        <v>2.6689377085650698</v>
      </c>
    </row>
    <row r="2695" spans="1:23" x14ac:dyDescent="0.25">
      <c r="A2695">
        <v>2693</v>
      </c>
      <c r="B2695">
        <v>166.57982883424799</v>
      </c>
      <c r="C2695">
        <v>165.15187564284099</v>
      </c>
      <c r="D2695">
        <v>39.894074138801997</v>
      </c>
      <c r="E2695">
        <v>9.2671807201047098</v>
      </c>
      <c r="F2695">
        <v>9.1046562194824201</v>
      </c>
      <c r="G2695">
        <v>3.69440364837646</v>
      </c>
      <c r="H2695">
        <v>10.4315891265869</v>
      </c>
      <c r="I2695">
        <v>3.4583976268768302</v>
      </c>
      <c r="J2695">
        <v>1279</v>
      </c>
      <c r="K2695">
        <v>367</v>
      </c>
      <c r="L2695">
        <v>2564</v>
      </c>
      <c r="M2695">
        <v>804</v>
      </c>
      <c r="N2695">
        <v>124.197425842285</v>
      </c>
      <c r="O2695">
        <v>33.541019439697202</v>
      </c>
      <c r="P2695">
        <v>96.465517241379303</v>
      </c>
      <c r="Q2695">
        <v>191.04819184208401</v>
      </c>
      <c r="R2695">
        <v>25.8626210774006</v>
      </c>
      <c r="S2695">
        <v>3.6767874967766101</v>
      </c>
      <c r="T2695">
        <v>0.54521035084390101</v>
      </c>
      <c r="U2695">
        <v>0.97711284006748</v>
      </c>
      <c r="V2695">
        <v>11.6058282208588</v>
      </c>
      <c r="W2695">
        <v>2.2165070007369199</v>
      </c>
    </row>
    <row r="2696" spans="1:23" x14ac:dyDescent="0.25">
      <c r="A2696">
        <v>2694</v>
      </c>
      <c r="B2696">
        <v>156.20318655514299</v>
      </c>
      <c r="C2696">
        <v>193.853267092316</v>
      </c>
      <c r="D2696">
        <v>46.3324069460202</v>
      </c>
      <c r="E2696">
        <v>8.2907577379029895</v>
      </c>
      <c r="F2696">
        <v>9.7236394882202095</v>
      </c>
      <c r="G2696">
        <v>4.2234954833984304</v>
      </c>
      <c r="H2696">
        <v>11.1430358886718</v>
      </c>
      <c r="I2696">
        <v>3.52560091018676</v>
      </c>
      <c r="J2696">
        <v>1396</v>
      </c>
      <c r="K2696">
        <v>324</v>
      </c>
      <c r="L2696">
        <v>2866</v>
      </c>
      <c r="M2696">
        <v>755</v>
      </c>
      <c r="N2696">
        <v>122.588745117187</v>
      </c>
      <c r="O2696">
        <v>64.288414001464801</v>
      </c>
      <c r="P2696">
        <v>98.385321100917395</v>
      </c>
      <c r="Q2696">
        <v>161.20153446739201</v>
      </c>
      <c r="R2696">
        <v>23.960452223788501</v>
      </c>
      <c r="S2696">
        <v>5.9180569022410499</v>
      </c>
      <c r="T2696">
        <v>0.57496541903920295</v>
      </c>
      <c r="U2696">
        <v>0.95817595920448195</v>
      </c>
      <c r="V2696">
        <v>12.1824973319103</v>
      </c>
      <c r="W2696">
        <v>3.0349854227405202</v>
      </c>
    </row>
    <row r="2697" spans="1:23" x14ac:dyDescent="0.25">
      <c r="A2697">
        <v>2695</v>
      </c>
      <c r="B2697">
        <v>110.921985677967</v>
      </c>
      <c r="C2697">
        <v>209.96011954433399</v>
      </c>
      <c r="D2697">
        <v>24.483474358214899</v>
      </c>
      <c r="E2697">
        <v>6.0695239191526502</v>
      </c>
      <c r="F2697">
        <v>4.9346113204956001</v>
      </c>
      <c r="G2697">
        <v>2.9026179313659601</v>
      </c>
      <c r="H2697">
        <v>6.5634593963623002</v>
      </c>
      <c r="I2697">
        <v>2.1612243652343701</v>
      </c>
      <c r="J2697">
        <v>762</v>
      </c>
      <c r="K2697">
        <v>154</v>
      </c>
      <c r="L2697">
        <v>1352</v>
      </c>
      <c r="M2697">
        <v>401</v>
      </c>
      <c r="N2697">
        <v>70.213958740234304</v>
      </c>
      <c r="O2697">
        <v>30.8706970214843</v>
      </c>
      <c r="P2697">
        <v>100.399485139246</v>
      </c>
      <c r="Q2697">
        <v>193.686217008797</v>
      </c>
      <c r="R2697">
        <v>21.623315413038402</v>
      </c>
      <c r="S2697">
        <v>15.6261502506095</v>
      </c>
      <c r="T2697">
        <v>0.61044194067884605</v>
      </c>
      <c r="U2697">
        <v>0.92348304049679397</v>
      </c>
      <c r="V2697">
        <v>9.4876273653566194</v>
      </c>
      <c r="W2697">
        <v>7.0065087216870596</v>
      </c>
    </row>
    <row r="2698" spans="1:23" x14ac:dyDescent="0.25">
      <c r="A2698">
        <v>2696</v>
      </c>
      <c r="B2698">
        <v>153.66999165518399</v>
      </c>
      <c r="C2698">
        <v>200.89609734324301</v>
      </c>
      <c r="D2698">
        <v>43.198203115784104</v>
      </c>
      <c r="E2698">
        <v>5.4030683549651304</v>
      </c>
      <c r="F2698">
        <v>8.6883983612060494</v>
      </c>
      <c r="G2698">
        <v>2.7466304302215501</v>
      </c>
      <c r="H2698">
        <v>8.0032634735107404</v>
      </c>
      <c r="I2698">
        <v>1.7915451526641799</v>
      </c>
      <c r="J2698">
        <v>889</v>
      </c>
      <c r="K2698">
        <v>88</v>
      </c>
      <c r="L2698">
        <v>2165</v>
      </c>
      <c r="M2698">
        <v>238</v>
      </c>
      <c r="N2698">
        <v>76.059188842773395</v>
      </c>
      <c r="O2698">
        <v>48.507732391357401</v>
      </c>
      <c r="P2698">
        <v>86.661873299650196</v>
      </c>
      <c r="Q2698">
        <v>129.93375107382801</v>
      </c>
      <c r="R2698">
        <v>28.742993399387</v>
      </c>
      <c r="S2698">
        <v>4.8806574354551202</v>
      </c>
      <c r="T2698">
        <v>0.48369486638033099</v>
      </c>
      <c r="U2698">
        <v>0.96465422106815502</v>
      </c>
      <c r="V2698">
        <v>13.9420186113099</v>
      </c>
      <c r="W2698">
        <v>3.4750640349555502</v>
      </c>
    </row>
    <row r="2699" spans="1:23" x14ac:dyDescent="0.25">
      <c r="A2699">
        <v>2697</v>
      </c>
      <c r="B2699">
        <v>156.41000213472</v>
      </c>
      <c r="C2699">
        <v>131.906499252847</v>
      </c>
      <c r="D2699">
        <v>42.849832107534802</v>
      </c>
      <c r="E2699">
        <v>10.0562734927974</v>
      </c>
      <c r="F2699">
        <v>8.3152561187744105</v>
      </c>
      <c r="G2699">
        <v>3.6883521080017001</v>
      </c>
      <c r="H2699">
        <v>8.4232254028320295</v>
      </c>
      <c r="I2699">
        <v>3.3966770172119101</v>
      </c>
      <c r="J2699">
        <v>986</v>
      </c>
      <c r="K2699">
        <v>343</v>
      </c>
      <c r="L2699">
        <v>2072</v>
      </c>
      <c r="M2699">
        <v>816</v>
      </c>
      <c r="N2699">
        <v>96.400207519531193</v>
      </c>
      <c r="O2699">
        <v>26.419689178466701</v>
      </c>
      <c r="P2699">
        <v>93.413928571428499</v>
      </c>
      <c r="Q2699">
        <v>159.86640333714701</v>
      </c>
      <c r="R2699">
        <v>23.287928025249101</v>
      </c>
      <c r="S2699">
        <v>4.9676999962633799</v>
      </c>
      <c r="T2699">
        <v>0.51138227837775097</v>
      </c>
      <c r="U2699">
        <v>0.96978153340917395</v>
      </c>
      <c r="V2699">
        <v>15.3505494505494</v>
      </c>
      <c r="W2699">
        <v>3.13778173946262</v>
      </c>
    </row>
    <row r="2700" spans="1:23" x14ac:dyDescent="0.25">
      <c r="A2700">
        <v>2698</v>
      </c>
      <c r="B2700">
        <v>154.968250887849</v>
      </c>
      <c r="C2700">
        <v>125.042092802111</v>
      </c>
      <c r="D2700">
        <v>43.372786711840099</v>
      </c>
      <c r="E2700">
        <v>4.8496254555958203</v>
      </c>
      <c r="F2700">
        <v>7.9287028312683097</v>
      </c>
      <c r="G2700">
        <v>3.9493124485015798</v>
      </c>
      <c r="H2700">
        <v>8.9180498123168892</v>
      </c>
      <c r="I2700">
        <v>2.2763891220092698</v>
      </c>
      <c r="J2700">
        <v>1055</v>
      </c>
      <c r="K2700">
        <v>129</v>
      </c>
      <c r="L2700">
        <v>2012</v>
      </c>
      <c r="M2700">
        <v>354</v>
      </c>
      <c r="N2700">
        <v>101.212646484375</v>
      </c>
      <c r="O2700">
        <v>24.413112640380799</v>
      </c>
      <c r="P2700">
        <v>72.451715881883402</v>
      </c>
      <c r="Q2700">
        <v>188.50892617809399</v>
      </c>
      <c r="R2700">
        <v>32.696771610537901</v>
      </c>
      <c r="S2700">
        <v>7.7420336866400099</v>
      </c>
      <c r="T2700">
        <v>0.41243905078211801</v>
      </c>
      <c r="U2700">
        <v>0.95964396329669699</v>
      </c>
      <c r="V2700">
        <v>13.8737864077669</v>
      </c>
      <c r="W2700">
        <v>3.9768748996306398</v>
      </c>
    </row>
    <row r="2701" spans="1:23" x14ac:dyDescent="0.25">
      <c r="A2701">
        <v>2699</v>
      </c>
      <c r="B2701">
        <v>155.346290438393</v>
      </c>
      <c r="C2701">
        <v>174.23109317083501</v>
      </c>
      <c r="D2701">
        <v>41.015839261175799</v>
      </c>
      <c r="E2701">
        <v>6.5287118583236898</v>
      </c>
      <c r="F2701">
        <v>7.5926499366760201</v>
      </c>
      <c r="G2701">
        <v>3.6346528530120801</v>
      </c>
      <c r="H2701">
        <v>7.8262405395507804</v>
      </c>
      <c r="I2701">
        <v>2.6581544876098602</v>
      </c>
      <c r="J2701">
        <v>892</v>
      </c>
      <c r="K2701">
        <v>237</v>
      </c>
      <c r="L2701">
        <v>1966</v>
      </c>
      <c r="M2701">
        <v>511</v>
      </c>
      <c r="N2701">
        <v>89.050552368164006</v>
      </c>
      <c r="O2701">
        <v>24</v>
      </c>
      <c r="P2701">
        <v>70.239773330972199</v>
      </c>
      <c r="Q2701">
        <v>189.42076871206999</v>
      </c>
      <c r="R2701">
        <v>32.427902476482103</v>
      </c>
      <c r="S2701">
        <v>5.8874725754619002</v>
      </c>
      <c r="T2701">
        <v>0.42522642218006002</v>
      </c>
      <c r="U2701">
        <v>0.96695495266395903</v>
      </c>
      <c r="V2701">
        <v>12.930805056553501</v>
      </c>
      <c r="W2701">
        <v>3.0516047828823099</v>
      </c>
    </row>
    <row r="2702" spans="1:23" x14ac:dyDescent="0.25">
      <c r="A2702">
        <v>2700</v>
      </c>
      <c r="B2702">
        <v>154.25230452754701</v>
      </c>
      <c r="C2702">
        <v>196.193230996138</v>
      </c>
      <c r="D2702">
        <v>30.9790707322875</v>
      </c>
      <c r="E2702">
        <v>12.6994732533259</v>
      </c>
      <c r="F2702">
        <v>6.3867516517639098</v>
      </c>
      <c r="G2702">
        <v>8.8401794433593697</v>
      </c>
      <c r="H2702">
        <v>6.35599660873413</v>
      </c>
      <c r="I2702">
        <v>6.5199675559997496</v>
      </c>
      <c r="J2702">
        <v>640</v>
      </c>
      <c r="K2702">
        <v>612</v>
      </c>
      <c r="L2702">
        <v>1575</v>
      </c>
      <c r="M2702">
        <v>1744</v>
      </c>
      <c r="N2702">
        <v>72.945182800292898</v>
      </c>
      <c r="O2702">
        <v>27.658632278442301</v>
      </c>
      <c r="P2702">
        <v>69.897454545454494</v>
      </c>
      <c r="Q2702">
        <v>196.73956688472799</v>
      </c>
      <c r="R2702">
        <v>33.452963353894702</v>
      </c>
      <c r="S2702">
        <v>5.6610696511438103</v>
      </c>
      <c r="T2702">
        <v>0.41607478129092401</v>
      </c>
      <c r="U2702">
        <v>0.97458520084605005</v>
      </c>
      <c r="V2702">
        <v>17.179677819083</v>
      </c>
      <c r="W2702">
        <v>3.6283715012722602</v>
      </c>
    </row>
    <row r="2703" spans="1:23" x14ac:dyDescent="0.25">
      <c r="A2703">
        <v>2701</v>
      </c>
      <c r="B2703">
        <v>179.61264530652599</v>
      </c>
      <c r="C2703">
        <v>179.26734460206799</v>
      </c>
      <c r="D2703">
        <v>41.968487284871998</v>
      </c>
      <c r="E2703">
        <v>10.5803286086132</v>
      </c>
      <c r="F2703">
        <v>7.9173846244812003</v>
      </c>
      <c r="G2703">
        <v>5.6689186096191397</v>
      </c>
      <c r="H2703">
        <v>8.9374113082885707</v>
      </c>
      <c r="I2703">
        <v>4.6785612106323198</v>
      </c>
      <c r="J2703">
        <v>1068</v>
      </c>
      <c r="K2703">
        <v>462</v>
      </c>
      <c r="L2703">
        <v>2180</v>
      </c>
      <c r="M2703">
        <v>1127</v>
      </c>
      <c r="N2703">
        <v>106.216758728027</v>
      </c>
      <c r="O2703">
        <v>21.377557754516602</v>
      </c>
      <c r="P2703">
        <v>50.588623248145097</v>
      </c>
      <c r="Q2703">
        <v>199.268883991184</v>
      </c>
      <c r="R2703">
        <v>33.572925014623003</v>
      </c>
      <c r="S2703">
        <v>2.9868461270011299</v>
      </c>
      <c r="T2703">
        <v>0.29653976808730598</v>
      </c>
      <c r="U2703">
        <v>0.98375589924671203</v>
      </c>
      <c r="V2703">
        <v>16.026777469990702</v>
      </c>
      <c r="W2703">
        <v>2.2428890128276602</v>
      </c>
    </row>
    <row r="2704" spans="1:23" x14ac:dyDescent="0.25">
      <c r="A2704">
        <v>2702</v>
      </c>
      <c r="B2704">
        <v>166.35925401230301</v>
      </c>
      <c r="C2704">
        <v>175.99413922257301</v>
      </c>
      <c r="D2704">
        <v>47.678355584217897</v>
      </c>
      <c r="E2704">
        <v>5.8701861774914796</v>
      </c>
      <c r="F2704">
        <v>7.9131078720092702</v>
      </c>
      <c r="G2704">
        <v>2.8710632324218701</v>
      </c>
      <c r="H2704">
        <v>9.4603157043456996</v>
      </c>
      <c r="I2704">
        <v>1.77503073215484</v>
      </c>
      <c r="J2704">
        <v>1113</v>
      </c>
      <c r="K2704">
        <v>99</v>
      </c>
      <c r="L2704">
        <v>2072</v>
      </c>
      <c r="M2704">
        <v>253</v>
      </c>
      <c r="N2704">
        <v>127.062980651855</v>
      </c>
      <c r="O2704">
        <v>31.016124725341701</v>
      </c>
      <c r="P2704">
        <v>81.209702660406805</v>
      </c>
      <c r="Q2704">
        <v>162.61596437136001</v>
      </c>
      <c r="R2704">
        <v>31.6785614248329</v>
      </c>
      <c r="S2704">
        <v>13.498816717714501</v>
      </c>
      <c r="T2704">
        <v>0.44793675921237402</v>
      </c>
      <c r="U2704">
        <v>0.84530753029786498</v>
      </c>
      <c r="V2704">
        <v>12.0688259109311</v>
      </c>
      <c r="W2704">
        <v>6.9027128157156197</v>
      </c>
    </row>
    <row r="2705" spans="1:23" x14ac:dyDescent="0.25">
      <c r="A2705">
        <v>2703</v>
      </c>
      <c r="B2705">
        <v>167.23070503988001</v>
      </c>
      <c r="C2705">
        <v>135.66942886529901</v>
      </c>
      <c r="D2705">
        <v>46.884334704272597</v>
      </c>
      <c r="E2705">
        <v>8.9935439844615495</v>
      </c>
      <c r="F2705">
        <v>9.0441665649413991</v>
      </c>
      <c r="G2705">
        <v>3.69739818572998</v>
      </c>
      <c r="H2705">
        <v>10.3791189193725</v>
      </c>
      <c r="I2705">
        <v>3.4847781658172599</v>
      </c>
      <c r="J2705">
        <v>1256</v>
      </c>
      <c r="K2705">
        <v>392</v>
      </c>
      <c r="L2705">
        <v>2568</v>
      </c>
      <c r="M2705">
        <v>788</v>
      </c>
      <c r="N2705">
        <v>100.244705200195</v>
      </c>
      <c r="O2705">
        <v>49.819675445556598</v>
      </c>
      <c r="P2705">
        <v>68.2387041773231</v>
      </c>
      <c r="Q2705">
        <v>189.63912448700401</v>
      </c>
      <c r="R2705">
        <v>30.685413894642</v>
      </c>
      <c r="S2705">
        <v>10.6597649907281</v>
      </c>
      <c r="T2705">
        <v>0.40021413526956401</v>
      </c>
      <c r="U2705">
        <v>0.94810316540293804</v>
      </c>
      <c r="V2705">
        <v>17.8888888888888</v>
      </c>
      <c r="W2705">
        <v>4.0118649732620302</v>
      </c>
    </row>
    <row r="2706" spans="1:23" x14ac:dyDescent="0.25">
      <c r="A2706">
        <v>2704</v>
      </c>
      <c r="B2706">
        <v>171.57381280444</v>
      </c>
      <c r="C2706">
        <v>190.633720817403</v>
      </c>
      <c r="D2706">
        <v>40.138361175590298</v>
      </c>
      <c r="E2706">
        <v>11.727006991672701</v>
      </c>
      <c r="F2706">
        <v>11.223294258117599</v>
      </c>
      <c r="G2706">
        <v>8.52278327941894</v>
      </c>
      <c r="H2706">
        <v>13.456081390380801</v>
      </c>
      <c r="I2706">
        <v>6.10300540924072</v>
      </c>
      <c r="J2706">
        <v>1689</v>
      </c>
      <c r="K2706">
        <v>586</v>
      </c>
      <c r="L2706">
        <v>3275</v>
      </c>
      <c r="M2706">
        <v>1635</v>
      </c>
      <c r="N2706">
        <v>120.83046722412099</v>
      </c>
      <c r="O2706">
        <v>22.472204208373999</v>
      </c>
      <c r="P2706">
        <v>55.285966460723699</v>
      </c>
      <c r="Q2706">
        <v>198.81803986405799</v>
      </c>
      <c r="R2706">
        <v>29.021826507434799</v>
      </c>
      <c r="S2706">
        <v>3.9057338326418098</v>
      </c>
      <c r="T2706">
        <v>0.35239848282188801</v>
      </c>
      <c r="U2706">
        <v>0.97509014333687205</v>
      </c>
      <c r="V2706">
        <v>12.539473684210501</v>
      </c>
      <c r="W2706">
        <v>2.5585097078887502</v>
      </c>
    </row>
    <row r="2707" spans="1:23" x14ac:dyDescent="0.25">
      <c r="A2707">
        <v>2705</v>
      </c>
      <c r="B2707">
        <v>156.626210483417</v>
      </c>
      <c r="C2707">
        <v>124.05461002542199</v>
      </c>
      <c r="D2707">
        <v>47.855495496600099</v>
      </c>
      <c r="E2707">
        <v>7.38156742477761</v>
      </c>
      <c r="F2707">
        <v>11.1891775131225</v>
      </c>
      <c r="G2707">
        <v>4.1798372268676696</v>
      </c>
      <c r="H2707">
        <v>13.277153968811</v>
      </c>
      <c r="I2707">
        <v>2.6003246307372998</v>
      </c>
      <c r="J2707">
        <v>1652</v>
      </c>
      <c r="K2707">
        <v>170</v>
      </c>
      <c r="L2707">
        <v>3240</v>
      </c>
      <c r="M2707">
        <v>460</v>
      </c>
      <c r="N2707">
        <v>123.9072265625</v>
      </c>
      <c r="O2707">
        <v>21.023796081542901</v>
      </c>
      <c r="P2707">
        <v>41.882786676837</v>
      </c>
      <c r="Q2707">
        <v>189.976315176908</v>
      </c>
      <c r="R2707">
        <v>28.426973027196201</v>
      </c>
      <c r="S2707">
        <v>10.702281819441501</v>
      </c>
      <c r="T2707">
        <v>0.25849202767274099</v>
      </c>
      <c r="U2707">
        <v>0.950155214095593</v>
      </c>
      <c r="V2707">
        <v>13.594594594594501</v>
      </c>
      <c r="W2707">
        <v>5.5508085106382898</v>
      </c>
    </row>
    <row r="2708" spans="1:23" x14ac:dyDescent="0.25">
      <c r="A2708">
        <v>2706</v>
      </c>
      <c r="B2708">
        <v>156.96499058782399</v>
      </c>
      <c r="C2708">
        <v>178.37281918919399</v>
      </c>
      <c r="D2708">
        <v>39.559111004466303</v>
      </c>
      <c r="E2708">
        <v>7.3288433029198403</v>
      </c>
      <c r="F2708">
        <v>10.258937835693301</v>
      </c>
      <c r="G2708">
        <v>4.0318546295165998</v>
      </c>
      <c r="H2708">
        <v>11.074109077453601</v>
      </c>
      <c r="I2708">
        <v>3.1688990592956499</v>
      </c>
      <c r="J2708">
        <v>1386</v>
      </c>
      <c r="K2708">
        <v>332</v>
      </c>
      <c r="L2708">
        <v>2873</v>
      </c>
      <c r="M2708">
        <v>720</v>
      </c>
      <c r="N2708">
        <v>104.235305786132</v>
      </c>
      <c r="O2708">
        <v>38.209945678710902</v>
      </c>
      <c r="P2708">
        <v>57.855603448275801</v>
      </c>
      <c r="Q2708">
        <v>192.570794239159</v>
      </c>
      <c r="R2708">
        <v>29.369450763362799</v>
      </c>
      <c r="S2708">
        <v>3.7298382610909302</v>
      </c>
      <c r="T2708">
        <v>0.33954418319256902</v>
      </c>
      <c r="U2708">
        <v>0.98172875387079295</v>
      </c>
      <c r="V2708">
        <v>16.754566210045599</v>
      </c>
      <c r="W2708">
        <v>2.5534943917169901</v>
      </c>
    </row>
    <row r="2709" spans="1:23" x14ac:dyDescent="0.25">
      <c r="A2709">
        <v>2707</v>
      </c>
      <c r="B2709">
        <v>160.443032079023</v>
      </c>
      <c r="C2709">
        <v>170.65990025034401</v>
      </c>
      <c r="D2709">
        <v>30.335068221485301</v>
      </c>
      <c r="E2709">
        <v>8.5591491273731304</v>
      </c>
      <c r="F2709">
        <v>6.4942483901977504</v>
      </c>
      <c r="G2709">
        <v>4.3863120079040501</v>
      </c>
      <c r="H2709">
        <v>7.1038737297058097</v>
      </c>
      <c r="I2709">
        <v>3.0115170478820801</v>
      </c>
      <c r="J2709">
        <v>793</v>
      </c>
      <c r="K2709">
        <v>240</v>
      </c>
      <c r="L2709">
        <v>1763</v>
      </c>
      <c r="M2709">
        <v>627</v>
      </c>
      <c r="N2709">
        <v>89.274856567382798</v>
      </c>
      <c r="O2709">
        <v>24.839485168456999</v>
      </c>
      <c r="P2709">
        <v>66.3475254730713</v>
      </c>
      <c r="Q2709">
        <v>204.876335877862</v>
      </c>
      <c r="R2709">
        <v>25.0269222809134</v>
      </c>
      <c r="S2709">
        <v>6.0714050345280803</v>
      </c>
      <c r="T2709">
        <v>0.37949775365368998</v>
      </c>
      <c r="U2709">
        <v>0.97065462985833095</v>
      </c>
      <c r="V2709">
        <v>14.7388235294117</v>
      </c>
      <c r="W2709">
        <v>3.4616861065997302</v>
      </c>
    </row>
    <row r="2710" spans="1:23" x14ac:dyDescent="0.25">
      <c r="A2710">
        <v>2708</v>
      </c>
      <c r="B2710">
        <v>152.69087310058401</v>
      </c>
      <c r="C2710">
        <v>184.282695181354</v>
      </c>
      <c r="D2710">
        <v>38.859510246067799</v>
      </c>
      <c r="E2710">
        <v>7.05331740442199</v>
      </c>
      <c r="F2710">
        <v>6.7264609336853001</v>
      </c>
      <c r="G2710">
        <v>3.9889717102050701</v>
      </c>
      <c r="H2710">
        <v>8.6483612060546804</v>
      </c>
      <c r="I2710">
        <v>3.48704481124877</v>
      </c>
      <c r="J2710">
        <v>1046</v>
      </c>
      <c r="K2710">
        <v>325</v>
      </c>
      <c r="L2710">
        <v>1928</v>
      </c>
      <c r="M2710">
        <v>770</v>
      </c>
      <c r="N2710">
        <v>97.169952392578097</v>
      </c>
      <c r="O2710">
        <v>39.204593658447202</v>
      </c>
      <c r="P2710">
        <v>90.328870779976697</v>
      </c>
      <c r="Q2710">
        <v>182.59311230135799</v>
      </c>
      <c r="R2710">
        <v>33.556812643949002</v>
      </c>
      <c r="S2710">
        <v>4.4300088549432299</v>
      </c>
      <c r="T2710">
        <v>0.48418820191057899</v>
      </c>
      <c r="U2710">
        <v>0.97334681949750701</v>
      </c>
      <c r="V2710">
        <v>15.841516469857</v>
      </c>
      <c r="W2710">
        <v>2.8770118433039702</v>
      </c>
    </row>
    <row r="2711" spans="1:23" x14ac:dyDescent="0.25">
      <c r="A2711">
        <v>2709</v>
      </c>
      <c r="B2711">
        <v>139.650196976459</v>
      </c>
      <c r="C2711">
        <v>193.47068640959401</v>
      </c>
      <c r="D2711">
        <v>40.349567017155699</v>
      </c>
      <c r="E2711">
        <v>10.6090984360261</v>
      </c>
      <c r="F2711">
        <v>11.0167789459228</v>
      </c>
      <c r="G2711">
        <v>5.6194777488708496</v>
      </c>
      <c r="H2711">
        <v>9.3826065063476491</v>
      </c>
      <c r="I2711">
        <v>5.7520375251770002</v>
      </c>
      <c r="J2711">
        <v>1048</v>
      </c>
      <c r="K2711">
        <v>657</v>
      </c>
      <c r="L2711">
        <v>2661</v>
      </c>
      <c r="M2711">
        <v>1441</v>
      </c>
      <c r="N2711">
        <v>89.319648742675696</v>
      </c>
      <c r="O2711">
        <v>56.222770690917898</v>
      </c>
      <c r="P2711">
        <v>77.131431618235098</v>
      </c>
      <c r="Q2711">
        <v>193.12123745819301</v>
      </c>
      <c r="R2711">
        <v>28.370883183055199</v>
      </c>
      <c r="S2711">
        <v>8.9388212622805092</v>
      </c>
      <c r="T2711">
        <v>0.44629309325834299</v>
      </c>
      <c r="U2711">
        <v>0.93972095898868302</v>
      </c>
      <c r="V2711">
        <v>11.475620975160901</v>
      </c>
      <c r="W2711">
        <v>3.2040998217468801</v>
      </c>
    </row>
    <row r="2712" spans="1:23" x14ac:dyDescent="0.25">
      <c r="A2712">
        <v>2710</v>
      </c>
      <c r="B2712">
        <v>136.637291622193</v>
      </c>
      <c r="C2712">
        <v>197.93972326262801</v>
      </c>
      <c r="D2712">
        <v>34.588952023677599</v>
      </c>
      <c r="E2712">
        <v>8.2541063655939997</v>
      </c>
      <c r="F2712">
        <v>10.9503211975097</v>
      </c>
      <c r="G2712">
        <v>3.5224277973175</v>
      </c>
      <c r="H2712">
        <v>9.4391231536865199</v>
      </c>
      <c r="I2712">
        <v>3.1584401130676198</v>
      </c>
      <c r="J2712">
        <v>1068</v>
      </c>
      <c r="K2712">
        <v>326</v>
      </c>
      <c r="L2712">
        <v>2683</v>
      </c>
      <c r="M2712">
        <v>693</v>
      </c>
      <c r="N2712">
        <v>98.005104064941406</v>
      </c>
      <c r="O2712">
        <v>23.323806762695298</v>
      </c>
      <c r="P2712">
        <v>75.172592418177501</v>
      </c>
      <c r="Q2712">
        <v>163.433515559293</v>
      </c>
      <c r="R2712">
        <v>33.790043054082702</v>
      </c>
      <c r="S2712">
        <v>6.89360415931076</v>
      </c>
      <c r="T2712">
        <v>0.41264655588343202</v>
      </c>
      <c r="U2712">
        <v>0.96363521164793597</v>
      </c>
      <c r="V2712">
        <v>13.055600981193701</v>
      </c>
      <c r="W2712">
        <v>3.3183602267771399</v>
      </c>
    </row>
    <row r="2713" spans="1:23" x14ac:dyDescent="0.25">
      <c r="A2713">
        <v>2711</v>
      </c>
      <c r="B2713">
        <v>141.46003221486899</v>
      </c>
      <c r="C2713">
        <v>195.13745657784901</v>
      </c>
      <c r="D2713">
        <v>40.804485466686899</v>
      </c>
      <c r="E2713">
        <v>4.3336317747451902</v>
      </c>
      <c r="F2713">
        <v>8.8146934509277308</v>
      </c>
      <c r="G2713">
        <v>2.5404930114746</v>
      </c>
      <c r="H2713">
        <v>7.3843655586242596</v>
      </c>
      <c r="I2713">
        <v>1.59801709651947</v>
      </c>
      <c r="J2713">
        <v>766</v>
      </c>
      <c r="K2713">
        <v>88</v>
      </c>
      <c r="L2713">
        <v>1955</v>
      </c>
      <c r="M2713">
        <v>242</v>
      </c>
      <c r="N2713">
        <v>85.440032958984304</v>
      </c>
      <c r="O2713">
        <v>55.317264556884702</v>
      </c>
      <c r="P2713">
        <v>79.062033054109094</v>
      </c>
      <c r="Q2713">
        <v>149.34920426147499</v>
      </c>
      <c r="R2713">
        <v>32.521388454801702</v>
      </c>
      <c r="S2713">
        <v>11.1265948552068</v>
      </c>
      <c r="T2713">
        <v>0.42792741232688802</v>
      </c>
      <c r="U2713">
        <v>0.77244791435956295</v>
      </c>
      <c r="V2713">
        <v>14.6927851047323</v>
      </c>
      <c r="W2713">
        <v>3.8802053622361599</v>
      </c>
    </row>
    <row r="2714" spans="1:23" x14ac:dyDescent="0.25">
      <c r="A2714">
        <v>2712</v>
      </c>
      <c r="B2714">
        <v>152.621494692309</v>
      </c>
      <c r="C2714">
        <v>211.96473830270301</v>
      </c>
      <c r="D2714">
        <v>40.969824169852799</v>
      </c>
      <c r="E2714">
        <v>10.950789531802201</v>
      </c>
      <c r="F2714">
        <v>7.3477406501770002</v>
      </c>
      <c r="G2714">
        <v>3.3709874153137198</v>
      </c>
      <c r="H2714">
        <v>6.4828991889953604</v>
      </c>
      <c r="I2714">
        <v>2.9603142738342201</v>
      </c>
      <c r="J2714">
        <v>619</v>
      </c>
      <c r="K2714">
        <v>270</v>
      </c>
      <c r="L2714">
        <v>1596</v>
      </c>
      <c r="M2714">
        <v>582</v>
      </c>
      <c r="N2714">
        <v>62.681732177734297</v>
      </c>
      <c r="O2714">
        <v>38.275318145751903</v>
      </c>
      <c r="P2714">
        <v>99.369912300427202</v>
      </c>
      <c r="Q2714">
        <v>182.12419188799601</v>
      </c>
      <c r="R2714">
        <v>28.241818125652799</v>
      </c>
      <c r="S2714">
        <v>4.0374377178785599</v>
      </c>
      <c r="T2714">
        <v>0.52899595444496905</v>
      </c>
      <c r="U2714">
        <v>0.97751650234727405</v>
      </c>
      <c r="V2714">
        <v>11.4651924651924</v>
      </c>
      <c r="W2714">
        <v>2.7984966372148201</v>
      </c>
    </row>
    <row r="2715" spans="1:23" x14ac:dyDescent="0.25">
      <c r="A2715">
        <v>2713</v>
      </c>
      <c r="B2715">
        <v>159.52030895223999</v>
      </c>
      <c r="C2715">
        <v>186.084340856605</v>
      </c>
      <c r="D2715">
        <v>38.2850327996765</v>
      </c>
      <c r="E2715">
        <v>5.3284764711832002</v>
      </c>
      <c r="F2715">
        <v>7.6850347518920898</v>
      </c>
      <c r="G2715">
        <v>3.44401502609252</v>
      </c>
      <c r="H2715">
        <v>7.5216512680053702</v>
      </c>
      <c r="I2715">
        <v>2.3291139602661102</v>
      </c>
      <c r="J2715">
        <v>888</v>
      </c>
      <c r="K2715">
        <v>166</v>
      </c>
      <c r="L2715">
        <v>1878</v>
      </c>
      <c r="M2715">
        <v>430</v>
      </c>
      <c r="N2715">
        <v>91.662422180175696</v>
      </c>
      <c r="O2715">
        <v>31.112697601318299</v>
      </c>
      <c r="P2715">
        <v>70.8933486238532</v>
      </c>
      <c r="Q2715">
        <v>189.45924295236301</v>
      </c>
      <c r="R2715">
        <v>26.3122223395176</v>
      </c>
      <c r="S2715">
        <v>4.9209931427654601</v>
      </c>
      <c r="T2715">
        <v>0.383453261735485</v>
      </c>
      <c r="U2715">
        <v>0.96646439079370705</v>
      </c>
      <c r="V2715">
        <v>20.215527230590901</v>
      </c>
      <c r="W2715">
        <v>2.67724079199489</v>
      </c>
    </row>
    <row r="2716" spans="1:23" x14ac:dyDescent="0.25">
      <c r="A2716">
        <v>2714</v>
      </c>
      <c r="B2716">
        <v>192.266742999087</v>
      </c>
      <c r="C2716">
        <v>197.920840691649</v>
      </c>
      <c r="D2716">
        <v>47.234273264379297</v>
      </c>
      <c r="E2716">
        <v>10.2151381922619</v>
      </c>
      <c r="F2716">
        <v>8.1415147781371999</v>
      </c>
      <c r="G2716">
        <v>3.5304000377654998</v>
      </c>
      <c r="H2716">
        <v>9.4118490219116193</v>
      </c>
      <c r="I2716">
        <v>2.8484764099121</v>
      </c>
      <c r="J2716">
        <v>1112</v>
      </c>
      <c r="K2716">
        <v>282</v>
      </c>
      <c r="L2716">
        <v>2335</v>
      </c>
      <c r="M2716">
        <v>588</v>
      </c>
      <c r="N2716">
        <v>103.754516601562</v>
      </c>
      <c r="O2716">
        <v>106.606758117675</v>
      </c>
      <c r="P2716">
        <v>103.880316518298</v>
      </c>
      <c r="Q2716">
        <v>168.60310194409999</v>
      </c>
      <c r="R2716">
        <v>29.625080906101999</v>
      </c>
      <c r="S2716">
        <v>6.5026035346754201</v>
      </c>
      <c r="T2716">
        <v>0.58226486542768796</v>
      </c>
      <c r="U2716">
        <v>0.95425662009266099</v>
      </c>
      <c r="V2716">
        <v>16.248738284066299</v>
      </c>
      <c r="W2716">
        <v>4.0050645319392197</v>
      </c>
    </row>
    <row r="2717" spans="1:23" x14ac:dyDescent="0.25">
      <c r="A2717">
        <v>2715</v>
      </c>
      <c r="B2717">
        <v>164.207067864697</v>
      </c>
      <c r="C2717">
        <v>208.188127074074</v>
      </c>
      <c r="D2717">
        <v>42.1304286337325</v>
      </c>
      <c r="E2717">
        <v>4.2342990313698996</v>
      </c>
      <c r="F2717">
        <v>8.3629398345947195</v>
      </c>
      <c r="G2717">
        <v>2.31849145889282</v>
      </c>
      <c r="H2717">
        <v>8.4778146743774396</v>
      </c>
      <c r="I2717">
        <v>1.9488989114761299</v>
      </c>
      <c r="J2717">
        <v>969</v>
      </c>
      <c r="K2717">
        <v>183</v>
      </c>
      <c r="L2717">
        <v>2087</v>
      </c>
      <c r="M2717">
        <v>376</v>
      </c>
      <c r="N2717">
        <v>90.520713806152301</v>
      </c>
      <c r="O2717">
        <v>44.283176422119098</v>
      </c>
      <c r="P2717">
        <v>86.542212518195001</v>
      </c>
      <c r="Q2717">
        <v>174.51931002001601</v>
      </c>
      <c r="R2717">
        <v>27.5848308059409</v>
      </c>
      <c r="S2717">
        <v>7.6310411955135402</v>
      </c>
      <c r="T2717">
        <v>0.45997167502423097</v>
      </c>
      <c r="U2717">
        <v>0.94803755524590605</v>
      </c>
      <c r="V2717">
        <v>18.020179372197301</v>
      </c>
      <c r="W2717">
        <v>4.5664631282292101</v>
      </c>
    </row>
    <row r="2718" spans="1:23" x14ac:dyDescent="0.25">
      <c r="A2718">
        <v>2716</v>
      </c>
      <c r="B2718">
        <v>158.24126220186599</v>
      </c>
      <c r="C2718">
        <v>128.402472394185</v>
      </c>
      <c r="D2718">
        <v>42.092114426840602</v>
      </c>
      <c r="E2718">
        <v>10.374740331896399</v>
      </c>
      <c r="F2718">
        <v>8.5987882614135707</v>
      </c>
      <c r="G2718">
        <v>5.0328278541564897</v>
      </c>
      <c r="H2718">
        <v>8.3511219024658203</v>
      </c>
      <c r="I2718">
        <v>4.1947021484375</v>
      </c>
      <c r="J2718">
        <v>966</v>
      </c>
      <c r="K2718">
        <v>407</v>
      </c>
      <c r="L2718">
        <v>2154</v>
      </c>
      <c r="M2718">
        <v>1059</v>
      </c>
      <c r="N2718">
        <v>86.371292114257798</v>
      </c>
      <c r="O2718">
        <v>54.488533020019503</v>
      </c>
      <c r="P2718">
        <v>97.927079377136295</v>
      </c>
      <c r="Q2718">
        <v>168.06892318484699</v>
      </c>
      <c r="R2718">
        <v>33.073753161855102</v>
      </c>
      <c r="S2718">
        <v>8.6328662113379906</v>
      </c>
      <c r="T2718">
        <v>0.51771024400964605</v>
      </c>
      <c r="U2718">
        <v>0.93763074277964897</v>
      </c>
      <c r="V2718">
        <v>15.086516853932499</v>
      </c>
      <c r="W2718">
        <v>3.21621621621621</v>
      </c>
    </row>
    <row r="2719" spans="1:23" x14ac:dyDescent="0.25">
      <c r="A2719">
        <v>2717</v>
      </c>
      <c r="B2719">
        <v>163.41918143181499</v>
      </c>
      <c r="C2719">
        <v>181.975838848027</v>
      </c>
      <c r="D2719">
        <v>36.456698625546501</v>
      </c>
      <c r="E2719">
        <v>10.262317514623099</v>
      </c>
      <c r="F2719">
        <v>10.189992904663001</v>
      </c>
      <c r="G2719">
        <v>4.2738656997680602</v>
      </c>
      <c r="H2719">
        <v>9.7172832489013601</v>
      </c>
      <c r="I2719">
        <v>3.040860414505</v>
      </c>
      <c r="J2719">
        <v>1161</v>
      </c>
      <c r="K2719">
        <v>269</v>
      </c>
      <c r="L2719">
        <v>2685</v>
      </c>
      <c r="M2719">
        <v>639</v>
      </c>
      <c r="N2719">
        <v>88.684829711914006</v>
      </c>
      <c r="O2719">
        <v>21.095022201538001</v>
      </c>
      <c r="P2719">
        <v>90.391289319045896</v>
      </c>
      <c r="Q2719">
        <v>189.50513894175799</v>
      </c>
      <c r="R2719">
        <v>30.865592124851698</v>
      </c>
      <c r="S2719">
        <v>7.1182218876186099</v>
      </c>
      <c r="T2719">
        <v>0.51183421600887602</v>
      </c>
      <c r="U2719">
        <v>0.94980181645197803</v>
      </c>
      <c r="V2719">
        <v>19.186411149825702</v>
      </c>
      <c r="W2719">
        <v>3.6752839796318</v>
      </c>
    </row>
    <row r="2720" spans="1:23" x14ac:dyDescent="0.25">
      <c r="A2720">
        <v>2718</v>
      </c>
      <c r="B2720">
        <v>152.757476372528</v>
      </c>
      <c r="C2720">
        <v>220.04661452774101</v>
      </c>
      <c r="D2720">
        <v>33.9330540431137</v>
      </c>
      <c r="E2720">
        <v>8.9703010623363308</v>
      </c>
      <c r="F2720">
        <v>10.5519466400146</v>
      </c>
      <c r="G2720">
        <v>2.1578392982482901</v>
      </c>
      <c r="H2720">
        <v>9.8815174102783203</v>
      </c>
      <c r="I2720">
        <v>3.0004432201385498</v>
      </c>
      <c r="J2720">
        <v>1167</v>
      </c>
      <c r="K2720">
        <v>329</v>
      </c>
      <c r="L2720">
        <v>2777</v>
      </c>
      <c r="M2720">
        <v>773</v>
      </c>
      <c r="N2720">
        <v>96.260063171386705</v>
      </c>
      <c r="O2720">
        <v>46.097721099853501</v>
      </c>
      <c r="P2720">
        <v>83.151758014477707</v>
      </c>
      <c r="Q2720">
        <v>171.16957673754999</v>
      </c>
      <c r="R2720">
        <v>31.278091481635801</v>
      </c>
      <c r="S2720">
        <v>9.9566447089973398</v>
      </c>
      <c r="T2720">
        <v>0.459047212101793</v>
      </c>
      <c r="U2720">
        <v>0.93072649068125302</v>
      </c>
      <c r="V2720">
        <v>15.563333333333301</v>
      </c>
      <c r="W2720">
        <v>3.4285007422068201</v>
      </c>
    </row>
    <row r="2721" spans="1:23" x14ac:dyDescent="0.25">
      <c r="A2721">
        <v>2719</v>
      </c>
      <c r="B2721">
        <v>181.37076209513</v>
      </c>
      <c r="C2721">
        <v>196.03207902346199</v>
      </c>
      <c r="D2721">
        <v>42.456628056995797</v>
      </c>
      <c r="E2721">
        <v>5.76485872322848</v>
      </c>
      <c r="F2721">
        <v>7.54424619674682</v>
      </c>
      <c r="G2721">
        <v>2.59553718566894</v>
      </c>
      <c r="H2721">
        <v>7.8991737365722603</v>
      </c>
      <c r="I2721">
        <v>1.9380345344543399</v>
      </c>
      <c r="J2721">
        <v>883</v>
      </c>
      <c r="K2721">
        <v>190</v>
      </c>
      <c r="L2721">
        <v>1959</v>
      </c>
      <c r="M2721">
        <v>393</v>
      </c>
      <c r="N2721">
        <v>85.615417480468693</v>
      </c>
      <c r="O2721">
        <v>31.827659606933501</v>
      </c>
      <c r="P2721">
        <v>93.698527368713499</v>
      </c>
      <c r="Q2721">
        <v>180.371025711915</v>
      </c>
      <c r="R2721">
        <v>25.883155397158099</v>
      </c>
      <c r="S2721">
        <v>14.2599788118071</v>
      </c>
      <c r="T2721">
        <v>0.465671667305873</v>
      </c>
      <c r="U2721">
        <v>0.870776033667779</v>
      </c>
      <c r="V2721">
        <v>17.983302411873801</v>
      </c>
      <c r="W2721">
        <v>6.3633540372670803</v>
      </c>
    </row>
    <row r="2722" spans="1:23" x14ac:dyDescent="0.25">
      <c r="A2722">
        <v>2720</v>
      </c>
      <c r="B2722">
        <v>162.45341458208</v>
      </c>
      <c r="C2722">
        <v>170.83403520347699</v>
      </c>
      <c r="D2722">
        <v>38.050307392151701</v>
      </c>
      <c r="E2722">
        <v>6.9198434606684804</v>
      </c>
      <c r="F2722">
        <v>8.3687248229980398</v>
      </c>
      <c r="G2722">
        <v>4.0943264961242596</v>
      </c>
      <c r="H2722">
        <v>7.7345638275146396</v>
      </c>
      <c r="I2722">
        <v>2.79906058311462</v>
      </c>
      <c r="J2722">
        <v>900</v>
      </c>
      <c r="K2722">
        <v>239</v>
      </c>
      <c r="L2722">
        <v>1987</v>
      </c>
      <c r="M2722">
        <v>534</v>
      </c>
      <c r="N2722">
        <v>80.777473449707003</v>
      </c>
      <c r="O2722">
        <v>18.248287200927699</v>
      </c>
      <c r="P2722">
        <v>128.00335289186901</v>
      </c>
      <c r="Q2722">
        <v>164.57845284070501</v>
      </c>
      <c r="R2722">
        <v>23.625287760873899</v>
      </c>
      <c r="S2722">
        <v>2.41238277700569</v>
      </c>
      <c r="T2722">
        <v>0.67566906298092699</v>
      </c>
      <c r="U2722">
        <v>0.989826022365631</v>
      </c>
      <c r="V2722">
        <v>17.176684881602899</v>
      </c>
      <c r="W2722">
        <v>2.2878666666666598</v>
      </c>
    </row>
    <row r="2723" spans="1:23" x14ac:dyDescent="0.25">
      <c r="A2723">
        <v>2721</v>
      </c>
      <c r="B2723">
        <v>148.25445865434901</v>
      </c>
      <c r="C2723">
        <v>163.08958062450199</v>
      </c>
      <c r="D2723">
        <v>38.678504294327503</v>
      </c>
      <c r="E2723">
        <v>6.0251829344743504</v>
      </c>
      <c r="F2723">
        <v>8.9388332366943306</v>
      </c>
      <c r="G2723">
        <v>3.5909759998321502</v>
      </c>
      <c r="H2723">
        <v>8.5063381195068306</v>
      </c>
      <c r="I2723">
        <v>2.91375660896301</v>
      </c>
      <c r="J2723">
        <v>935</v>
      </c>
      <c r="K2723">
        <v>289</v>
      </c>
      <c r="L2723">
        <v>2272</v>
      </c>
      <c r="M2723">
        <v>641</v>
      </c>
      <c r="N2723">
        <v>92.070625305175696</v>
      </c>
      <c r="O2723">
        <v>62.169124603271399</v>
      </c>
      <c r="P2723">
        <v>96.890490797545993</v>
      </c>
      <c r="Q2723">
        <v>194.803239578101</v>
      </c>
      <c r="R2723">
        <v>24.757349439971499</v>
      </c>
      <c r="S2723">
        <v>2.6092568960017299</v>
      </c>
      <c r="T2723">
        <v>0.49416275353315497</v>
      </c>
      <c r="U2723">
        <v>0.98596695004609003</v>
      </c>
      <c r="V2723">
        <v>16.5842472582253</v>
      </c>
      <c r="W2723">
        <v>2.03280592248512</v>
      </c>
    </row>
    <row r="2724" spans="1:23" x14ac:dyDescent="0.25">
      <c r="A2724">
        <v>2722</v>
      </c>
      <c r="B2724">
        <v>182.50713190630501</v>
      </c>
      <c r="C2724">
        <v>140.76166818684601</v>
      </c>
      <c r="D2724">
        <v>41.984478739017099</v>
      </c>
      <c r="E2724">
        <v>6.7714310356482299</v>
      </c>
      <c r="F2724">
        <v>6.6161046028137198</v>
      </c>
      <c r="G2724">
        <v>4.1964244842529297</v>
      </c>
      <c r="H2724">
        <v>7.3240299224853498</v>
      </c>
      <c r="I2724">
        <v>3.5761878490447998</v>
      </c>
      <c r="J2724">
        <v>810</v>
      </c>
      <c r="K2724">
        <v>347</v>
      </c>
      <c r="L2724">
        <v>1652</v>
      </c>
      <c r="M2724">
        <v>785</v>
      </c>
      <c r="N2724">
        <v>86.162635803222599</v>
      </c>
      <c r="O2724">
        <v>28.2311897277832</v>
      </c>
      <c r="P2724">
        <v>91.159760589318594</v>
      </c>
      <c r="Q2724">
        <v>174.33027827588401</v>
      </c>
      <c r="R2724">
        <v>27.074411164526701</v>
      </c>
      <c r="S2724">
        <v>12.669504317517401</v>
      </c>
      <c r="T2724">
        <v>0.45801501466585198</v>
      </c>
      <c r="U2724">
        <v>0.94069407173057995</v>
      </c>
      <c r="V2724">
        <v>17.5200573065902</v>
      </c>
      <c r="W2724">
        <v>6.1655672823218897</v>
      </c>
    </row>
    <row r="2725" spans="1:23" x14ac:dyDescent="0.25">
      <c r="A2725">
        <v>2723</v>
      </c>
      <c r="B2725">
        <v>158.436317413495</v>
      </c>
      <c r="C2725">
        <v>185.67470744629199</v>
      </c>
      <c r="D2725">
        <v>20.741891722387798</v>
      </c>
      <c r="E2725">
        <v>8.9114134962294909</v>
      </c>
      <c r="F2725">
        <v>5.7883648872375399</v>
      </c>
      <c r="G2725">
        <v>5.5718264579772896</v>
      </c>
      <c r="H2725">
        <v>9.5267028808593697</v>
      </c>
      <c r="I2725">
        <v>4.0099821090698198</v>
      </c>
      <c r="J2725">
        <v>1216</v>
      </c>
      <c r="K2725">
        <v>342</v>
      </c>
      <c r="L2725">
        <v>1944</v>
      </c>
      <c r="M2725">
        <v>865</v>
      </c>
      <c r="N2725">
        <v>114.629837036132</v>
      </c>
      <c r="O2725">
        <v>42.379238128662102</v>
      </c>
      <c r="P2725">
        <v>86.807137954701403</v>
      </c>
      <c r="Q2725">
        <v>207.46684436707801</v>
      </c>
      <c r="R2725">
        <v>33.170725839016697</v>
      </c>
      <c r="S2725">
        <v>4.9587074868615098</v>
      </c>
      <c r="T2725">
        <v>0.48323791681506401</v>
      </c>
      <c r="U2725">
        <v>0.97716220093601303</v>
      </c>
      <c r="V2725">
        <v>14.1129032258064</v>
      </c>
      <c r="W2725">
        <v>2.5793760831889001</v>
      </c>
    </row>
    <row r="2726" spans="1:23" x14ac:dyDescent="0.25">
      <c r="A2726">
        <v>2724</v>
      </c>
      <c r="B2726">
        <v>156.01073182091599</v>
      </c>
      <c r="C2726">
        <v>164.25564245376299</v>
      </c>
      <c r="D2726">
        <v>28.220502620195202</v>
      </c>
      <c r="E2726">
        <v>7.4608195636749004</v>
      </c>
      <c r="F2726">
        <v>6.8790869712829501</v>
      </c>
      <c r="G2726">
        <v>4.6654934883117596</v>
      </c>
      <c r="H2726">
        <v>9.9050550460815394</v>
      </c>
      <c r="I2726">
        <v>4.0312342643737704</v>
      </c>
      <c r="J2726">
        <v>1179</v>
      </c>
      <c r="K2726">
        <v>376</v>
      </c>
      <c r="L2726">
        <v>2313</v>
      </c>
      <c r="M2726">
        <v>951</v>
      </c>
      <c r="N2726">
        <v>108.30050659179599</v>
      </c>
      <c r="O2726">
        <v>25.2388591766357</v>
      </c>
      <c r="P2726">
        <v>72.200725513905596</v>
      </c>
      <c r="Q2726">
        <v>166.412862246923</v>
      </c>
      <c r="R2726">
        <v>23.7138493294059</v>
      </c>
      <c r="S2726">
        <v>6.8535543039129303</v>
      </c>
      <c r="T2726">
        <v>0.43216023771239498</v>
      </c>
      <c r="U2726">
        <v>0.97084652967795904</v>
      </c>
      <c r="V2726">
        <v>13.227782571182001</v>
      </c>
      <c r="W2726">
        <v>3.4573009104529202</v>
      </c>
    </row>
    <row r="2727" spans="1:23" x14ac:dyDescent="0.25">
      <c r="A2727">
        <v>2725</v>
      </c>
      <c r="B2727">
        <v>162.774398882182</v>
      </c>
      <c r="C2727">
        <v>214.258922160336</v>
      </c>
      <c r="D2727">
        <v>22.208272478365998</v>
      </c>
      <c r="E2727">
        <v>6.9689840258055904</v>
      </c>
      <c r="F2727">
        <v>6.8599185943603498</v>
      </c>
      <c r="G2727">
        <v>2.1971178054809499</v>
      </c>
      <c r="H2727">
        <v>9.6424055099487305</v>
      </c>
      <c r="I2727">
        <v>1.4850893020629801</v>
      </c>
      <c r="J2727">
        <v>1177</v>
      </c>
      <c r="K2727">
        <v>88</v>
      </c>
      <c r="L2727">
        <v>2148</v>
      </c>
      <c r="M2727">
        <v>231</v>
      </c>
      <c r="N2727">
        <v>98.290382385253906</v>
      </c>
      <c r="O2727">
        <v>68.359344482421804</v>
      </c>
      <c r="P2727">
        <v>78.935785737334598</v>
      </c>
      <c r="Q2727">
        <v>192.56699169375199</v>
      </c>
      <c r="R2727">
        <v>26.507301844980599</v>
      </c>
      <c r="S2727">
        <v>6.1570813533029902</v>
      </c>
      <c r="T2727">
        <v>0.44167368985315603</v>
      </c>
      <c r="U2727">
        <v>0.95361425681749601</v>
      </c>
      <c r="V2727">
        <v>14.946865037194399</v>
      </c>
      <c r="W2727">
        <v>2.57306477093206</v>
      </c>
    </row>
    <row r="2728" spans="1:23" x14ac:dyDescent="0.25">
      <c r="A2728">
        <v>2726</v>
      </c>
      <c r="B2728">
        <v>159.321993440586</v>
      </c>
      <c r="C2728">
        <v>185.32601059597499</v>
      </c>
      <c r="D2728">
        <v>22.906316254644999</v>
      </c>
      <c r="E2728">
        <v>10.0744962814296</v>
      </c>
      <c r="F2728">
        <v>6.7073478698730398</v>
      </c>
      <c r="G2728">
        <v>7.2333788871765101</v>
      </c>
      <c r="H2728">
        <v>9.3986911773681605</v>
      </c>
      <c r="I2728">
        <v>5.6745624542236301</v>
      </c>
      <c r="J2728">
        <v>1157</v>
      </c>
      <c r="K2728">
        <v>592</v>
      </c>
      <c r="L2728">
        <v>2061</v>
      </c>
      <c r="M2728">
        <v>1372</v>
      </c>
      <c r="N2728">
        <v>96.876205444335895</v>
      </c>
      <c r="O2728">
        <v>67.230941772460895</v>
      </c>
      <c r="P2728">
        <v>56.460387002555599</v>
      </c>
      <c r="Q2728">
        <v>164.78783283528799</v>
      </c>
      <c r="R2728">
        <v>24.368448198688899</v>
      </c>
      <c r="S2728">
        <v>5.4060069007054796</v>
      </c>
      <c r="T2728">
        <v>0.32659868393350799</v>
      </c>
      <c r="U2728">
        <v>0.96553017621923898</v>
      </c>
      <c r="V2728">
        <v>17.133802816901401</v>
      </c>
      <c r="W2728">
        <v>3.3842005538551199</v>
      </c>
    </row>
    <row r="2729" spans="1:23" x14ac:dyDescent="0.25">
      <c r="A2729">
        <v>2727</v>
      </c>
      <c r="B2729">
        <v>192.04298550330799</v>
      </c>
      <c r="C2729">
        <v>198.165596072114</v>
      </c>
      <c r="D2729">
        <v>26.190507970246099</v>
      </c>
      <c r="E2729">
        <v>13.1508267565639</v>
      </c>
      <c r="F2729">
        <v>4.78814268112182</v>
      </c>
      <c r="G2729">
        <v>10.274975776672299</v>
      </c>
      <c r="H2729">
        <v>7.3107314109802202</v>
      </c>
      <c r="I2729">
        <v>7.4229440689086896</v>
      </c>
      <c r="J2729">
        <v>795</v>
      </c>
      <c r="K2729">
        <v>757</v>
      </c>
      <c r="L2729">
        <v>1657</v>
      </c>
      <c r="M2729">
        <v>2090</v>
      </c>
      <c r="N2729">
        <v>77.155685424804602</v>
      </c>
      <c r="O2729">
        <v>51.662364959716797</v>
      </c>
      <c r="P2729">
        <v>58.386145648312599</v>
      </c>
      <c r="Q2729">
        <v>156.33571350104299</v>
      </c>
      <c r="R2729">
        <v>27.514706286881999</v>
      </c>
      <c r="S2729">
        <v>4.0010809015160396</v>
      </c>
      <c r="T2729">
        <v>0.34679658802139701</v>
      </c>
      <c r="U2729">
        <v>0.97691893189409296</v>
      </c>
      <c r="V2729">
        <v>17.831626848691599</v>
      </c>
      <c r="W2729">
        <v>2.9493027499022499</v>
      </c>
    </row>
    <row r="2730" spans="1:23" x14ac:dyDescent="0.25">
      <c r="A2730">
        <v>2728</v>
      </c>
      <c r="B2730">
        <v>193.58526266762399</v>
      </c>
      <c r="C2730">
        <v>171.41462089308899</v>
      </c>
      <c r="D2730">
        <v>20.400158395090301</v>
      </c>
      <c r="E2730">
        <v>8.6501862359249806</v>
      </c>
      <c r="F2730">
        <v>4.7728180885314897</v>
      </c>
      <c r="G2730">
        <v>4.7518019676208496</v>
      </c>
      <c r="H2730">
        <v>7.4227118492126403</v>
      </c>
      <c r="I2730">
        <v>4.0904874801635698</v>
      </c>
      <c r="J2730">
        <v>863</v>
      </c>
      <c r="K2730">
        <v>448</v>
      </c>
      <c r="L2730">
        <v>1526</v>
      </c>
      <c r="M2730">
        <v>910</v>
      </c>
      <c r="N2730">
        <v>88.391174316406193</v>
      </c>
      <c r="O2730">
        <v>72.917762756347599</v>
      </c>
      <c r="P2730">
        <v>110.494010416666</v>
      </c>
      <c r="Q2730">
        <v>144.990799909358</v>
      </c>
      <c r="R2730">
        <v>26.332023943446199</v>
      </c>
      <c r="S2730">
        <v>4.58529523079741</v>
      </c>
      <c r="T2730">
        <v>0.57852853614137401</v>
      </c>
      <c r="U2730">
        <v>0.96877316063001395</v>
      </c>
      <c r="V2730">
        <v>13.9799163179916</v>
      </c>
      <c r="W2730">
        <v>3.2853707414829598</v>
      </c>
    </row>
    <row r="2731" spans="1:23" x14ac:dyDescent="0.25">
      <c r="A2731">
        <v>2729</v>
      </c>
      <c r="B2731">
        <v>198.52834326301601</v>
      </c>
      <c r="C2731">
        <v>197.308156572027</v>
      </c>
      <c r="D2731">
        <v>26.271894500739101</v>
      </c>
      <c r="E2731">
        <v>6.2553976875061297</v>
      </c>
      <c r="F2731">
        <v>6.2652649879455504</v>
      </c>
      <c r="G2731">
        <v>3.2423632144927899</v>
      </c>
      <c r="H2731">
        <v>10.9224348068237</v>
      </c>
      <c r="I2731">
        <v>2.1247398853302002</v>
      </c>
      <c r="J2731">
        <v>1215</v>
      </c>
      <c r="K2731">
        <v>129</v>
      </c>
      <c r="L2731">
        <v>2249</v>
      </c>
      <c r="M2731">
        <v>343</v>
      </c>
      <c r="N2731">
        <v>98.127471923828097</v>
      </c>
      <c r="O2731">
        <v>59.548301696777301</v>
      </c>
      <c r="P2731">
        <v>105.14247527399</v>
      </c>
      <c r="Q2731">
        <v>174.50188223395801</v>
      </c>
      <c r="R2731">
        <v>26.8986984591603</v>
      </c>
      <c r="S2731">
        <v>5.7046133615863397</v>
      </c>
      <c r="T2731">
        <v>0.57060777723645195</v>
      </c>
      <c r="U2731">
        <v>0.97625632568750498</v>
      </c>
      <c r="V2731">
        <v>11.277130044843</v>
      </c>
      <c r="W2731">
        <v>2.77137724550898</v>
      </c>
    </row>
    <row r="2732" spans="1:23" x14ac:dyDescent="0.25">
      <c r="A2732">
        <v>2730</v>
      </c>
      <c r="B2732">
        <v>195.12424071881799</v>
      </c>
      <c r="C2732">
        <v>178.74455161171301</v>
      </c>
      <c r="D2732">
        <v>22.842781623511701</v>
      </c>
      <c r="E2732">
        <v>8.3751138516373</v>
      </c>
      <c r="F2732">
        <v>5.9162044525146396</v>
      </c>
      <c r="G2732">
        <v>3.3891565799713099</v>
      </c>
      <c r="H2732">
        <v>10.547405242919901</v>
      </c>
      <c r="I2732">
        <v>2.25678062438964</v>
      </c>
      <c r="J2732">
        <v>1244</v>
      </c>
      <c r="K2732">
        <v>143</v>
      </c>
      <c r="L2732">
        <v>2145</v>
      </c>
      <c r="M2732">
        <v>398</v>
      </c>
      <c r="N2732">
        <v>99.080772399902301</v>
      </c>
      <c r="O2732">
        <v>15.811387062072701</v>
      </c>
      <c r="P2732">
        <v>99.161733615221905</v>
      </c>
      <c r="Q2732">
        <v>186.51875148915801</v>
      </c>
      <c r="R2732">
        <v>25.1756532798208</v>
      </c>
      <c r="S2732">
        <v>10.794219349923701</v>
      </c>
      <c r="T2732">
        <v>0.55688505756886697</v>
      </c>
      <c r="U2732">
        <v>0.94045813303086301</v>
      </c>
      <c r="V2732">
        <v>7.4491467576791797</v>
      </c>
      <c r="W2732">
        <v>7.0828488372093004</v>
      </c>
    </row>
    <row r="2733" spans="1:23" x14ac:dyDescent="0.25">
      <c r="A2733">
        <v>2731</v>
      </c>
      <c r="B2733">
        <v>187.848318422635</v>
      </c>
      <c r="C2733">
        <v>178.61509053154501</v>
      </c>
      <c r="D2733">
        <v>26.3216321518371</v>
      </c>
      <c r="E2733">
        <v>9.3622561821274903</v>
      </c>
      <c r="F2733">
        <v>5.6453800201415998</v>
      </c>
      <c r="G2733">
        <v>3.9473419189453098</v>
      </c>
      <c r="H2733">
        <v>10.6901178359985</v>
      </c>
      <c r="I2733">
        <v>2.68789434432983</v>
      </c>
      <c r="J2733">
        <v>1292</v>
      </c>
      <c r="K2733">
        <v>196</v>
      </c>
      <c r="L2733">
        <v>2222</v>
      </c>
      <c r="M2733">
        <v>495</v>
      </c>
      <c r="N2733">
        <v>93.230895996093693</v>
      </c>
      <c r="O2733">
        <v>68.541961669921804</v>
      </c>
      <c r="P2733">
        <v>102.412240184757</v>
      </c>
      <c r="Q2733">
        <v>195.843550081161</v>
      </c>
      <c r="R2733">
        <v>27.9766721445034</v>
      </c>
      <c r="S2733">
        <v>6.2274066515170903</v>
      </c>
      <c r="T2733">
        <v>0.56448300416359798</v>
      </c>
      <c r="U2733">
        <v>0.96925387921428197</v>
      </c>
      <c r="V2733">
        <v>7.8688172043010702</v>
      </c>
      <c r="W2733">
        <v>3.3228250985146999</v>
      </c>
    </row>
    <row r="2734" spans="1:23" x14ac:dyDescent="0.25">
      <c r="A2734">
        <v>2732</v>
      </c>
      <c r="B2734">
        <v>135.49174251392401</v>
      </c>
      <c r="C2734">
        <v>157.45345339517499</v>
      </c>
      <c r="D2734">
        <v>46.940061145064</v>
      </c>
      <c r="E2734">
        <v>4.5755141541526898</v>
      </c>
      <c r="F2734">
        <v>10.448614120483301</v>
      </c>
      <c r="G2734">
        <v>3.3596773147582999</v>
      </c>
      <c r="H2734">
        <v>8.9191799163818306</v>
      </c>
      <c r="I2734">
        <v>2.0214312076568599</v>
      </c>
      <c r="J2734">
        <v>999</v>
      </c>
      <c r="K2734">
        <v>115</v>
      </c>
      <c r="L2734">
        <v>2513</v>
      </c>
      <c r="M2734">
        <v>317</v>
      </c>
      <c r="N2734">
        <v>86.452293395996094</v>
      </c>
      <c r="O2734">
        <v>38.209945678710902</v>
      </c>
      <c r="P2734">
        <v>89.042969812346996</v>
      </c>
      <c r="Q2734">
        <v>176.377320303012</v>
      </c>
      <c r="R2734">
        <v>25.8277763399973</v>
      </c>
      <c r="S2734">
        <v>4.7607234382271004</v>
      </c>
      <c r="T2734">
        <v>0.50546709805534695</v>
      </c>
      <c r="U2734">
        <v>0.96415352646933805</v>
      </c>
      <c r="V2734">
        <v>13.5780757097791</v>
      </c>
      <c r="W2734">
        <v>2.7028539451594802</v>
      </c>
    </row>
    <row r="2735" spans="1:23" x14ac:dyDescent="0.25">
      <c r="A2735">
        <v>2733</v>
      </c>
      <c r="B2735">
        <v>146.80626443361899</v>
      </c>
      <c r="C2735">
        <v>206.389547633371</v>
      </c>
      <c r="D2735">
        <v>43.397481479713299</v>
      </c>
      <c r="E2735">
        <v>4.7784781032133896</v>
      </c>
      <c r="F2735">
        <v>10.3055047988891</v>
      </c>
      <c r="G2735">
        <v>2.38857102394104</v>
      </c>
      <c r="H2735">
        <v>9.34150886535644</v>
      </c>
      <c r="I2735">
        <v>1.5870227813720701</v>
      </c>
      <c r="J2735">
        <v>1092</v>
      </c>
      <c r="K2735">
        <v>106</v>
      </c>
      <c r="L2735">
        <v>2495</v>
      </c>
      <c r="M2735">
        <v>242</v>
      </c>
      <c r="N2735">
        <v>99.322708129882798</v>
      </c>
      <c r="O2735">
        <v>37.802116394042898</v>
      </c>
      <c r="P2735">
        <v>93.467240421987697</v>
      </c>
      <c r="Q2735">
        <v>175.44733867060401</v>
      </c>
      <c r="R2735">
        <v>22.073552242399501</v>
      </c>
      <c r="S2735">
        <v>6.4195420076746297</v>
      </c>
      <c r="T2735">
        <v>0.56263207046246599</v>
      </c>
      <c r="U2735">
        <v>0.98227538491148703</v>
      </c>
      <c r="V2735">
        <v>8.1721721721721696</v>
      </c>
      <c r="W2735">
        <v>2.9514126712328701</v>
      </c>
    </row>
    <row r="2736" spans="1:23" x14ac:dyDescent="0.25">
      <c r="A2736">
        <v>2734</v>
      </c>
      <c r="B2736">
        <v>167.385084127384</v>
      </c>
      <c r="C2736">
        <v>183.805973335403</v>
      </c>
      <c r="D2736">
        <v>46.948319774829002</v>
      </c>
      <c r="E2736">
        <v>8.4900921731810808</v>
      </c>
      <c r="F2736">
        <v>10.5264024734497</v>
      </c>
      <c r="G2736">
        <v>5.7615365982055602</v>
      </c>
      <c r="H2736">
        <v>10.765891075134199</v>
      </c>
      <c r="I2736">
        <v>4.5430493354797301</v>
      </c>
      <c r="J2736">
        <v>1293</v>
      </c>
      <c r="K2736">
        <v>451</v>
      </c>
      <c r="L2736">
        <v>2884</v>
      </c>
      <c r="M2736">
        <v>1095</v>
      </c>
      <c r="N2736">
        <v>101.92153167724599</v>
      </c>
      <c r="O2736">
        <v>44.011363983154297</v>
      </c>
      <c r="P2736">
        <v>54.348229063223997</v>
      </c>
      <c r="Q2736">
        <v>184.46783051463899</v>
      </c>
      <c r="R2736">
        <v>29.070151445649199</v>
      </c>
      <c r="S2736">
        <v>7.9051600038171301</v>
      </c>
      <c r="T2736">
        <v>0.31736441208961702</v>
      </c>
      <c r="U2736">
        <v>0.95857203709796701</v>
      </c>
      <c r="V2736">
        <v>19.370370370370299</v>
      </c>
      <c r="W2736">
        <v>4.0254326166754</v>
      </c>
    </row>
    <row r="2737" spans="1:23" x14ac:dyDescent="0.25">
      <c r="A2737">
        <v>2735</v>
      </c>
      <c r="B2737">
        <v>164.96378738186201</v>
      </c>
      <c r="C2737">
        <v>192.44231403675599</v>
      </c>
      <c r="D2737">
        <v>42.895786341409597</v>
      </c>
      <c r="E2737">
        <v>10.9139320199621</v>
      </c>
      <c r="F2737">
        <v>9.34381103515625</v>
      </c>
      <c r="G2737">
        <v>5.4291601181030202</v>
      </c>
      <c r="H2737">
        <v>8.7637205123901296</v>
      </c>
      <c r="I2737">
        <v>3.99749732017517</v>
      </c>
      <c r="J2737">
        <v>1021</v>
      </c>
      <c r="K2737">
        <v>324</v>
      </c>
      <c r="L2737">
        <v>2271</v>
      </c>
      <c r="M2737">
        <v>888</v>
      </c>
      <c r="N2737">
        <v>91.591484069824205</v>
      </c>
      <c r="O2737">
        <v>28.442924499511701</v>
      </c>
      <c r="P2737">
        <v>49.642401500938</v>
      </c>
      <c r="Q2737">
        <v>212.56057050008999</v>
      </c>
      <c r="R2737">
        <v>28.432878786872099</v>
      </c>
      <c r="S2737">
        <v>3.8742284254104602</v>
      </c>
      <c r="T2737">
        <v>0.28999740353131898</v>
      </c>
      <c r="U2737">
        <v>0.97733554301375403</v>
      </c>
      <c r="V2737">
        <v>18.217548076922998</v>
      </c>
      <c r="W2737">
        <v>2.7523214285714199</v>
      </c>
    </row>
    <row r="2738" spans="1:23" x14ac:dyDescent="0.25">
      <c r="A2738">
        <v>2736</v>
      </c>
      <c r="B2738">
        <v>164.718139300199</v>
      </c>
      <c r="C2738">
        <v>178.87839857167799</v>
      </c>
      <c r="D2738">
        <v>46.154460273856003</v>
      </c>
      <c r="E2738">
        <v>9.6625796546818794</v>
      </c>
      <c r="F2738">
        <v>9.4808597564697195</v>
      </c>
      <c r="G2738">
        <v>4.8036961555480904</v>
      </c>
      <c r="H2738">
        <v>11.527462005615201</v>
      </c>
      <c r="I2738">
        <v>3.5215923786163299</v>
      </c>
      <c r="J2738">
        <v>1393</v>
      </c>
      <c r="K2738">
        <v>287</v>
      </c>
      <c r="L2738">
        <v>2729</v>
      </c>
      <c r="M2738">
        <v>689</v>
      </c>
      <c r="N2738">
        <v>130.92364501953099</v>
      </c>
      <c r="O2738">
        <v>34.539833068847599</v>
      </c>
      <c r="P2738">
        <v>60.026117237376603</v>
      </c>
      <c r="Q2738">
        <v>160.89860317000699</v>
      </c>
      <c r="R2738">
        <v>31.808342411498</v>
      </c>
      <c r="S2738">
        <v>8.0774187979436096</v>
      </c>
      <c r="T2738">
        <v>0.34618721069320302</v>
      </c>
      <c r="U2738">
        <v>0.95023143612184402</v>
      </c>
      <c r="V2738">
        <v>16.458494208494201</v>
      </c>
      <c r="W2738">
        <v>4.4188943994193703</v>
      </c>
    </row>
    <row r="2739" spans="1:23" x14ac:dyDescent="0.25">
      <c r="A2739">
        <v>2737</v>
      </c>
      <c r="B2739">
        <v>153.273088940208</v>
      </c>
      <c r="C2739">
        <v>169.32727202158</v>
      </c>
      <c r="D2739">
        <v>42.343613501761098</v>
      </c>
      <c r="E2739">
        <v>11.074023219683999</v>
      </c>
      <c r="F2739">
        <v>9.0720720291137695</v>
      </c>
      <c r="G2739">
        <v>6.6263146400451598</v>
      </c>
      <c r="H2739">
        <v>10.594981193542401</v>
      </c>
      <c r="I2739">
        <v>4.1859030723571697</v>
      </c>
      <c r="J2739">
        <v>1275</v>
      </c>
      <c r="K2739">
        <v>321</v>
      </c>
      <c r="L2739">
        <v>2376</v>
      </c>
      <c r="M2739">
        <v>946</v>
      </c>
      <c r="N2739">
        <v>138.19189453125</v>
      </c>
      <c r="O2739">
        <v>33.241539001464801</v>
      </c>
      <c r="P2739">
        <v>58.090743550834503</v>
      </c>
      <c r="Q2739">
        <v>180.935052077145</v>
      </c>
      <c r="R2739">
        <v>30.2707151643957</v>
      </c>
      <c r="S2739">
        <v>3.0692732391506601</v>
      </c>
      <c r="T2739">
        <v>0.339636865111409</v>
      </c>
      <c r="U2739">
        <v>0.98109516543764697</v>
      </c>
      <c r="V2739">
        <v>15.279046673286899</v>
      </c>
      <c r="W2739">
        <v>2.3058350100603602</v>
      </c>
    </row>
    <row r="2740" spans="1:23" x14ac:dyDescent="0.25">
      <c r="A2740">
        <v>2738</v>
      </c>
      <c r="B2740">
        <v>144.159094878612</v>
      </c>
      <c r="C2740">
        <v>192.710415494187</v>
      </c>
      <c r="D2740">
        <v>35.350298628365998</v>
      </c>
      <c r="E2740">
        <v>5.4027901922938897</v>
      </c>
      <c r="F2740">
        <v>10.6546621322631</v>
      </c>
      <c r="G2740">
        <v>2.7539479732513401</v>
      </c>
      <c r="H2740">
        <v>11.8320541381835</v>
      </c>
      <c r="I2740">
        <v>2.1466140747070299</v>
      </c>
      <c r="J2740">
        <v>1472</v>
      </c>
      <c r="K2740">
        <v>161</v>
      </c>
      <c r="L2740">
        <v>3260</v>
      </c>
      <c r="M2740">
        <v>284</v>
      </c>
      <c r="N2740">
        <v>122.429573059082</v>
      </c>
      <c r="O2740">
        <v>60.1414985656738</v>
      </c>
      <c r="P2740">
        <v>57.776828921149999</v>
      </c>
      <c r="Q2740">
        <v>194.24150408475299</v>
      </c>
      <c r="R2740">
        <v>31.455122283486801</v>
      </c>
      <c r="S2740">
        <v>3.6241342873107998</v>
      </c>
      <c r="T2740">
        <v>0.32636067931900298</v>
      </c>
      <c r="U2740">
        <v>0.98020751421685404</v>
      </c>
      <c r="V2740">
        <v>16.921102661596901</v>
      </c>
      <c r="W2740">
        <v>2.33708826465136</v>
      </c>
    </row>
    <row r="2741" spans="1:23" x14ac:dyDescent="0.25">
      <c r="A2741">
        <v>2739</v>
      </c>
      <c r="B2741">
        <v>161.71695550078499</v>
      </c>
      <c r="C2741">
        <v>197.60216577073101</v>
      </c>
      <c r="D2741">
        <v>36.3712474818347</v>
      </c>
      <c r="E2741">
        <v>11.087664137829</v>
      </c>
      <c r="F2741">
        <v>8.7682161331176705</v>
      </c>
      <c r="G2741">
        <v>7.6646561622619602</v>
      </c>
      <c r="H2741">
        <v>11.487454414367599</v>
      </c>
      <c r="I2741">
        <v>5.7985811233520499</v>
      </c>
      <c r="J2741">
        <v>1424</v>
      </c>
      <c r="K2741">
        <v>476</v>
      </c>
      <c r="L2741">
        <v>2818</v>
      </c>
      <c r="M2741">
        <v>1259</v>
      </c>
      <c r="N2741">
        <v>106.10372924804599</v>
      </c>
      <c r="O2741">
        <v>29.154758453369102</v>
      </c>
      <c r="P2741">
        <v>78.725916230366494</v>
      </c>
      <c r="Q2741">
        <v>178.84435797665299</v>
      </c>
      <c r="R2741">
        <v>25.074214630647301</v>
      </c>
      <c r="S2741">
        <v>14.9227102750475</v>
      </c>
      <c r="T2741">
        <v>0.453468726029085</v>
      </c>
      <c r="U2741">
        <v>0.92596338115896504</v>
      </c>
      <c r="V2741">
        <v>14.7732049036777</v>
      </c>
      <c r="W2741">
        <v>9.7802717070289393</v>
      </c>
    </row>
    <row r="2742" spans="1:23" x14ac:dyDescent="0.25">
      <c r="A2742">
        <v>2740</v>
      </c>
      <c r="B2742">
        <v>145.93803489297201</v>
      </c>
      <c r="C2742">
        <v>129.28545091113699</v>
      </c>
      <c r="D2742">
        <v>34.919922962759699</v>
      </c>
      <c r="E2742">
        <v>4.26938003270394</v>
      </c>
      <c r="F2742">
        <v>11.4048109054565</v>
      </c>
      <c r="G2742">
        <v>2.9684677124023402</v>
      </c>
      <c r="H2742">
        <v>11.618858337402299</v>
      </c>
      <c r="I2742">
        <v>1.7991633415222099</v>
      </c>
      <c r="J2742">
        <v>1394</v>
      </c>
      <c r="K2742">
        <v>118</v>
      </c>
      <c r="L2742">
        <v>3334</v>
      </c>
      <c r="M2742">
        <v>281</v>
      </c>
      <c r="N2742">
        <v>119.67038726806599</v>
      </c>
      <c r="O2742">
        <v>27.586229324340799</v>
      </c>
      <c r="P2742">
        <v>108.856523218234</v>
      </c>
      <c r="Q2742">
        <v>156.09541879398299</v>
      </c>
      <c r="R2742">
        <v>20.648276717580501</v>
      </c>
      <c r="S2742">
        <v>6.0812369684664302</v>
      </c>
      <c r="T2742">
        <v>0.65528147953980298</v>
      </c>
      <c r="U2742">
        <v>0.95888190162637199</v>
      </c>
      <c r="V2742">
        <v>6.2008670520231197</v>
      </c>
      <c r="W2742">
        <v>3.2258796821793401</v>
      </c>
    </row>
    <row r="2743" spans="1:23" x14ac:dyDescent="0.25">
      <c r="A2743">
        <v>2741</v>
      </c>
      <c r="B2743">
        <v>162.72582429311601</v>
      </c>
      <c r="C2743">
        <v>175.93805429951999</v>
      </c>
      <c r="D2743">
        <v>19.470794759911701</v>
      </c>
      <c r="E2743">
        <v>11.8110732371981</v>
      </c>
      <c r="F2743">
        <v>8.6915903091430593</v>
      </c>
      <c r="G2743">
        <v>6.1927313804626403</v>
      </c>
      <c r="H2743">
        <v>10.2874689102172</v>
      </c>
      <c r="I2743">
        <v>4.1463413238525302</v>
      </c>
      <c r="J2743">
        <v>1264</v>
      </c>
      <c r="K2743">
        <v>300</v>
      </c>
      <c r="L2743">
        <v>2226</v>
      </c>
      <c r="M2743">
        <v>932</v>
      </c>
      <c r="N2743">
        <v>113.14591979980401</v>
      </c>
      <c r="O2743">
        <v>29.068883895873999</v>
      </c>
      <c r="P2743">
        <v>61.305194805194802</v>
      </c>
      <c r="Q2743">
        <v>165.264585987261</v>
      </c>
      <c r="R2743">
        <v>24.954667450387898</v>
      </c>
      <c r="S2743">
        <v>8.2329521853550691</v>
      </c>
      <c r="T2743">
        <v>0.38416556758957099</v>
      </c>
      <c r="U2743">
        <v>0.93932482366397296</v>
      </c>
      <c r="V2743">
        <v>12.1974522292993</v>
      </c>
      <c r="W2743">
        <v>4.4933512625130696</v>
      </c>
    </row>
    <row r="2744" spans="1:23" x14ac:dyDescent="0.25">
      <c r="A2744">
        <v>2742</v>
      </c>
      <c r="B2744">
        <v>181.82118806885401</v>
      </c>
      <c r="C2744">
        <v>159.27250674377501</v>
      </c>
      <c r="D2744">
        <v>26.9934460542819</v>
      </c>
      <c r="E2744">
        <v>9.33297050963502</v>
      </c>
      <c r="F2744">
        <v>9.1890716552734304</v>
      </c>
      <c r="G2744">
        <v>5.4613790512084899</v>
      </c>
      <c r="H2744">
        <v>11.435326576232899</v>
      </c>
      <c r="I2744">
        <v>4.2765846252441397</v>
      </c>
      <c r="J2744">
        <v>1420</v>
      </c>
      <c r="K2744">
        <v>391</v>
      </c>
      <c r="L2744">
        <v>2946</v>
      </c>
      <c r="M2744">
        <v>1048</v>
      </c>
      <c r="N2744">
        <v>109.178749084472</v>
      </c>
      <c r="O2744">
        <v>54.708320617675703</v>
      </c>
      <c r="P2744">
        <v>67.287808851479696</v>
      </c>
      <c r="Q2744">
        <v>135.71200513417</v>
      </c>
      <c r="R2744">
        <v>21.7308900797772</v>
      </c>
      <c r="S2744">
        <v>5.0333140579198199</v>
      </c>
      <c r="T2744">
        <v>0.43540628757803601</v>
      </c>
      <c r="U2744">
        <v>0.96897643668868205</v>
      </c>
      <c r="V2744">
        <v>13.8301056338028</v>
      </c>
      <c r="W2744">
        <v>3.3911694174072502</v>
      </c>
    </row>
    <row r="2745" spans="1:23" x14ac:dyDescent="0.25">
      <c r="A2745">
        <v>2743</v>
      </c>
      <c r="B2745">
        <v>134.20409866288799</v>
      </c>
      <c r="C2745">
        <v>191.23679869588</v>
      </c>
      <c r="D2745">
        <v>36.487818695596602</v>
      </c>
      <c r="E2745">
        <v>5.1661831478115197</v>
      </c>
      <c r="F2745">
        <v>9.5709362030029297</v>
      </c>
      <c r="G2745">
        <v>2.2742617130279501</v>
      </c>
      <c r="H2745">
        <v>8.3558225631713796</v>
      </c>
      <c r="I2745">
        <v>1.7802442312240601</v>
      </c>
      <c r="J2745">
        <v>918</v>
      </c>
      <c r="K2745">
        <v>151</v>
      </c>
      <c r="L2745">
        <v>2292</v>
      </c>
      <c r="M2745">
        <v>340</v>
      </c>
      <c r="N2745">
        <v>108.07405090332</v>
      </c>
      <c r="O2745">
        <v>39.204593658447202</v>
      </c>
      <c r="P2745">
        <v>77.343727512592906</v>
      </c>
      <c r="Q2745">
        <v>206.83137489211899</v>
      </c>
      <c r="R2745">
        <v>30.109819138564699</v>
      </c>
      <c r="S2745">
        <v>11.246992242823101</v>
      </c>
      <c r="T2745">
        <v>0.45976548636793502</v>
      </c>
      <c r="U2745">
        <v>0.94013854952172604</v>
      </c>
      <c r="V2745">
        <v>18.906513409961601</v>
      </c>
      <c r="W2745">
        <v>6.0396021699819098</v>
      </c>
    </row>
    <row r="2746" spans="1:23" x14ac:dyDescent="0.25">
      <c r="A2746">
        <v>2744</v>
      </c>
      <c r="B2746">
        <v>129.389256535154</v>
      </c>
      <c r="C2746">
        <v>162.26600555027201</v>
      </c>
      <c r="D2746">
        <v>37.952765823165102</v>
      </c>
      <c r="E2746">
        <v>6.7426974620293496</v>
      </c>
      <c r="F2746">
        <v>10.1344757080078</v>
      </c>
      <c r="G2746">
        <v>3.9090576171875</v>
      </c>
      <c r="H2746">
        <v>9.5633068084716797</v>
      </c>
      <c r="I2746">
        <v>3.2749955654144198</v>
      </c>
      <c r="J2746">
        <v>1143</v>
      </c>
      <c r="K2746">
        <v>303</v>
      </c>
      <c r="L2746">
        <v>2609</v>
      </c>
      <c r="M2746">
        <v>648</v>
      </c>
      <c r="N2746">
        <v>111.664680480957</v>
      </c>
      <c r="O2746">
        <v>88.752464294433594</v>
      </c>
      <c r="P2746">
        <v>85.9362677670793</v>
      </c>
      <c r="Q2746">
        <v>170.12092391304299</v>
      </c>
      <c r="R2746">
        <v>31.407222680555702</v>
      </c>
      <c r="S2746">
        <v>5.51768867161055</v>
      </c>
      <c r="T2746">
        <v>0.47201472745850898</v>
      </c>
      <c r="U2746">
        <v>0.95877088490927298</v>
      </c>
      <c r="V2746">
        <v>17.657480314960601</v>
      </c>
      <c r="W2746">
        <v>2.90306946688206</v>
      </c>
    </row>
    <row r="2747" spans="1:23" x14ac:dyDescent="0.25">
      <c r="A2747">
        <v>2745</v>
      </c>
      <c r="B2747">
        <v>138.39362300840301</v>
      </c>
      <c r="C2747">
        <v>190.673426614139</v>
      </c>
      <c r="D2747">
        <v>39.567844728779797</v>
      </c>
      <c r="E2747">
        <v>14.055335442654201</v>
      </c>
      <c r="F2747">
        <v>12.060070991516101</v>
      </c>
      <c r="G2747">
        <v>11.3652143478393</v>
      </c>
      <c r="H2747">
        <v>12.484351158141999</v>
      </c>
      <c r="I2747">
        <v>7.9008059501647896</v>
      </c>
      <c r="J2747">
        <v>1420</v>
      </c>
      <c r="K2747">
        <v>805</v>
      </c>
      <c r="L2747">
        <v>3478</v>
      </c>
      <c r="M2747">
        <v>2361</v>
      </c>
      <c r="N2747">
        <v>112.00445556640599</v>
      </c>
      <c r="O2747">
        <v>56.222770690917898</v>
      </c>
      <c r="P2747">
        <v>78.006658595641596</v>
      </c>
      <c r="Q2747">
        <v>171.96698257413601</v>
      </c>
      <c r="R2747">
        <v>31.568355891265998</v>
      </c>
      <c r="S2747">
        <v>14.0679057400211</v>
      </c>
      <c r="T2747">
        <v>0.47749671994938703</v>
      </c>
      <c r="U2747">
        <v>0.85972521360852805</v>
      </c>
      <c r="V2747">
        <v>26.016415868673</v>
      </c>
      <c r="W2747">
        <v>5.6675020885547198</v>
      </c>
    </row>
    <row r="2748" spans="1:23" x14ac:dyDescent="0.25">
      <c r="A2748">
        <v>2746</v>
      </c>
      <c r="B2748">
        <v>142.31568631256101</v>
      </c>
      <c r="C2748">
        <v>210.03555279551301</v>
      </c>
      <c r="D2748">
        <v>38.260938190682403</v>
      </c>
      <c r="E2748">
        <v>8.8319222249099401</v>
      </c>
      <c r="F2748">
        <v>9.9770221710205007</v>
      </c>
      <c r="G2748">
        <v>5.43609523773193</v>
      </c>
      <c r="H2748">
        <v>10.362076759338301</v>
      </c>
      <c r="I2748">
        <v>4.2469167709350497</v>
      </c>
      <c r="J2748">
        <v>1196</v>
      </c>
      <c r="K2748">
        <v>331</v>
      </c>
      <c r="L2748">
        <v>2750</v>
      </c>
      <c r="M2748">
        <v>996</v>
      </c>
      <c r="N2748">
        <v>103.17461395263599</v>
      </c>
      <c r="O2748">
        <v>31.0483493804931</v>
      </c>
      <c r="P2748">
        <v>63.671611598111902</v>
      </c>
      <c r="Q2748">
        <v>168.19143994691399</v>
      </c>
      <c r="R2748">
        <v>25.1624938281075</v>
      </c>
      <c r="S2748">
        <v>5.7821208325436597</v>
      </c>
      <c r="T2748">
        <v>0.39467001680227298</v>
      </c>
      <c r="U2748">
        <v>0.95972495564717297</v>
      </c>
      <c r="V2748">
        <v>25.206070287539902</v>
      </c>
      <c r="W2748">
        <v>3.666015625</v>
      </c>
    </row>
    <row r="2749" spans="1:23" x14ac:dyDescent="0.25">
      <c r="A2749">
        <v>2747</v>
      </c>
      <c r="B2749">
        <v>145.54349977682401</v>
      </c>
      <c r="C2749">
        <v>170.25007277455401</v>
      </c>
      <c r="D2749">
        <v>23.4258459899252</v>
      </c>
      <c r="E2749">
        <v>7.8248892474767402</v>
      </c>
      <c r="F2749">
        <v>8.2626352310180593</v>
      </c>
      <c r="G2749">
        <v>3.7431139945983798</v>
      </c>
      <c r="H2749">
        <v>8.7680425643920898</v>
      </c>
      <c r="I2749">
        <v>2.6716501712799001</v>
      </c>
      <c r="J2749">
        <v>1037</v>
      </c>
      <c r="K2749">
        <v>187</v>
      </c>
      <c r="L2749">
        <v>2241</v>
      </c>
      <c r="M2749">
        <v>472</v>
      </c>
      <c r="N2749">
        <v>106.10372924804599</v>
      </c>
      <c r="O2749">
        <v>30.2654914855957</v>
      </c>
      <c r="P2749">
        <v>87.922427035330202</v>
      </c>
      <c r="Q2749">
        <v>209.86</v>
      </c>
      <c r="R2749">
        <v>27.408627213386701</v>
      </c>
      <c r="S2749">
        <v>5.9095415963672302</v>
      </c>
      <c r="T2749">
        <v>0.54073255428487399</v>
      </c>
      <c r="U2749">
        <v>0.96959303255041995</v>
      </c>
      <c r="V2749">
        <v>21.7623666343355</v>
      </c>
      <c r="W2749">
        <v>2.4681186040409302</v>
      </c>
    </row>
    <row r="2750" spans="1:23" x14ac:dyDescent="0.25">
      <c r="A2750">
        <v>2748</v>
      </c>
      <c r="B2750">
        <v>139.938461837023</v>
      </c>
      <c r="C2750">
        <v>196.79264103708499</v>
      </c>
      <c r="D2750">
        <v>33.091480593685503</v>
      </c>
      <c r="E2750">
        <v>6.2871529497642502</v>
      </c>
      <c r="F2750">
        <v>8.9894914627075195</v>
      </c>
      <c r="G2750">
        <v>3.0450668334960902</v>
      </c>
      <c r="H2750">
        <v>8.4729843139648402</v>
      </c>
      <c r="I2750">
        <v>2.4491050243377601</v>
      </c>
      <c r="J2750">
        <v>947</v>
      </c>
      <c r="K2750">
        <v>250</v>
      </c>
      <c r="L2750">
        <v>2307</v>
      </c>
      <c r="M2750">
        <v>483</v>
      </c>
      <c r="N2750">
        <v>106.77545928955</v>
      </c>
      <c r="O2750">
        <v>24.596746444702099</v>
      </c>
      <c r="P2750">
        <v>76.547757847533603</v>
      </c>
      <c r="Q2750">
        <v>177.30092425879201</v>
      </c>
      <c r="R2750">
        <v>23.581748032413302</v>
      </c>
      <c r="S2750">
        <v>4.93691547665376</v>
      </c>
      <c r="T2750">
        <v>0.48047578175101602</v>
      </c>
      <c r="U2750">
        <v>0.96524824664540798</v>
      </c>
      <c r="V2750">
        <v>13.864800000000001</v>
      </c>
      <c r="W2750">
        <v>2.9290882778581699</v>
      </c>
    </row>
    <row r="2751" spans="1:23" x14ac:dyDescent="0.25">
      <c r="A2751">
        <v>2749</v>
      </c>
      <c r="B2751">
        <v>139.34984183663499</v>
      </c>
      <c r="C2751">
        <v>196.398067107842</v>
      </c>
      <c r="D2751">
        <v>35.594357742695102</v>
      </c>
      <c r="E2751">
        <v>9.4245424389755108</v>
      </c>
      <c r="F2751">
        <v>8.0528688430786097</v>
      </c>
      <c r="G2751">
        <v>3.7692203521728498</v>
      </c>
      <c r="H2751">
        <v>7.5530414581298801</v>
      </c>
      <c r="I2751">
        <v>3.5384771823882999</v>
      </c>
      <c r="J2751">
        <v>777</v>
      </c>
      <c r="K2751">
        <v>368</v>
      </c>
      <c r="L2751">
        <v>2028</v>
      </c>
      <c r="M2751">
        <v>808</v>
      </c>
      <c r="N2751">
        <v>83.546394348144503</v>
      </c>
      <c r="O2751">
        <v>54.708320617675703</v>
      </c>
      <c r="P2751">
        <v>74.819797838968199</v>
      </c>
      <c r="Q2751">
        <v>144.207183414762</v>
      </c>
      <c r="R2751">
        <v>29.921937682028101</v>
      </c>
      <c r="S2751">
        <v>3.8577972890896501</v>
      </c>
      <c r="T2751">
        <v>0.43673235335931598</v>
      </c>
      <c r="U2751">
        <v>0.92779567589149203</v>
      </c>
      <c r="V2751">
        <v>19.108374384236399</v>
      </c>
      <c r="W2751">
        <v>2.2539404553415001</v>
      </c>
    </row>
    <row r="2752" spans="1:23" x14ac:dyDescent="0.25">
      <c r="A2752">
        <v>2750</v>
      </c>
      <c r="B2752">
        <v>131.671175454598</v>
      </c>
      <c r="C2752">
        <v>216.114285159812</v>
      </c>
      <c r="D2752">
        <v>35.597320857131997</v>
      </c>
      <c r="E2752">
        <v>6.0233684519127602</v>
      </c>
      <c r="F2752">
        <v>6.8749094009399396</v>
      </c>
      <c r="G2752">
        <v>4.7600193023681596</v>
      </c>
      <c r="H2752">
        <v>6.3034768104553196</v>
      </c>
      <c r="I2752">
        <v>3.3149743080139098</v>
      </c>
      <c r="J2752">
        <v>652</v>
      </c>
      <c r="K2752">
        <v>264</v>
      </c>
      <c r="L2752">
        <v>1546</v>
      </c>
      <c r="M2752">
        <v>671</v>
      </c>
      <c r="N2752">
        <v>65.764732360839801</v>
      </c>
      <c r="O2752">
        <v>37.161808013916001</v>
      </c>
      <c r="P2752">
        <v>67.037694013303707</v>
      </c>
      <c r="Q2752">
        <v>149.10547919052999</v>
      </c>
      <c r="R2752">
        <v>29.595370255842798</v>
      </c>
      <c r="S2752">
        <v>7.2532822651034703</v>
      </c>
      <c r="T2752">
        <v>0.41398664997780199</v>
      </c>
      <c r="U2752">
        <v>0.93960867419667904</v>
      </c>
      <c r="V2752">
        <v>14.6359482102056</v>
      </c>
      <c r="W2752">
        <v>3.5953766838516499</v>
      </c>
    </row>
    <row r="2753" spans="1:23" x14ac:dyDescent="0.25">
      <c r="A2753">
        <v>2751</v>
      </c>
      <c r="B2753">
        <v>125.832734964777</v>
      </c>
      <c r="C2753">
        <v>120.36119466708</v>
      </c>
      <c r="D2753">
        <v>36.413673583904199</v>
      </c>
      <c r="E2753">
        <v>11.2564397355005</v>
      </c>
      <c r="F2753">
        <v>7.6131105422973597</v>
      </c>
      <c r="G2753">
        <v>5.8009920120239196</v>
      </c>
      <c r="H2753">
        <v>6.8075170516967702</v>
      </c>
      <c r="I2753">
        <v>3.9108612537384002</v>
      </c>
      <c r="J2753">
        <v>694</v>
      </c>
      <c r="K2753">
        <v>311</v>
      </c>
      <c r="L2753">
        <v>1741</v>
      </c>
      <c r="M2753">
        <v>908</v>
      </c>
      <c r="N2753">
        <v>65.299308776855398</v>
      </c>
      <c r="O2753">
        <v>69.289245605468693</v>
      </c>
      <c r="P2753">
        <v>65.220853623603503</v>
      </c>
      <c r="Q2753">
        <v>138.40889434315099</v>
      </c>
      <c r="R2753">
        <v>26.1605706631345</v>
      </c>
      <c r="S2753">
        <v>11.542353371742101</v>
      </c>
      <c r="T2753">
        <v>0.38968784142049001</v>
      </c>
      <c r="U2753">
        <v>0.89407543310676096</v>
      </c>
      <c r="V2753">
        <v>16.2437810945273</v>
      </c>
      <c r="W2753">
        <v>5.7487880886426597</v>
      </c>
    </row>
    <row r="2754" spans="1:23" x14ac:dyDescent="0.25">
      <c r="A2754">
        <v>2752</v>
      </c>
      <c r="B2754">
        <v>185.19755865629</v>
      </c>
      <c r="C2754">
        <v>163.84532981427901</v>
      </c>
      <c r="D2754">
        <v>46.502318002787902</v>
      </c>
      <c r="E2754">
        <v>13.921556098589299</v>
      </c>
      <c r="F2754">
        <v>6.3074750900268501</v>
      </c>
      <c r="G2754">
        <v>3.4180982112884499</v>
      </c>
      <c r="H2754">
        <v>8.4038438796996999</v>
      </c>
      <c r="I2754">
        <v>2.7870855331420898</v>
      </c>
      <c r="J2754">
        <v>969</v>
      </c>
      <c r="K2754">
        <v>266</v>
      </c>
      <c r="L2754">
        <v>1740</v>
      </c>
      <c r="M2754">
        <v>521</v>
      </c>
      <c r="N2754">
        <v>101.019798278808</v>
      </c>
      <c r="O2754">
        <v>36.687873840332003</v>
      </c>
      <c r="P2754">
        <v>73.813005143276996</v>
      </c>
      <c r="Q2754">
        <v>162.191024411043</v>
      </c>
      <c r="R2754">
        <v>25.879559249105601</v>
      </c>
      <c r="S2754">
        <v>7.6415518449614304</v>
      </c>
      <c r="T2754">
        <v>0.448093811872258</v>
      </c>
      <c r="U2754">
        <v>0.957249368198685</v>
      </c>
      <c r="V2754">
        <v>10.116770186335399</v>
      </c>
      <c r="W2754">
        <v>4.7762295081967201</v>
      </c>
    </row>
    <row r="2755" spans="1:23" x14ac:dyDescent="0.25">
      <c r="A2755">
        <v>2753</v>
      </c>
      <c r="B2755">
        <v>174.543092239321</v>
      </c>
      <c r="C2755">
        <v>185.382677715461</v>
      </c>
      <c r="D2755">
        <v>44.868174792323302</v>
      </c>
      <c r="E2755">
        <v>14.313337998825</v>
      </c>
      <c r="F2755">
        <v>8.7570018768310494</v>
      </c>
      <c r="G2755">
        <v>9.3237037658691406</v>
      </c>
      <c r="H2755">
        <v>11.6884460449218</v>
      </c>
      <c r="I2755">
        <v>6.6288204193115199</v>
      </c>
      <c r="J2755">
        <v>1406</v>
      </c>
      <c r="K2755">
        <v>658</v>
      </c>
      <c r="L2755">
        <v>2496</v>
      </c>
      <c r="M2755">
        <v>1796</v>
      </c>
      <c r="N2755">
        <v>121.247680664062</v>
      </c>
      <c r="O2755">
        <v>44.283176422119098</v>
      </c>
      <c r="P2755">
        <v>64.782188470831898</v>
      </c>
      <c r="Q2755">
        <v>178.87051773258599</v>
      </c>
      <c r="R2755">
        <v>25.344669695816101</v>
      </c>
      <c r="S2755">
        <v>4.12776526135021</v>
      </c>
      <c r="T2755">
        <v>0.39578522039102298</v>
      </c>
      <c r="U2755">
        <v>0.97106071263535798</v>
      </c>
      <c r="V2755">
        <v>9.7930574098798395</v>
      </c>
      <c r="W2755">
        <v>2.7815564694716799</v>
      </c>
    </row>
    <row r="2756" spans="1:23" x14ac:dyDescent="0.25">
      <c r="A2756">
        <v>2754</v>
      </c>
      <c r="B2756">
        <v>143.055716198645</v>
      </c>
      <c r="C2756">
        <v>134.761415901725</v>
      </c>
      <c r="D2756">
        <v>35.695593253580199</v>
      </c>
      <c r="E2756">
        <v>7.2942002386246099</v>
      </c>
      <c r="F2756">
        <v>8.4192686080932599</v>
      </c>
      <c r="G2756">
        <v>3.8342745304107599</v>
      </c>
      <c r="H2756">
        <v>10.0610637664794</v>
      </c>
      <c r="I2756">
        <v>2.92931056022644</v>
      </c>
      <c r="J2756">
        <v>1213</v>
      </c>
      <c r="K2756">
        <v>273</v>
      </c>
      <c r="L2756">
        <v>2271</v>
      </c>
      <c r="M2756">
        <v>644</v>
      </c>
      <c r="N2756">
        <v>127.882766723632</v>
      </c>
      <c r="O2756">
        <v>25.495098114013601</v>
      </c>
      <c r="P2756">
        <v>75.382306889352805</v>
      </c>
      <c r="Q2756">
        <v>108.380846325167</v>
      </c>
      <c r="R2756">
        <v>32.479686603474001</v>
      </c>
      <c r="S2756">
        <v>8.7895365634934901</v>
      </c>
      <c r="T2756">
        <v>0.455833417145246</v>
      </c>
      <c r="U2756">
        <v>0.90047585092460902</v>
      </c>
      <c r="V2756">
        <v>7.6405197305100998</v>
      </c>
      <c r="W2756">
        <v>4.7752107925800997</v>
      </c>
    </row>
    <row r="2757" spans="1:23" x14ac:dyDescent="0.25">
      <c r="A2757">
        <v>2755</v>
      </c>
      <c r="B2757">
        <v>132.26200780143199</v>
      </c>
      <c r="C2757">
        <v>183.39012982980401</v>
      </c>
      <c r="D2757">
        <v>12.732437208187299</v>
      </c>
      <c r="E2757">
        <v>7.5920662158330803</v>
      </c>
      <c r="F2757">
        <v>6.5400485992431596</v>
      </c>
      <c r="G2757">
        <v>3.2547116279602002</v>
      </c>
      <c r="H2757">
        <v>6.328857421875</v>
      </c>
      <c r="I2757">
        <v>2.5673398971557599</v>
      </c>
      <c r="J2757">
        <v>693</v>
      </c>
      <c r="K2757">
        <v>227</v>
      </c>
      <c r="L2757">
        <v>1510</v>
      </c>
      <c r="M2757">
        <v>543</v>
      </c>
      <c r="N2757">
        <v>87.005744934082003</v>
      </c>
      <c r="O2757">
        <v>34.058773040771399</v>
      </c>
      <c r="P2757">
        <v>99.725721784776894</v>
      </c>
      <c r="Q2757">
        <v>169.07271796184801</v>
      </c>
      <c r="R2757">
        <v>29.1844724618756</v>
      </c>
      <c r="S2757">
        <v>7.8501088502913303</v>
      </c>
      <c r="T2757">
        <v>0.54757982681964701</v>
      </c>
      <c r="U2757">
        <v>0.94810013559126105</v>
      </c>
      <c r="V2757">
        <v>9.6629116117850895</v>
      </c>
      <c r="W2757">
        <v>3.8363003095975201</v>
      </c>
    </row>
    <row r="2758" spans="1:23" x14ac:dyDescent="0.25">
      <c r="A2758">
        <v>2756</v>
      </c>
      <c r="B2758">
        <v>174.90613052844</v>
      </c>
      <c r="C2758">
        <v>182.001552523821</v>
      </c>
      <c r="D2758">
        <v>23.2552420528182</v>
      </c>
      <c r="E2758">
        <v>7.3936322217524504</v>
      </c>
      <c r="F2758">
        <v>8.6431083679199201</v>
      </c>
      <c r="G2758">
        <v>4.3051891326904297</v>
      </c>
      <c r="H2758">
        <v>10.8668298721313</v>
      </c>
      <c r="I2758">
        <v>2.99276447296142</v>
      </c>
      <c r="J2758">
        <v>1360</v>
      </c>
      <c r="K2758">
        <v>250</v>
      </c>
      <c r="L2758">
        <v>2665</v>
      </c>
      <c r="M2758">
        <v>617</v>
      </c>
      <c r="N2758">
        <v>103.07764434814401</v>
      </c>
      <c r="O2758">
        <v>25.8069763183593</v>
      </c>
      <c r="P2758">
        <v>95.6344404003639</v>
      </c>
      <c r="Q2758">
        <v>190.53035276519699</v>
      </c>
      <c r="R2758">
        <v>24.297788319629401</v>
      </c>
      <c r="S2758">
        <v>3.71432044865174</v>
      </c>
      <c r="T2758">
        <v>0.52994331001654704</v>
      </c>
      <c r="U2758">
        <v>0.98044760272602904</v>
      </c>
      <c r="V2758">
        <v>8.7807660961695095</v>
      </c>
      <c r="W2758">
        <v>2.81551146611698</v>
      </c>
    </row>
    <row r="2759" spans="1:23" x14ac:dyDescent="0.25">
      <c r="A2759">
        <v>2757</v>
      </c>
      <c r="B2759">
        <v>139.92138407498601</v>
      </c>
      <c r="C2759">
        <v>171.972908459314</v>
      </c>
      <c r="D2759">
        <v>16.656584292256198</v>
      </c>
      <c r="E2759">
        <v>15.468776551377699</v>
      </c>
      <c r="F2759">
        <v>7.7580723762512198</v>
      </c>
      <c r="G2759">
        <v>3.5188748836517298</v>
      </c>
      <c r="H2759">
        <v>8.5187091827392507</v>
      </c>
      <c r="I2759">
        <v>3.2978541851043701</v>
      </c>
      <c r="J2759">
        <v>1058</v>
      </c>
      <c r="K2759">
        <v>305</v>
      </c>
      <c r="L2759">
        <v>2132</v>
      </c>
      <c r="M2759">
        <v>745</v>
      </c>
      <c r="N2759">
        <v>92.417526245117102</v>
      </c>
      <c r="O2759">
        <v>39.623226165771399</v>
      </c>
      <c r="P2759">
        <v>94.282543938039893</v>
      </c>
      <c r="Q2759">
        <v>151.807018848284</v>
      </c>
      <c r="R2759">
        <v>28.634068727479299</v>
      </c>
      <c r="S2759">
        <v>7.1417986345978903</v>
      </c>
      <c r="T2759">
        <v>0.56399233054734899</v>
      </c>
      <c r="U2759">
        <v>0.94926662207003099</v>
      </c>
      <c r="V2759">
        <v>11.657652785289301</v>
      </c>
      <c r="W2759">
        <v>4.61802950737684</v>
      </c>
    </row>
    <row r="2760" spans="1:23" x14ac:dyDescent="0.25">
      <c r="A2760">
        <v>2758</v>
      </c>
      <c r="B2760">
        <v>118.182363329387</v>
      </c>
      <c r="C2760">
        <v>178.32962021386001</v>
      </c>
      <c r="D2760">
        <v>30.934173945601099</v>
      </c>
      <c r="E2760">
        <v>7.8370878560057404</v>
      </c>
      <c r="F2760">
        <v>9.3893022537231392</v>
      </c>
      <c r="G2760">
        <v>4.3045291900634703</v>
      </c>
      <c r="H2760">
        <v>9.4053106307983398</v>
      </c>
      <c r="I2760">
        <v>3.3625142574310298</v>
      </c>
      <c r="J2760">
        <v>1086</v>
      </c>
      <c r="K2760">
        <v>333</v>
      </c>
      <c r="L2760">
        <v>2487</v>
      </c>
      <c r="M2760">
        <v>747</v>
      </c>
      <c r="N2760">
        <v>97.989791870117102</v>
      </c>
      <c r="O2760">
        <v>21.470911026000898</v>
      </c>
      <c r="P2760">
        <v>68.9831779489258</v>
      </c>
      <c r="Q2760">
        <v>187.88114783353501</v>
      </c>
      <c r="R2760">
        <v>24.7883362503322</v>
      </c>
      <c r="S2760">
        <v>4.4709794726326404</v>
      </c>
      <c r="T2760">
        <v>0.41985646831301099</v>
      </c>
      <c r="U2760">
        <v>0.97936361897198598</v>
      </c>
      <c r="V2760">
        <v>17.1012396694214</v>
      </c>
      <c r="W2760">
        <v>2.7627340578761199</v>
      </c>
    </row>
    <row r="2761" spans="1:23" x14ac:dyDescent="0.25">
      <c r="A2761">
        <v>2759</v>
      </c>
      <c r="B2761">
        <v>156.909060917153</v>
      </c>
      <c r="C2761">
        <v>191.84009004638099</v>
      </c>
      <c r="D2761">
        <v>16.406673796036099</v>
      </c>
      <c r="E2761">
        <v>5.5295352513489497</v>
      </c>
      <c r="F2761">
        <v>7.4674520492553702</v>
      </c>
      <c r="G2761">
        <v>3.0275206565856898</v>
      </c>
      <c r="H2761">
        <v>8.6275329589843697</v>
      </c>
      <c r="I2761">
        <v>2.11527276039123</v>
      </c>
      <c r="J2761">
        <v>1045</v>
      </c>
      <c r="K2761">
        <v>193</v>
      </c>
      <c r="L2761">
        <v>2124</v>
      </c>
      <c r="M2761">
        <v>405</v>
      </c>
      <c r="N2761">
        <v>84.219955444335895</v>
      </c>
      <c r="O2761">
        <v>77.388626098632798</v>
      </c>
      <c r="P2761">
        <v>83.014327855035802</v>
      </c>
      <c r="Q2761">
        <v>172.83710759063001</v>
      </c>
      <c r="R2761">
        <v>21.488114946141302</v>
      </c>
      <c r="S2761">
        <v>5.1061907728327398</v>
      </c>
      <c r="T2761">
        <v>0.48116758844208202</v>
      </c>
      <c r="U2761">
        <v>0.96410228143944898</v>
      </c>
      <c r="V2761">
        <v>14.7895586652314</v>
      </c>
      <c r="W2761">
        <v>2.8500429922613901</v>
      </c>
    </row>
    <row r="2762" spans="1:23" x14ac:dyDescent="0.25">
      <c r="A2762">
        <v>2760</v>
      </c>
      <c r="B2762">
        <v>119.858875584622</v>
      </c>
      <c r="C2762">
        <v>155.70890178346099</v>
      </c>
      <c r="D2762">
        <v>27.692515674587298</v>
      </c>
      <c r="E2762">
        <v>11.950921981901899</v>
      </c>
      <c r="F2762">
        <v>7.9428453445434499</v>
      </c>
      <c r="G2762">
        <v>5.0899882316589302</v>
      </c>
      <c r="H2762">
        <v>7.5757389068603498</v>
      </c>
      <c r="I2762">
        <v>4.8505978584289497</v>
      </c>
      <c r="J2762">
        <v>808</v>
      </c>
      <c r="K2762">
        <v>548</v>
      </c>
      <c r="L2762">
        <v>2036</v>
      </c>
      <c r="M2762">
        <v>1170</v>
      </c>
      <c r="N2762">
        <v>80.156097412109304</v>
      </c>
      <c r="O2762">
        <v>26.570661544799801</v>
      </c>
      <c r="P2762">
        <v>75.190789473684205</v>
      </c>
      <c r="Q2762">
        <v>149.88313646644801</v>
      </c>
      <c r="R2762">
        <v>21.2057088936314</v>
      </c>
      <c r="S2762">
        <v>7.1852930438576301</v>
      </c>
      <c r="T2762">
        <v>0.418454679501647</v>
      </c>
      <c r="U2762">
        <v>0.96260485023295606</v>
      </c>
      <c r="V2762">
        <v>20.536464771322599</v>
      </c>
      <c r="W2762">
        <v>3.6639373442506198</v>
      </c>
    </row>
    <row r="2763" spans="1:23" x14ac:dyDescent="0.25">
      <c r="A2763">
        <v>2761</v>
      </c>
      <c r="B2763">
        <v>196.709561606085</v>
      </c>
      <c r="C2763">
        <v>180.81887868966899</v>
      </c>
      <c r="D2763">
        <v>43.121204566631803</v>
      </c>
      <c r="E2763">
        <v>10.584228827739199</v>
      </c>
      <c r="F2763">
        <v>9.6834573745727504</v>
      </c>
      <c r="G2763">
        <v>4.0349149703979403</v>
      </c>
      <c r="H2763">
        <v>10.405280113220201</v>
      </c>
      <c r="I2763">
        <v>2.7807869911193799</v>
      </c>
      <c r="J2763">
        <v>1145</v>
      </c>
      <c r="K2763">
        <v>201</v>
      </c>
      <c r="L2763">
        <v>2875</v>
      </c>
      <c r="M2763">
        <v>553</v>
      </c>
      <c r="N2763">
        <v>91.087867736816406</v>
      </c>
      <c r="O2763">
        <v>19.235383987426701</v>
      </c>
      <c r="P2763">
        <v>119.278681120144</v>
      </c>
      <c r="Q2763">
        <v>176.682318613147</v>
      </c>
      <c r="R2763">
        <v>27.322855200864399</v>
      </c>
      <c r="S2763">
        <v>6.4590667240428496</v>
      </c>
      <c r="T2763">
        <v>0.60485651371111804</v>
      </c>
      <c r="U2763">
        <v>0.97714405447644703</v>
      </c>
      <c r="V2763">
        <v>10.3304278922345</v>
      </c>
      <c r="W2763">
        <v>2.77175463623395</v>
      </c>
    </row>
    <row r="2764" spans="1:23" x14ac:dyDescent="0.25">
      <c r="A2764">
        <v>2762</v>
      </c>
      <c r="B2764">
        <v>120.205224242659</v>
      </c>
      <c r="C2764">
        <v>170.17650255196099</v>
      </c>
      <c r="D2764">
        <v>27.1728820250285</v>
      </c>
      <c r="E2764">
        <v>8.1920059890142198</v>
      </c>
      <c r="F2764">
        <v>7.1829771995544398</v>
      </c>
      <c r="G2764">
        <v>3.0392143726348801</v>
      </c>
      <c r="H2764">
        <v>6.81675004959106</v>
      </c>
      <c r="I2764">
        <v>1.86014628410339</v>
      </c>
      <c r="J2764">
        <v>767</v>
      </c>
      <c r="K2764">
        <v>93</v>
      </c>
      <c r="L2764">
        <v>1673</v>
      </c>
      <c r="M2764">
        <v>257</v>
      </c>
      <c r="N2764">
        <v>89.274856567382798</v>
      </c>
      <c r="O2764">
        <v>47.3814277648925</v>
      </c>
      <c r="P2764">
        <v>107.966854604476</v>
      </c>
      <c r="Q2764">
        <v>190.85749768664999</v>
      </c>
      <c r="R2764">
        <v>24.8071033136717</v>
      </c>
      <c r="S2764">
        <v>3.4423049986672298</v>
      </c>
      <c r="T2764">
        <v>0.55198048966790303</v>
      </c>
      <c r="U2764">
        <v>0.97983968572978797</v>
      </c>
      <c r="V2764">
        <v>11.1930783242258</v>
      </c>
      <c r="W2764">
        <v>2.5186589805825199</v>
      </c>
    </row>
    <row r="2765" spans="1:23" x14ac:dyDescent="0.25">
      <c r="A2765">
        <v>2763</v>
      </c>
      <c r="B2765">
        <v>190.19555978187</v>
      </c>
      <c r="C2765">
        <v>195.54807972209801</v>
      </c>
      <c r="D2765">
        <v>44.512190895874703</v>
      </c>
      <c r="E2765">
        <v>5.5931891718970004</v>
      </c>
      <c r="F2765">
        <v>7.9354476928710902</v>
      </c>
      <c r="G2765">
        <v>3.72646713256835</v>
      </c>
      <c r="H2765">
        <v>9.7495908737182599</v>
      </c>
      <c r="I2765">
        <v>2.9444079399108798</v>
      </c>
      <c r="J2765">
        <v>1189</v>
      </c>
      <c r="K2765">
        <v>277</v>
      </c>
      <c r="L2765">
        <v>2293</v>
      </c>
      <c r="M2765">
        <v>626</v>
      </c>
      <c r="N2765">
        <v>98.762336730957003</v>
      </c>
      <c r="O2765">
        <v>50.960765838622997</v>
      </c>
      <c r="P2765">
        <v>75.673679498657094</v>
      </c>
      <c r="Q2765">
        <v>181.393677124654</v>
      </c>
      <c r="R2765">
        <v>30.374734414616899</v>
      </c>
      <c r="S2765">
        <v>4.1707270623338299</v>
      </c>
      <c r="T2765">
        <v>0.47844506889232002</v>
      </c>
      <c r="U2765">
        <v>0.97309499572184499</v>
      </c>
      <c r="V2765">
        <v>9.3611774065234599</v>
      </c>
      <c r="W2765">
        <v>2.6602034939527699</v>
      </c>
    </row>
    <row r="2766" spans="1:23" x14ac:dyDescent="0.25">
      <c r="A2766">
        <v>2764</v>
      </c>
      <c r="B2766">
        <v>179.80424615265099</v>
      </c>
      <c r="C2766">
        <v>118.88687923305299</v>
      </c>
      <c r="D2766">
        <v>25.626693204285601</v>
      </c>
      <c r="E2766">
        <v>10.141108496011</v>
      </c>
      <c r="F2766">
        <v>7.2945365905761701</v>
      </c>
      <c r="G2766">
        <v>5.3488593101501403</v>
      </c>
      <c r="H2766">
        <v>9.6427421569824201</v>
      </c>
      <c r="I2766">
        <v>3.4496939182281401</v>
      </c>
      <c r="J2766">
        <v>1131</v>
      </c>
      <c r="K2766">
        <v>237</v>
      </c>
      <c r="L2766">
        <v>2187</v>
      </c>
      <c r="M2766">
        <v>738</v>
      </c>
      <c r="N2766">
        <v>94.111640930175696</v>
      </c>
      <c r="O2766">
        <v>12.206556320190399</v>
      </c>
      <c r="P2766">
        <v>55.193331841575201</v>
      </c>
      <c r="Q2766">
        <v>105.619037262577</v>
      </c>
      <c r="R2766">
        <v>25.020380868009099</v>
      </c>
      <c r="S2766">
        <v>8.7694068668744407</v>
      </c>
      <c r="T2766">
        <v>0.34749708121328898</v>
      </c>
      <c r="U2766">
        <v>0.88842076095696998</v>
      </c>
      <c r="V2766">
        <v>9.6541903986981197</v>
      </c>
      <c r="W2766">
        <v>4.6445809565598903</v>
      </c>
    </row>
    <row r="2767" spans="1:23" x14ac:dyDescent="0.25">
      <c r="A2767">
        <v>2765</v>
      </c>
      <c r="B2767">
        <v>164.47080284888099</v>
      </c>
      <c r="C2767">
        <v>175.61237361485701</v>
      </c>
      <c r="D2767">
        <v>22.9255259060204</v>
      </c>
      <c r="E2767">
        <v>9.5449325590684602</v>
      </c>
      <c r="F2767">
        <v>7.9027781486511204</v>
      </c>
      <c r="G2767">
        <v>3.9871401786804199</v>
      </c>
      <c r="H2767">
        <v>7.9923629760742099</v>
      </c>
      <c r="I2767">
        <v>2.8417773246765101</v>
      </c>
      <c r="J2767">
        <v>865</v>
      </c>
      <c r="K2767">
        <v>202</v>
      </c>
      <c r="L2767">
        <v>2192</v>
      </c>
      <c r="M2767">
        <v>582</v>
      </c>
      <c r="N2767">
        <v>69.426216125488196</v>
      </c>
      <c r="O2767">
        <v>62.80126953125</v>
      </c>
      <c r="P2767">
        <v>44.863292148266197</v>
      </c>
      <c r="Q2767">
        <v>166.77597520020601</v>
      </c>
      <c r="R2767">
        <v>21.558341775802202</v>
      </c>
      <c r="S2767">
        <v>8.6057259223067799</v>
      </c>
      <c r="T2767">
        <v>0.292540788940713</v>
      </c>
      <c r="U2767">
        <v>0.943381642915608</v>
      </c>
      <c r="V2767">
        <v>9.37786259541984</v>
      </c>
      <c r="W2767">
        <v>4.1608402822321997</v>
      </c>
    </row>
    <row r="2768" spans="1:23" x14ac:dyDescent="0.25">
      <c r="A2768">
        <v>2766</v>
      </c>
      <c r="B2768">
        <v>170.252595625764</v>
      </c>
      <c r="C2768">
        <v>192.99182984338901</v>
      </c>
      <c r="D2768">
        <v>32.879703965514103</v>
      </c>
      <c r="E2768">
        <v>9.3748152941513396</v>
      </c>
      <c r="F2768">
        <v>7.5140285491943297</v>
      </c>
      <c r="G2768">
        <v>4.0045828819274902</v>
      </c>
      <c r="H2768">
        <v>9.1243476867675692</v>
      </c>
      <c r="I2768">
        <v>3.5251011848449698</v>
      </c>
      <c r="J2768">
        <v>1013</v>
      </c>
      <c r="K2768">
        <v>334</v>
      </c>
      <c r="L2768">
        <v>2116</v>
      </c>
      <c r="M2768">
        <v>816</v>
      </c>
      <c r="N2768">
        <v>77.103820800781193</v>
      </c>
      <c r="O2768">
        <v>32.893768310546797</v>
      </c>
      <c r="P2768">
        <v>55.171143174250801</v>
      </c>
      <c r="Q2768">
        <v>207.31839464882901</v>
      </c>
      <c r="R2768">
        <v>24.474395094268001</v>
      </c>
      <c r="S2768">
        <v>6.1955600171879501</v>
      </c>
      <c r="T2768">
        <v>0.36382265144605203</v>
      </c>
      <c r="U2768">
        <v>0.96581027610397396</v>
      </c>
      <c r="V2768">
        <v>9.5400495458298895</v>
      </c>
      <c r="W2768">
        <v>2.9493626680635501</v>
      </c>
    </row>
    <row r="2769" spans="1:23" x14ac:dyDescent="0.25">
      <c r="A2769">
        <v>2767</v>
      </c>
      <c r="B2769">
        <v>178.78542180131501</v>
      </c>
      <c r="C2769">
        <v>214.66263657357899</v>
      </c>
      <c r="D2769">
        <v>25.124938987374101</v>
      </c>
      <c r="E2769">
        <v>7.3307158443898004</v>
      </c>
      <c r="F2769">
        <v>7.5348992347717196</v>
      </c>
      <c r="G2769">
        <v>3.3161776065826398</v>
      </c>
      <c r="H2769">
        <v>7.8484315872192303</v>
      </c>
      <c r="I2769">
        <v>2.4690127372741699</v>
      </c>
      <c r="J2769">
        <v>925</v>
      </c>
      <c r="K2769">
        <v>162</v>
      </c>
      <c r="L2769">
        <v>1949</v>
      </c>
      <c r="M2769">
        <v>437</v>
      </c>
      <c r="N2769">
        <v>83.450584411621094</v>
      </c>
      <c r="O2769">
        <v>37.443290710449197</v>
      </c>
      <c r="P2769">
        <v>69.543996945982002</v>
      </c>
      <c r="Q2769">
        <v>145.77087635896001</v>
      </c>
      <c r="R2769">
        <v>33.646817723937602</v>
      </c>
      <c r="S2769">
        <v>3.36866208306084</v>
      </c>
      <c r="T2769">
        <v>0.390966003846619</v>
      </c>
      <c r="U2769">
        <v>0.97734709511798801</v>
      </c>
      <c r="V2769">
        <v>11.991424802110799</v>
      </c>
      <c r="W2769">
        <v>2.7013092185180101</v>
      </c>
    </row>
    <row r="2770" spans="1:23" x14ac:dyDescent="0.25">
      <c r="A2770">
        <v>2768</v>
      </c>
      <c r="B2770">
        <v>180.200566671194</v>
      </c>
      <c r="C2770">
        <v>185.02132779599799</v>
      </c>
      <c r="D2770">
        <v>29.3163681076581</v>
      </c>
      <c r="E2770">
        <v>5.3964228366588296</v>
      </c>
      <c r="F2770">
        <v>8.59260654449462</v>
      </c>
      <c r="G2770">
        <v>3.3753533363342201</v>
      </c>
      <c r="H2770">
        <v>9.6881256103515607</v>
      </c>
      <c r="I2770">
        <v>2.4331851005554199</v>
      </c>
      <c r="J2770">
        <v>1119</v>
      </c>
      <c r="K2770">
        <v>192</v>
      </c>
      <c r="L2770">
        <v>2498</v>
      </c>
      <c r="M2770">
        <v>460</v>
      </c>
      <c r="N2770">
        <v>82.152297973632798</v>
      </c>
      <c r="O2770">
        <v>24.166091918945298</v>
      </c>
      <c r="P2770">
        <v>89.853781315851094</v>
      </c>
      <c r="Q2770">
        <v>219.923431203223</v>
      </c>
      <c r="R2770">
        <v>35.763293407264001</v>
      </c>
      <c r="S2770">
        <v>3.8920068940196</v>
      </c>
      <c r="T2770">
        <v>0.50050676807342998</v>
      </c>
      <c r="U2770">
        <v>0.98823869134647802</v>
      </c>
      <c r="V2770">
        <v>9.6283662477558298</v>
      </c>
      <c r="W2770">
        <v>2.2720414201183399</v>
      </c>
    </row>
    <row r="2771" spans="1:23" x14ac:dyDescent="0.25">
      <c r="A2771">
        <v>2769</v>
      </c>
      <c r="B2771">
        <v>199.116613945545</v>
      </c>
      <c r="C2771">
        <v>188.54014244406</v>
      </c>
      <c r="D2771">
        <v>34.497331923120001</v>
      </c>
      <c r="E2771">
        <v>12.829379222954399</v>
      </c>
      <c r="F2771">
        <v>7.4684057235717702</v>
      </c>
      <c r="G2771">
        <v>10.353518486022899</v>
      </c>
      <c r="H2771">
        <v>10.891633033752401</v>
      </c>
      <c r="I2771">
        <v>7.2374811172485298</v>
      </c>
      <c r="J2771">
        <v>1324</v>
      </c>
      <c r="K2771">
        <v>755</v>
      </c>
      <c r="L2771">
        <v>2557</v>
      </c>
      <c r="M2771">
        <v>1983</v>
      </c>
      <c r="N2771">
        <v>103.870109558105</v>
      </c>
      <c r="O2771">
        <v>24.020824432373001</v>
      </c>
      <c r="P2771">
        <v>107.478483898546</v>
      </c>
      <c r="Q2771">
        <v>138.029758383764</v>
      </c>
      <c r="R2771">
        <v>26.013793968610202</v>
      </c>
      <c r="S2771">
        <v>2.0601650028060399</v>
      </c>
      <c r="T2771">
        <v>0.60575475087921704</v>
      </c>
      <c r="U2771">
        <v>0.979476529002691</v>
      </c>
      <c r="V2771">
        <v>7.5599343185550003</v>
      </c>
      <c r="W2771">
        <v>2.08719433719433</v>
      </c>
    </row>
    <row r="2772" spans="1:23" x14ac:dyDescent="0.25">
      <c r="A2772">
        <v>2770</v>
      </c>
      <c r="B2772">
        <v>200.45271594636</v>
      </c>
      <c r="C2772">
        <v>140.922761939878</v>
      </c>
      <c r="D2772">
        <v>32.298078103505397</v>
      </c>
      <c r="E2772">
        <v>3.09430709706825</v>
      </c>
      <c r="F2772">
        <v>6.8190350532531703</v>
      </c>
      <c r="G2772">
        <v>1.55710637569427</v>
      </c>
      <c r="H2772">
        <v>9.7328968048095703</v>
      </c>
      <c r="I2772">
        <v>1.01975286006927</v>
      </c>
      <c r="J2772">
        <v>1211</v>
      </c>
      <c r="K2772">
        <v>46</v>
      </c>
      <c r="L2772">
        <v>2327</v>
      </c>
      <c r="M2772">
        <v>95</v>
      </c>
      <c r="N2772">
        <v>97.800819396972599</v>
      </c>
      <c r="O2772">
        <v>12.165524482726999</v>
      </c>
      <c r="P2772">
        <v>99.443406395975501</v>
      </c>
      <c r="Q2772">
        <v>167.734301617672</v>
      </c>
      <c r="R2772">
        <v>25.000465942530798</v>
      </c>
      <c r="S2772">
        <v>6.2863989074027398</v>
      </c>
      <c r="T2772">
        <v>0.50939652100029698</v>
      </c>
      <c r="U2772">
        <v>0.96623986596310496</v>
      </c>
      <c r="V2772">
        <v>14.663372452130901</v>
      </c>
      <c r="W2772">
        <v>3.62593516209476</v>
      </c>
    </row>
    <row r="2773" spans="1:23" x14ac:dyDescent="0.25">
      <c r="A2773">
        <v>2771</v>
      </c>
      <c r="B2773">
        <v>179.17089405965501</v>
      </c>
      <c r="C2773">
        <v>182.22841506724299</v>
      </c>
      <c r="D2773">
        <v>32.965006173679299</v>
      </c>
      <c r="E2773">
        <v>10.0344180106668</v>
      </c>
      <c r="F2773">
        <v>8.1193437576293892</v>
      </c>
      <c r="G2773">
        <v>3.71257019042968</v>
      </c>
      <c r="H2773">
        <v>10.110881805419901</v>
      </c>
      <c r="I2773">
        <v>2.5999279022216699</v>
      </c>
      <c r="J2773">
        <v>1284</v>
      </c>
      <c r="K2773">
        <v>220</v>
      </c>
      <c r="L2773">
        <v>2453</v>
      </c>
      <c r="M2773">
        <v>494</v>
      </c>
      <c r="N2773">
        <v>115.745407104492</v>
      </c>
      <c r="O2773">
        <v>72.897186279296804</v>
      </c>
      <c r="P2773">
        <v>113.95343452534</v>
      </c>
      <c r="Q2773">
        <v>111.7792682117</v>
      </c>
      <c r="R2773">
        <v>22.1211120787586</v>
      </c>
      <c r="S2773">
        <v>5.8069199449170901</v>
      </c>
      <c r="T2773">
        <v>0.65943061747993803</v>
      </c>
      <c r="U2773">
        <v>0.93703444745492304</v>
      </c>
      <c r="V2773">
        <v>9.7289204097714705</v>
      </c>
      <c r="W2773">
        <v>3.2261499148211201</v>
      </c>
    </row>
    <row r="2774" spans="1:23" x14ac:dyDescent="0.25">
      <c r="A2774">
        <v>2772</v>
      </c>
      <c r="B2774">
        <v>168.95567544489501</v>
      </c>
      <c r="C2774">
        <v>211.43230025810701</v>
      </c>
      <c r="D2774">
        <v>38.606137693165003</v>
      </c>
      <c r="E2774">
        <v>6.0899575771872598</v>
      </c>
      <c r="F2774">
        <v>9.6353483200073207</v>
      </c>
      <c r="G2774">
        <v>2.4376866817474299</v>
      </c>
      <c r="H2774">
        <v>12.605094909667899</v>
      </c>
      <c r="I2774">
        <v>2.2909157276153498</v>
      </c>
      <c r="J2774">
        <v>1588</v>
      </c>
      <c r="K2774">
        <v>257</v>
      </c>
      <c r="L2774">
        <v>2723</v>
      </c>
      <c r="M2774">
        <v>476</v>
      </c>
      <c r="N2774">
        <v>125.175888061523</v>
      </c>
      <c r="O2774">
        <v>57.706153869628899</v>
      </c>
      <c r="P2774">
        <v>87.709825327510899</v>
      </c>
      <c r="Q2774">
        <v>199.02439530062199</v>
      </c>
      <c r="R2774">
        <v>23.877623580032999</v>
      </c>
      <c r="S2774">
        <v>8.56053846607937</v>
      </c>
      <c r="T2774">
        <v>0.53462956875836598</v>
      </c>
      <c r="U2774">
        <v>0.95471185063115205</v>
      </c>
      <c r="V2774">
        <v>11.170872386445501</v>
      </c>
      <c r="W2774">
        <v>5.3358619381756096</v>
      </c>
    </row>
    <row r="2775" spans="1:23" x14ac:dyDescent="0.25">
      <c r="A2775">
        <v>2773</v>
      </c>
      <c r="B2775">
        <v>167.99594403151599</v>
      </c>
      <c r="C2775">
        <v>202.80356692347999</v>
      </c>
      <c r="D2775">
        <v>37.250402739643</v>
      </c>
      <c r="E2775">
        <v>5.6201642916354597</v>
      </c>
      <c r="F2775">
        <v>11.580192565917899</v>
      </c>
      <c r="G2775">
        <v>2.83237099647521</v>
      </c>
      <c r="H2775">
        <v>14.0672302246093</v>
      </c>
      <c r="I2775">
        <v>2.4973373413085902</v>
      </c>
      <c r="J2775">
        <v>1780</v>
      </c>
      <c r="K2775">
        <v>215</v>
      </c>
      <c r="L2775">
        <v>3531</v>
      </c>
      <c r="M2775">
        <v>511</v>
      </c>
      <c r="N2775">
        <v>126.269554138183</v>
      </c>
      <c r="O2775">
        <v>60.9590034484863</v>
      </c>
      <c r="P2775">
        <v>142.530755238159</v>
      </c>
      <c r="Q2775">
        <v>210.41608565736999</v>
      </c>
      <c r="R2775">
        <v>22.156907869630899</v>
      </c>
      <c r="S2775">
        <v>4.1121364946255996</v>
      </c>
      <c r="T2775">
        <v>0.83557123618301898</v>
      </c>
      <c r="U2775">
        <v>0.97455043872745495</v>
      </c>
      <c r="V2775">
        <v>7.2665720656801103</v>
      </c>
      <c r="W2775">
        <v>2.30843422942745</v>
      </c>
    </row>
    <row r="2776" spans="1:23" x14ac:dyDescent="0.25">
      <c r="A2776">
        <v>2774</v>
      </c>
      <c r="B2776">
        <v>170.59494653496</v>
      </c>
      <c r="C2776">
        <v>202.845679132139</v>
      </c>
      <c r="D2776">
        <v>35.921254212285199</v>
      </c>
      <c r="E2776">
        <v>4.8570531288553598</v>
      </c>
      <c r="F2776">
        <v>9.7783412933349592</v>
      </c>
      <c r="G2776">
        <v>3.0115697383880602</v>
      </c>
      <c r="H2776">
        <v>11.622478485107401</v>
      </c>
      <c r="I2776">
        <v>1.99743688106536</v>
      </c>
      <c r="J2776">
        <v>1496</v>
      </c>
      <c r="K2776">
        <v>166</v>
      </c>
      <c r="L2776">
        <v>2840</v>
      </c>
      <c r="M2776">
        <v>362</v>
      </c>
      <c r="N2776">
        <v>120.929733276367</v>
      </c>
      <c r="O2776">
        <v>44.643028259277301</v>
      </c>
      <c r="P2776">
        <v>68.407010915197304</v>
      </c>
      <c r="Q2776">
        <v>176.389822884453</v>
      </c>
      <c r="R2776">
        <v>26.5545784215448</v>
      </c>
      <c r="S2776">
        <v>3.9383094828047098</v>
      </c>
      <c r="T2776">
        <v>0.417632304778629</v>
      </c>
      <c r="U2776">
        <v>0.972142919160352</v>
      </c>
      <c r="V2776">
        <v>14.065201465201399</v>
      </c>
      <c r="W2776">
        <v>2.6861527849629199</v>
      </c>
    </row>
    <row r="2777" spans="1:23" x14ac:dyDescent="0.25">
      <c r="A2777">
        <v>2775</v>
      </c>
      <c r="B2777">
        <v>167.252129868617</v>
      </c>
      <c r="C2777">
        <v>170.90422868675799</v>
      </c>
      <c r="D2777">
        <v>42.120610018928801</v>
      </c>
      <c r="E2777">
        <v>13.5192505929259</v>
      </c>
      <c r="F2777">
        <v>10.3664026260375</v>
      </c>
      <c r="G2777">
        <v>6.5956268310546804</v>
      </c>
      <c r="H2777">
        <v>13.0390968322753</v>
      </c>
      <c r="I2777">
        <v>5.5528459548950098</v>
      </c>
      <c r="J2777">
        <v>1645</v>
      </c>
      <c r="K2777">
        <v>516</v>
      </c>
      <c r="L2777">
        <v>3041</v>
      </c>
      <c r="M2777">
        <v>1409</v>
      </c>
      <c r="N2777">
        <v>129.01550292968699</v>
      </c>
      <c r="O2777">
        <v>47.169906616210902</v>
      </c>
      <c r="P2777">
        <v>91.084529937686199</v>
      </c>
      <c r="Q2777">
        <v>178.04980297203599</v>
      </c>
      <c r="R2777">
        <v>26.940523847140401</v>
      </c>
      <c r="S2777">
        <v>5.7221040949408399</v>
      </c>
      <c r="T2777">
        <v>0.52873253574359103</v>
      </c>
      <c r="U2777">
        <v>0.96780232506716601</v>
      </c>
      <c r="V2777">
        <v>9.5097345132743296</v>
      </c>
      <c r="W2777">
        <v>2.8428478754459898</v>
      </c>
    </row>
    <row r="2778" spans="1:23" x14ac:dyDescent="0.25">
      <c r="A2778">
        <v>2776</v>
      </c>
      <c r="B2778">
        <v>184.97845873197599</v>
      </c>
      <c r="C2778">
        <v>175.35989442837999</v>
      </c>
      <c r="D2778">
        <v>32.287901290138898</v>
      </c>
      <c r="E2778">
        <v>6.9130056942665696</v>
      </c>
      <c r="F2778">
        <v>5.7005710601806596</v>
      </c>
      <c r="G2778">
        <v>3.1000902652740399</v>
      </c>
      <c r="H2778">
        <v>10.843801498413001</v>
      </c>
      <c r="I2778">
        <v>2.6941545009613002</v>
      </c>
      <c r="J2778">
        <v>1293</v>
      </c>
      <c r="K2778">
        <v>260</v>
      </c>
      <c r="L2778">
        <v>1991</v>
      </c>
      <c r="M2778">
        <v>561</v>
      </c>
      <c r="N2778">
        <v>100.01999664306599</v>
      </c>
      <c r="O2778">
        <v>32.280025482177699</v>
      </c>
      <c r="P2778">
        <v>91.7405838041431</v>
      </c>
      <c r="Q2778">
        <v>192.08641119374701</v>
      </c>
      <c r="R2778">
        <v>20.349003659679699</v>
      </c>
      <c r="S2778">
        <v>4.73095997046196</v>
      </c>
      <c r="T2778">
        <v>0.54748097087135705</v>
      </c>
      <c r="U2778">
        <v>0.971126051800275</v>
      </c>
      <c r="V2778">
        <v>12.0245901639344</v>
      </c>
      <c r="W2778">
        <v>2.7345300950369502</v>
      </c>
    </row>
    <row r="2779" spans="1:23" x14ac:dyDescent="0.25">
      <c r="A2779">
        <v>2777</v>
      </c>
      <c r="B2779">
        <v>168.79495041627001</v>
      </c>
      <c r="C2779">
        <v>186.913931960643</v>
      </c>
      <c r="D2779">
        <v>35.525385401698102</v>
      </c>
      <c r="E2779">
        <v>7.8475070194165299</v>
      </c>
      <c r="F2779">
        <v>7.5882320404052699</v>
      </c>
      <c r="G2779">
        <v>3.5539462566375701</v>
      </c>
      <c r="H2779">
        <v>9.9074611663818306</v>
      </c>
      <c r="I2779">
        <v>2.8549659252166699</v>
      </c>
      <c r="J2779">
        <v>1197</v>
      </c>
      <c r="K2779">
        <v>288</v>
      </c>
      <c r="L2779">
        <v>2267</v>
      </c>
      <c r="M2779">
        <v>625</v>
      </c>
      <c r="N2779">
        <v>102.552429199218</v>
      </c>
      <c r="O2779">
        <v>56.089218139648402</v>
      </c>
      <c r="P2779">
        <v>108.47423494570501</v>
      </c>
      <c r="Q2779">
        <v>186.93032991512001</v>
      </c>
      <c r="R2779">
        <v>26.851075108527599</v>
      </c>
      <c r="S2779">
        <v>4.3752860246613396</v>
      </c>
      <c r="T2779">
        <v>0.50958535173876995</v>
      </c>
      <c r="U2779">
        <v>0.976328498268349</v>
      </c>
      <c r="V2779">
        <v>10.8112695179904</v>
      </c>
      <c r="W2779">
        <v>2.5741204180774302</v>
      </c>
    </row>
    <row r="2780" spans="1:23" x14ac:dyDescent="0.25">
      <c r="A2780">
        <v>2778</v>
      </c>
      <c r="B2780">
        <v>186.72656174193099</v>
      </c>
      <c r="C2780">
        <v>185.112596790157</v>
      </c>
      <c r="D2780">
        <v>29.852808730766299</v>
      </c>
      <c r="E2780">
        <v>7.8820738336988603</v>
      </c>
      <c r="F2780">
        <v>6.0543284416198704</v>
      </c>
      <c r="G2780">
        <v>3.6036345958709699</v>
      </c>
      <c r="H2780">
        <v>10.3158254623413</v>
      </c>
      <c r="I2780">
        <v>3.1650011539459202</v>
      </c>
      <c r="J2780">
        <v>1280</v>
      </c>
      <c r="K2780">
        <v>317</v>
      </c>
      <c r="L2780">
        <v>2095</v>
      </c>
      <c r="M2780">
        <v>663</v>
      </c>
      <c r="N2780">
        <v>109.48973083496</v>
      </c>
      <c r="O2780">
        <v>9.4339809417724592</v>
      </c>
      <c r="P2780">
        <v>98.323946095369706</v>
      </c>
      <c r="Q2780">
        <v>190.90359523139</v>
      </c>
      <c r="R2780">
        <v>23.291613082643401</v>
      </c>
      <c r="S2780">
        <v>5.6974634750912401</v>
      </c>
      <c r="T2780">
        <v>0.52069338623184702</v>
      </c>
      <c r="U2780">
        <v>0.96868696637333496</v>
      </c>
      <c r="V2780">
        <v>13.015188335358401</v>
      </c>
      <c r="W2780">
        <v>3.2029133284777802</v>
      </c>
    </row>
    <row r="2781" spans="1:23" x14ac:dyDescent="0.25">
      <c r="A2781">
        <v>2779</v>
      </c>
      <c r="B2781">
        <v>172.489316695453</v>
      </c>
      <c r="C2781">
        <v>212.992179161249</v>
      </c>
      <c r="D2781">
        <v>35.549642258919498</v>
      </c>
      <c r="E2781">
        <v>6.4034831463778996</v>
      </c>
      <c r="F2781">
        <v>7.0300993919372496</v>
      </c>
      <c r="G2781">
        <v>2.7178423404693599</v>
      </c>
      <c r="H2781">
        <v>12.172461509704499</v>
      </c>
      <c r="I2781">
        <v>2.56151175498962</v>
      </c>
      <c r="J2781">
        <v>1526</v>
      </c>
      <c r="K2781">
        <v>283</v>
      </c>
      <c r="L2781">
        <v>2400</v>
      </c>
      <c r="M2781">
        <v>504</v>
      </c>
      <c r="N2781">
        <v>111.44954681396401</v>
      </c>
      <c r="O2781">
        <v>23.345235824584901</v>
      </c>
      <c r="P2781">
        <v>90.255297532656002</v>
      </c>
      <c r="Q2781">
        <v>169.92521380123799</v>
      </c>
      <c r="R2781">
        <v>22.010618665888501</v>
      </c>
      <c r="S2781">
        <v>5.9706604545592201</v>
      </c>
      <c r="T2781">
        <v>0.50049257870755903</v>
      </c>
      <c r="U2781">
        <v>0.96196717957922995</v>
      </c>
      <c r="V2781">
        <v>8.0513718622300008</v>
      </c>
      <c r="W2781">
        <v>3.1943374099514101</v>
      </c>
    </row>
    <row r="2782" spans="1:23" x14ac:dyDescent="0.25">
      <c r="A2782">
        <v>2780</v>
      </c>
      <c r="B2782">
        <v>168.23258747501399</v>
      </c>
      <c r="C2782">
        <v>205.185875914533</v>
      </c>
      <c r="D2782">
        <v>31.0441180140682</v>
      </c>
      <c r="E2782">
        <v>6.8034248505352997</v>
      </c>
      <c r="F2782">
        <v>8.1926679611206001</v>
      </c>
      <c r="G2782">
        <v>3.2200217247009202</v>
      </c>
      <c r="H2782">
        <v>12.0101299285888</v>
      </c>
      <c r="I2782">
        <v>2.0828599929809499</v>
      </c>
      <c r="J2782">
        <v>1533</v>
      </c>
      <c r="K2782">
        <v>139</v>
      </c>
      <c r="L2782">
        <v>2790</v>
      </c>
      <c r="M2782">
        <v>350</v>
      </c>
      <c r="N2782">
        <v>105.00000762939401</v>
      </c>
      <c r="O2782">
        <v>27.802877426147401</v>
      </c>
      <c r="P2782">
        <v>104.367703600139</v>
      </c>
      <c r="Q2782">
        <v>173.77655489132499</v>
      </c>
      <c r="R2782">
        <v>24.592883485775499</v>
      </c>
      <c r="S2782">
        <v>4.2719839209984602</v>
      </c>
      <c r="T2782">
        <v>0.57569220005746302</v>
      </c>
      <c r="U2782">
        <v>0.97397804698606005</v>
      </c>
      <c r="V2782">
        <v>7.6521155137676198</v>
      </c>
      <c r="W2782">
        <v>3.02688685683089</v>
      </c>
    </row>
    <row r="2783" spans="1:23" x14ac:dyDescent="0.25">
      <c r="A2783">
        <v>2781</v>
      </c>
      <c r="B2783">
        <v>179.70447709057001</v>
      </c>
      <c r="C2783">
        <v>184.67756020881399</v>
      </c>
      <c r="D2783">
        <v>32.521347216035998</v>
      </c>
      <c r="E2783">
        <v>8.0029245935894693</v>
      </c>
      <c r="F2783">
        <v>7.4917511940002397</v>
      </c>
      <c r="G2783">
        <v>3.7281801700592001</v>
      </c>
      <c r="H2783">
        <v>12.3792676925659</v>
      </c>
      <c r="I2783">
        <v>2.4815244674682599</v>
      </c>
      <c r="J2783">
        <v>1587</v>
      </c>
      <c r="K2783">
        <v>207</v>
      </c>
      <c r="L2783">
        <v>2664</v>
      </c>
      <c r="M2783">
        <v>440</v>
      </c>
      <c r="N2783">
        <v>120.933860778808</v>
      </c>
      <c r="O2783">
        <v>71.847061157226506</v>
      </c>
      <c r="P2783">
        <v>63.739487179487099</v>
      </c>
      <c r="Q2783">
        <v>160.646006341537</v>
      </c>
      <c r="R2783">
        <v>29.285499981026799</v>
      </c>
      <c r="S2783">
        <v>5.3003702215543704</v>
      </c>
      <c r="T2783">
        <v>0.386502713503103</v>
      </c>
      <c r="U2783">
        <v>0.96679930713746098</v>
      </c>
      <c r="V2783">
        <v>16.411730205278499</v>
      </c>
      <c r="W2783">
        <v>3.7407724272793899</v>
      </c>
    </row>
    <row r="2784" spans="1:23" x14ac:dyDescent="0.25">
      <c r="A2784">
        <v>2782</v>
      </c>
      <c r="B2784">
        <v>178.1422305886</v>
      </c>
      <c r="C2784">
        <v>175.66944827184599</v>
      </c>
      <c r="D2784">
        <v>25.6671983807475</v>
      </c>
      <c r="E2784">
        <v>11.701676723691699</v>
      </c>
      <c r="F2784">
        <v>5.75847959518432</v>
      </c>
      <c r="G2784">
        <v>9.1939907073974592</v>
      </c>
      <c r="H2784">
        <v>9.1229085922241193</v>
      </c>
      <c r="I2784">
        <v>6.1818761825561497</v>
      </c>
      <c r="J2784">
        <v>1100</v>
      </c>
      <c r="K2784">
        <v>546</v>
      </c>
      <c r="L2784">
        <v>1857</v>
      </c>
      <c r="M2784">
        <v>1359</v>
      </c>
      <c r="N2784">
        <v>105.574615478515</v>
      </c>
      <c r="O2784">
        <v>51.4781494140625</v>
      </c>
      <c r="P2784">
        <v>59.837549096622098</v>
      </c>
      <c r="Q2784">
        <v>146.667934941673</v>
      </c>
      <c r="R2784">
        <v>27.6355078177229</v>
      </c>
      <c r="S2784">
        <v>3.9543256097071402</v>
      </c>
      <c r="T2784">
        <v>0.37508660658293003</v>
      </c>
      <c r="U2784">
        <v>0.98227253321131902</v>
      </c>
      <c r="V2784">
        <v>12.1038805970149</v>
      </c>
      <c r="W2784">
        <v>2.84107793153678</v>
      </c>
    </row>
    <row r="2785" spans="1:23" x14ac:dyDescent="0.25">
      <c r="A2785">
        <v>2783</v>
      </c>
      <c r="B2785">
        <v>172.82856255700599</v>
      </c>
      <c r="C2785">
        <v>192.437093675406</v>
      </c>
      <c r="D2785">
        <v>28.6125940720801</v>
      </c>
      <c r="E2785">
        <v>6.6855098402439497</v>
      </c>
      <c r="F2785">
        <v>5.6683440208434996</v>
      </c>
      <c r="G2785">
        <v>3.5778226852416899</v>
      </c>
      <c r="H2785">
        <v>9.3170833587646396</v>
      </c>
      <c r="I2785">
        <v>2.8936185836791899</v>
      </c>
      <c r="J2785">
        <v>1129</v>
      </c>
      <c r="K2785">
        <v>267</v>
      </c>
      <c r="L2785">
        <v>2133</v>
      </c>
      <c r="M2785">
        <v>588</v>
      </c>
      <c r="N2785">
        <v>99.045448303222599</v>
      </c>
      <c r="O2785">
        <v>45.221675872802699</v>
      </c>
      <c r="P2785">
        <v>53.395521362824503</v>
      </c>
      <c r="Q2785">
        <v>162.71396095695101</v>
      </c>
      <c r="R2785">
        <v>26.45282979472</v>
      </c>
      <c r="S2785">
        <v>4.9227847515864296</v>
      </c>
      <c r="T2785">
        <v>0.34366677108398802</v>
      </c>
      <c r="U2785">
        <v>0.96966814091645404</v>
      </c>
      <c r="V2785">
        <v>10.5146977260122</v>
      </c>
      <c r="W2785">
        <v>3.0559660811629299</v>
      </c>
    </row>
    <row r="2786" spans="1:23" x14ac:dyDescent="0.25">
      <c r="A2786">
        <v>2784</v>
      </c>
      <c r="B2786">
        <v>178.412622018669</v>
      </c>
      <c r="C2786">
        <v>178.422771643152</v>
      </c>
      <c r="D2786">
        <v>25.262951324661699</v>
      </c>
      <c r="E2786">
        <v>5.7208353809624501</v>
      </c>
      <c r="F2786">
        <v>9.3290863037109304</v>
      </c>
      <c r="G2786">
        <v>3.4171259403228702</v>
      </c>
      <c r="H2786">
        <v>10.885144233703601</v>
      </c>
      <c r="I2786">
        <v>2.6738736629486</v>
      </c>
      <c r="J2786">
        <v>1299</v>
      </c>
      <c r="K2786">
        <v>222</v>
      </c>
      <c r="L2786">
        <v>2823</v>
      </c>
      <c r="M2786">
        <v>538</v>
      </c>
      <c r="N2786">
        <v>116</v>
      </c>
      <c r="O2786">
        <v>45.880279541015597</v>
      </c>
      <c r="P2786">
        <v>64.434558190979402</v>
      </c>
      <c r="Q2786">
        <v>164.987472596304</v>
      </c>
      <c r="R2786">
        <v>28.486510981201299</v>
      </c>
      <c r="S2786">
        <v>4.9804625426105398</v>
      </c>
      <c r="T2786">
        <v>0.431858294092618</v>
      </c>
      <c r="U2786">
        <v>0.96797238137850095</v>
      </c>
      <c r="V2786">
        <v>12.7578516158397</v>
      </c>
      <c r="W2786">
        <v>2.7768504583390299</v>
      </c>
    </row>
    <row r="2787" spans="1:23" x14ac:dyDescent="0.25">
      <c r="A2787">
        <v>2785</v>
      </c>
      <c r="B2787">
        <v>177.17772516446999</v>
      </c>
      <c r="C2787">
        <v>186.58291447534299</v>
      </c>
      <c r="D2787">
        <v>24.957420470035501</v>
      </c>
      <c r="E2787">
        <v>11.2723418650928</v>
      </c>
      <c r="F2787">
        <v>8.4658870697021396</v>
      </c>
      <c r="G2787">
        <v>4.1639251708984304</v>
      </c>
      <c r="H2787">
        <v>10.4112691879272</v>
      </c>
      <c r="I2787">
        <v>2.82248330116271</v>
      </c>
      <c r="J2787">
        <v>1286</v>
      </c>
      <c r="K2787">
        <v>190</v>
      </c>
      <c r="L2787">
        <v>2516</v>
      </c>
      <c r="M2787">
        <v>537</v>
      </c>
      <c r="N2787">
        <v>113.004425048828</v>
      </c>
      <c r="O2787">
        <v>22.8035068511962</v>
      </c>
      <c r="P2787">
        <v>76.974870989454701</v>
      </c>
      <c r="Q2787">
        <v>166.657243246728</v>
      </c>
      <c r="R2787">
        <v>30.005613062323199</v>
      </c>
      <c r="S2787">
        <v>10.780471679952999</v>
      </c>
      <c r="T2787">
        <v>0.47601183672216602</v>
      </c>
      <c r="U2787">
        <v>0.93492005878203199</v>
      </c>
      <c r="V2787">
        <v>16.6654978962131</v>
      </c>
      <c r="W2787">
        <v>5.1139286580926901</v>
      </c>
    </row>
    <row r="2788" spans="1:23" x14ac:dyDescent="0.25">
      <c r="A2788">
        <v>2786</v>
      </c>
      <c r="B2788">
        <v>199.01634031322101</v>
      </c>
      <c r="C2788">
        <v>149.31745230840801</v>
      </c>
      <c r="D2788">
        <v>28.576080384649298</v>
      </c>
      <c r="E2788">
        <v>3.3719671894313299</v>
      </c>
      <c r="F2788">
        <v>6.9642214775085396</v>
      </c>
      <c r="G2788">
        <v>2.2705037593841499</v>
      </c>
      <c r="H2788">
        <v>10.8208780288696</v>
      </c>
      <c r="I2788">
        <v>1.9918440580368</v>
      </c>
      <c r="J2788">
        <v>1388</v>
      </c>
      <c r="K2788">
        <v>197</v>
      </c>
      <c r="L2788">
        <v>2402</v>
      </c>
      <c r="M2788">
        <v>389</v>
      </c>
      <c r="N2788">
        <v>109.93179321289</v>
      </c>
      <c r="O2788">
        <v>41.012191772460902</v>
      </c>
      <c r="P2788">
        <v>70.121380160197106</v>
      </c>
      <c r="Q2788">
        <v>160.61935278611</v>
      </c>
      <c r="R2788">
        <v>31.680611983791501</v>
      </c>
      <c r="S2788">
        <v>7.2713551768424498</v>
      </c>
      <c r="T2788">
        <v>0.42099591635538702</v>
      </c>
      <c r="U2788">
        <v>0.95739237370728303</v>
      </c>
      <c r="V2788">
        <v>15.717948717948699</v>
      </c>
      <c r="W2788">
        <v>3.7071935157041498</v>
      </c>
    </row>
    <row r="2789" spans="1:23" x14ac:dyDescent="0.25">
      <c r="A2789">
        <v>2787</v>
      </c>
      <c r="B2789">
        <v>181.141007976091</v>
      </c>
      <c r="C2789">
        <v>164.19806322653201</v>
      </c>
      <c r="D2789">
        <v>30.220151756140002</v>
      </c>
      <c r="E2789">
        <v>7.8750436505463801</v>
      </c>
      <c r="F2789">
        <v>7.92750692367553</v>
      </c>
      <c r="G2789">
        <v>4.3152399063110298</v>
      </c>
      <c r="H2789">
        <v>11.408018112182599</v>
      </c>
      <c r="I2789">
        <v>3.5064339637756299</v>
      </c>
      <c r="J2789">
        <v>1435</v>
      </c>
      <c r="K2789">
        <v>341</v>
      </c>
      <c r="L2789">
        <v>2496</v>
      </c>
      <c r="M2789">
        <v>855</v>
      </c>
      <c r="N2789">
        <v>109.384643554687</v>
      </c>
      <c r="O2789">
        <v>13.8924436569213</v>
      </c>
      <c r="P2789">
        <v>96.614966984592797</v>
      </c>
      <c r="Q2789">
        <v>175.57259725400399</v>
      </c>
      <c r="R2789">
        <v>27.534570209471799</v>
      </c>
      <c r="S2789">
        <v>10.089161646438001</v>
      </c>
      <c r="T2789">
        <v>0.51019646681486797</v>
      </c>
      <c r="U2789">
        <v>0.93744541129900205</v>
      </c>
      <c r="V2789">
        <v>8.8291215403128707</v>
      </c>
      <c r="W2789">
        <v>5.47472698907956</v>
      </c>
    </row>
    <row r="2790" spans="1:23" x14ac:dyDescent="0.25">
      <c r="A2790">
        <v>2788</v>
      </c>
      <c r="B2790">
        <v>190.73244192590499</v>
      </c>
      <c r="C2790">
        <v>167.76737371189</v>
      </c>
      <c r="D2790">
        <v>14.916436281988499</v>
      </c>
      <c r="E2790">
        <v>7.9867155084566699</v>
      </c>
      <c r="F2790">
        <v>5.5790052413940403</v>
      </c>
      <c r="G2790">
        <v>4.6465787887573198</v>
      </c>
      <c r="H2790">
        <v>7.7089724540710396</v>
      </c>
      <c r="I2790">
        <v>3.7873399257659899</v>
      </c>
      <c r="J2790">
        <v>967</v>
      </c>
      <c r="K2790">
        <v>411</v>
      </c>
      <c r="L2790">
        <v>1884</v>
      </c>
      <c r="M2790">
        <v>877</v>
      </c>
      <c r="N2790">
        <v>80.622573852539006</v>
      </c>
      <c r="O2790">
        <v>31.7647590637207</v>
      </c>
      <c r="P2790">
        <v>84.098288132333096</v>
      </c>
      <c r="Q2790">
        <v>194.230852769302</v>
      </c>
      <c r="R2790">
        <v>29.2313952969543</v>
      </c>
      <c r="S2790">
        <v>6.3104734737978996</v>
      </c>
      <c r="T2790">
        <v>0.45334783109905902</v>
      </c>
      <c r="U2790">
        <v>0.96850506071221099</v>
      </c>
      <c r="V2790">
        <v>15.682312925170001</v>
      </c>
      <c r="W2790">
        <v>3.0274914089346998</v>
      </c>
    </row>
    <row r="2791" spans="1:23" x14ac:dyDescent="0.25">
      <c r="A2791">
        <v>2789</v>
      </c>
      <c r="B2791">
        <v>196.07415241902601</v>
      </c>
      <c r="C2791">
        <v>217.160569776242</v>
      </c>
      <c r="D2791">
        <v>26.946190481457599</v>
      </c>
      <c r="E2791">
        <v>3.0475459078890701</v>
      </c>
      <c r="F2791">
        <v>6.4904308319091797</v>
      </c>
      <c r="G2791">
        <v>1.2792900800704901</v>
      </c>
      <c r="H2791">
        <v>11.0521955490112</v>
      </c>
      <c r="I2791">
        <v>1.07364797592163</v>
      </c>
      <c r="J2791">
        <v>1400</v>
      </c>
      <c r="K2791">
        <v>91</v>
      </c>
      <c r="L2791">
        <v>2249</v>
      </c>
      <c r="M2791">
        <v>175</v>
      </c>
      <c r="N2791">
        <v>109.480598449707</v>
      </c>
      <c r="O2791">
        <v>26.832817077636701</v>
      </c>
      <c r="P2791">
        <v>98.179020979020905</v>
      </c>
      <c r="Q2791">
        <v>147.36785206258801</v>
      </c>
      <c r="R2791">
        <v>24.609938447102799</v>
      </c>
      <c r="S2791">
        <v>16.0069274413244</v>
      </c>
      <c r="T2791">
        <v>0.54326698476499002</v>
      </c>
      <c r="U2791">
        <v>0.78206643433808398</v>
      </c>
      <c r="V2791">
        <v>12.9933701657458</v>
      </c>
      <c r="W2791">
        <v>6.3125</v>
      </c>
    </row>
    <row r="2792" spans="1:23" x14ac:dyDescent="0.25">
      <c r="A2792">
        <v>2790</v>
      </c>
      <c r="B2792">
        <v>194.80950532709701</v>
      </c>
      <c r="C2792">
        <v>170.88817947175301</v>
      </c>
      <c r="D2792">
        <v>27.690978232308399</v>
      </c>
      <c r="E2792">
        <v>9.5624710473757393</v>
      </c>
      <c r="F2792">
        <v>7.2580780982971103</v>
      </c>
      <c r="G2792">
        <v>5.2162137031555096</v>
      </c>
      <c r="H2792">
        <v>11.787896156311</v>
      </c>
      <c r="I2792">
        <v>5.1785550117492596</v>
      </c>
      <c r="J2792">
        <v>1499</v>
      </c>
      <c r="K2792">
        <v>587</v>
      </c>
      <c r="L2792">
        <v>2649</v>
      </c>
      <c r="M2792">
        <v>1216</v>
      </c>
      <c r="N2792">
        <v>110</v>
      </c>
      <c r="O2792">
        <v>24.596746444702099</v>
      </c>
      <c r="P2792">
        <v>97.863702979970597</v>
      </c>
      <c r="Q2792">
        <v>153.63630928656801</v>
      </c>
      <c r="R2792">
        <v>24.254341249227998</v>
      </c>
      <c r="S2792">
        <v>4.7809002982716704</v>
      </c>
      <c r="T2792">
        <v>0.533645223212032</v>
      </c>
      <c r="U2792">
        <v>0.96954033611745405</v>
      </c>
      <c r="V2792">
        <v>15.791777188328901</v>
      </c>
      <c r="W2792">
        <v>3.0654180602006602</v>
      </c>
    </row>
    <row r="2793" spans="1:23" x14ac:dyDescent="0.25">
      <c r="A2793">
        <v>2791</v>
      </c>
      <c r="B2793">
        <v>184.393448349473</v>
      </c>
      <c r="C2793">
        <v>178.98577500048501</v>
      </c>
      <c r="D2793">
        <v>31.929912678335899</v>
      </c>
      <c r="E2793">
        <v>9.7740632963049698</v>
      </c>
      <c r="F2793">
        <v>7.6182379722595197</v>
      </c>
      <c r="G2793">
        <v>4.7877664566040004</v>
      </c>
      <c r="H2793">
        <v>11.3118467330932</v>
      </c>
      <c r="I2793">
        <v>4.0897765159606898</v>
      </c>
      <c r="J2793">
        <v>1455</v>
      </c>
      <c r="K2793">
        <v>399</v>
      </c>
      <c r="L2793">
        <v>2519</v>
      </c>
      <c r="M2793">
        <v>954</v>
      </c>
      <c r="N2793">
        <v>116.824653625488</v>
      </c>
      <c r="O2793">
        <v>51.400386810302699</v>
      </c>
      <c r="P2793">
        <v>77.844786375858902</v>
      </c>
      <c r="Q2793">
        <v>176.06264714914499</v>
      </c>
      <c r="R2793">
        <v>30.0959369637762</v>
      </c>
      <c r="S2793">
        <v>5.1479591683443999</v>
      </c>
      <c r="T2793">
        <v>0.43591214532161299</v>
      </c>
      <c r="U2793">
        <v>0.97574043855607095</v>
      </c>
      <c r="V2793">
        <v>10.024939172749299</v>
      </c>
      <c r="W2793">
        <v>3.8573241061130301</v>
      </c>
    </row>
    <row r="2794" spans="1:23" x14ac:dyDescent="0.25">
      <c r="A2794">
        <v>2792</v>
      </c>
      <c r="B2794">
        <v>175.27074074792799</v>
      </c>
      <c r="C2794">
        <v>179.62818995128899</v>
      </c>
      <c r="D2794">
        <v>27.924466912576801</v>
      </c>
      <c r="E2794">
        <v>7.0338111736769804</v>
      </c>
      <c r="F2794">
        <v>7.1392335891723597</v>
      </c>
      <c r="G2794">
        <v>3.2734856605529701</v>
      </c>
      <c r="H2794">
        <v>10.4234085083007</v>
      </c>
      <c r="I2794">
        <v>2.8459796905517498</v>
      </c>
      <c r="J2794">
        <v>1342</v>
      </c>
      <c r="K2794">
        <v>306</v>
      </c>
      <c r="L2794">
        <v>2258</v>
      </c>
      <c r="M2794">
        <v>621</v>
      </c>
      <c r="N2794">
        <v>110.018180847167</v>
      </c>
      <c r="O2794">
        <v>29.832868576049801</v>
      </c>
      <c r="P2794">
        <v>82.933837178467201</v>
      </c>
      <c r="Q2794">
        <v>192.86404833836801</v>
      </c>
      <c r="R2794">
        <v>26.898795724892398</v>
      </c>
      <c r="S2794">
        <v>9.4438984492999403</v>
      </c>
      <c r="T2794">
        <v>0.4876239409243</v>
      </c>
      <c r="U2794">
        <v>0.93412290462999303</v>
      </c>
      <c r="V2794">
        <v>9.6567622950819594</v>
      </c>
      <c r="W2794">
        <v>4.8812289246908902</v>
      </c>
    </row>
    <row r="2795" spans="1:23" x14ac:dyDescent="0.25">
      <c r="A2795">
        <v>2793</v>
      </c>
      <c r="B2795">
        <v>166.28653767781199</v>
      </c>
      <c r="C2795">
        <v>164.87263482699001</v>
      </c>
      <c r="D2795">
        <v>27.595481009180901</v>
      </c>
      <c r="E2795">
        <v>3.87588374038181</v>
      </c>
      <c r="F2795">
        <v>7.9333391189575098</v>
      </c>
      <c r="G2795">
        <v>2.8119239807128902</v>
      </c>
      <c r="H2795">
        <v>9.9813184738159109</v>
      </c>
      <c r="I2795">
        <v>1.7283806800842201</v>
      </c>
      <c r="J2795">
        <v>1258</v>
      </c>
      <c r="K2795">
        <v>127</v>
      </c>
      <c r="L2795">
        <v>2226</v>
      </c>
      <c r="M2795">
        <v>296</v>
      </c>
      <c r="N2795">
        <v>111.503364562988</v>
      </c>
      <c r="O2795">
        <v>66.528190612792898</v>
      </c>
      <c r="P2795">
        <v>83.030155267547798</v>
      </c>
      <c r="Q2795">
        <v>149.836197572407</v>
      </c>
      <c r="R2795">
        <v>26.779201154314698</v>
      </c>
      <c r="S2795">
        <v>7.20056551443425</v>
      </c>
      <c r="T2795">
        <v>0.48976362015853497</v>
      </c>
      <c r="U2795">
        <v>0.95265250697113502</v>
      </c>
      <c r="V2795">
        <v>8.1755265797392092</v>
      </c>
      <c r="W2795">
        <v>3.8929879644165299</v>
      </c>
    </row>
    <row r="2796" spans="1:23" x14ac:dyDescent="0.25">
      <c r="A2796">
        <v>2794</v>
      </c>
      <c r="B2796">
        <v>205.15760057443299</v>
      </c>
      <c r="C2796">
        <v>166.88790778008499</v>
      </c>
      <c r="D2796">
        <v>18.8605136786312</v>
      </c>
      <c r="E2796">
        <v>7.0999339427257002</v>
      </c>
      <c r="F2796">
        <v>5.0945649147033603</v>
      </c>
      <c r="G2796">
        <v>3.0868883132934499</v>
      </c>
      <c r="H2796">
        <v>10.3348932266235</v>
      </c>
      <c r="I2796">
        <v>2.2951135635375901</v>
      </c>
      <c r="J2796">
        <v>1276</v>
      </c>
      <c r="K2796">
        <v>187</v>
      </c>
      <c r="L2796">
        <v>2104</v>
      </c>
      <c r="M2796">
        <v>453</v>
      </c>
      <c r="N2796">
        <v>93.744331359863196</v>
      </c>
      <c r="O2796">
        <v>48.332183837890597</v>
      </c>
      <c r="P2796">
        <v>72.581217703886693</v>
      </c>
      <c r="Q2796">
        <v>145.497006212109</v>
      </c>
      <c r="R2796">
        <v>24.253590736758099</v>
      </c>
      <c r="S2796">
        <v>4.22437931581472</v>
      </c>
      <c r="T2796">
        <v>0.41819949783730198</v>
      </c>
      <c r="U2796">
        <v>0.97678665595166703</v>
      </c>
      <c r="V2796">
        <v>8.6287683031869005</v>
      </c>
      <c r="W2796">
        <v>2.9426528133855001</v>
      </c>
    </row>
    <row r="2797" spans="1:23" x14ac:dyDescent="0.25">
      <c r="A2797">
        <v>2795</v>
      </c>
      <c r="B2797">
        <v>184.266451900871</v>
      </c>
      <c r="C2797">
        <v>180.218226629664</v>
      </c>
      <c r="D2797">
        <v>23.727311305320701</v>
      </c>
      <c r="E2797">
        <v>4.5610034701592204</v>
      </c>
      <c r="F2797">
        <v>5.2776083946228001</v>
      </c>
      <c r="G2797">
        <v>2.6007630825042698</v>
      </c>
      <c r="H2797">
        <v>8.5237379074096609</v>
      </c>
      <c r="I2797">
        <v>1.4902863502502399</v>
      </c>
      <c r="J2797">
        <v>1018</v>
      </c>
      <c r="K2797">
        <v>56</v>
      </c>
      <c r="L2797">
        <v>2035</v>
      </c>
      <c r="M2797">
        <v>166</v>
      </c>
      <c r="N2797">
        <v>84.504440307617102</v>
      </c>
      <c r="O2797">
        <v>60.827621459960902</v>
      </c>
      <c r="P2797">
        <v>72.6906302170283</v>
      </c>
      <c r="Q2797">
        <v>176.54695228821799</v>
      </c>
      <c r="R2797">
        <v>21.282898815484199</v>
      </c>
      <c r="S2797">
        <v>3.5487872444251698</v>
      </c>
      <c r="T2797">
        <v>0.45065908097205098</v>
      </c>
      <c r="U2797">
        <v>0.97963263210134</v>
      </c>
      <c r="V2797">
        <v>6.5626678603401896</v>
      </c>
      <c r="W2797">
        <v>2.58704061895551</v>
      </c>
    </row>
    <row r="2798" spans="1:23" x14ac:dyDescent="0.25">
      <c r="A2798">
        <v>2796</v>
      </c>
      <c r="B2798">
        <v>181.88109608181799</v>
      </c>
      <c r="C2798">
        <v>213.232374002988</v>
      </c>
      <c r="D2798">
        <v>22.695222265864899</v>
      </c>
      <c r="E2798">
        <v>5.8310343564428999</v>
      </c>
      <c r="F2798">
        <v>5.4499092102050701</v>
      </c>
      <c r="G2798">
        <v>3.0801465511321999</v>
      </c>
      <c r="H2798">
        <v>8.8915481567382795</v>
      </c>
      <c r="I2798">
        <v>2.6540954113006499</v>
      </c>
      <c r="J2798">
        <v>1072</v>
      </c>
      <c r="K2798">
        <v>255</v>
      </c>
      <c r="L2798">
        <v>2088</v>
      </c>
      <c r="M2798">
        <v>581</v>
      </c>
      <c r="N2798">
        <v>84.380088806152301</v>
      </c>
      <c r="O2798">
        <v>47.296932220458899</v>
      </c>
      <c r="P2798">
        <v>73.251538925769395</v>
      </c>
      <c r="Q2798">
        <v>159.65428292095899</v>
      </c>
      <c r="R2798">
        <v>26.690007923916301</v>
      </c>
      <c r="S2798">
        <v>4.8807447631797798</v>
      </c>
      <c r="T2798">
        <v>0.45706151697261599</v>
      </c>
      <c r="U2798">
        <v>0.97296255636568696</v>
      </c>
      <c r="V2798">
        <v>7.1800302571860799</v>
      </c>
      <c r="W2798">
        <v>2.7745604963805501</v>
      </c>
    </row>
    <row r="2799" spans="1:23" x14ac:dyDescent="0.25">
      <c r="A2799">
        <v>2797</v>
      </c>
      <c r="B2799">
        <v>189.48526072696899</v>
      </c>
      <c r="C2799">
        <v>168.742824428962</v>
      </c>
      <c r="D2799">
        <v>21.338420855662299</v>
      </c>
      <c r="E2799">
        <v>8.0289312555253591</v>
      </c>
      <c r="F2799">
        <v>4.8937668800354004</v>
      </c>
      <c r="G2799">
        <v>4.6806979179382298</v>
      </c>
      <c r="H2799">
        <v>8.0294876098632795</v>
      </c>
      <c r="I2799">
        <v>3.83902859687805</v>
      </c>
      <c r="J2799">
        <v>920</v>
      </c>
      <c r="K2799">
        <v>403</v>
      </c>
      <c r="L2799">
        <v>1953</v>
      </c>
      <c r="M2799">
        <v>916</v>
      </c>
      <c r="N2799">
        <v>97.082435607910099</v>
      </c>
      <c r="O2799">
        <v>61.773780822753899</v>
      </c>
      <c r="P2799">
        <v>99.283762057877794</v>
      </c>
      <c r="Q2799">
        <v>170.005695235449</v>
      </c>
      <c r="R2799">
        <v>20.249773370046299</v>
      </c>
      <c r="S2799">
        <v>5.6810973284974997</v>
      </c>
      <c r="T2799">
        <v>0.63651616842623904</v>
      </c>
      <c r="U2799">
        <v>0.96446154140225004</v>
      </c>
      <c r="V2799">
        <v>8.3236714975845398</v>
      </c>
      <c r="W2799">
        <v>2.56541059367223</v>
      </c>
    </row>
    <row r="2800" spans="1:23" x14ac:dyDescent="0.25">
      <c r="A2800">
        <v>2798</v>
      </c>
      <c r="B2800">
        <v>186.45871256961999</v>
      </c>
      <c r="C2800">
        <v>202.62989772749299</v>
      </c>
      <c r="D2800">
        <v>30.053777932724099</v>
      </c>
      <c r="E2800">
        <v>5.1331336722089498</v>
      </c>
      <c r="F2800">
        <v>7.1051568984985298</v>
      </c>
      <c r="G2800">
        <v>2.7435064315795898</v>
      </c>
      <c r="H2800">
        <v>10.4613180160522</v>
      </c>
      <c r="I2800">
        <v>1.9236583709716699</v>
      </c>
      <c r="J2800">
        <v>1155</v>
      </c>
      <c r="K2800">
        <v>124</v>
      </c>
      <c r="L2800">
        <v>2356</v>
      </c>
      <c r="M2800">
        <v>329</v>
      </c>
      <c r="N2800">
        <v>83.486526489257798</v>
      </c>
      <c r="O2800">
        <v>75.822166442871094</v>
      </c>
      <c r="P2800">
        <v>104.204564430837</v>
      </c>
      <c r="Q2800">
        <v>194.16674910689699</v>
      </c>
      <c r="R2800">
        <v>20.890065481747701</v>
      </c>
      <c r="S2800">
        <v>5.7316949185836998</v>
      </c>
      <c r="T2800">
        <v>0.61085581482108897</v>
      </c>
      <c r="U2800">
        <v>0.97363311315036905</v>
      </c>
      <c r="V2800">
        <v>6.9932692307692301</v>
      </c>
      <c r="W2800">
        <v>2.7344472093849901</v>
      </c>
    </row>
    <row r="2801" spans="1:23" x14ac:dyDescent="0.25">
      <c r="A2801">
        <v>2799</v>
      </c>
      <c r="B2801">
        <v>181.013856275107</v>
      </c>
      <c r="C2801">
        <v>195.56387665198201</v>
      </c>
      <c r="D2801">
        <v>29.946657702771901</v>
      </c>
      <c r="E2801">
        <v>5.1253570857888198</v>
      </c>
      <c r="F2801">
        <v>7.5306258201599103</v>
      </c>
      <c r="G2801">
        <v>2.17046046257019</v>
      </c>
      <c r="H2801">
        <v>11.3105974197387</v>
      </c>
      <c r="I2801">
        <v>1.9697006940841599</v>
      </c>
      <c r="J2801">
        <v>1248</v>
      </c>
      <c r="K2801">
        <v>177</v>
      </c>
      <c r="L2801">
        <v>2575</v>
      </c>
      <c r="M2801">
        <v>394</v>
      </c>
      <c r="N2801">
        <v>90.271812438964801</v>
      </c>
      <c r="O2801">
        <v>25.298221588134702</v>
      </c>
      <c r="P2801">
        <v>99.266474895397494</v>
      </c>
      <c r="Q2801">
        <v>179.94132930513501</v>
      </c>
      <c r="R2801">
        <v>23.422105960299099</v>
      </c>
      <c r="S2801">
        <v>10.467789843841</v>
      </c>
      <c r="T2801">
        <v>0.62555151199260794</v>
      </c>
      <c r="U2801">
        <v>0.92367277233068501</v>
      </c>
      <c r="V2801">
        <v>8.9403747870528107</v>
      </c>
      <c r="W2801">
        <v>4.26382070437566</v>
      </c>
    </row>
    <row r="2802" spans="1:23" x14ac:dyDescent="0.25">
      <c r="A2802">
        <v>2800</v>
      </c>
      <c r="B2802">
        <v>167.14182305109699</v>
      </c>
      <c r="C2802">
        <v>184.40121096857999</v>
      </c>
      <c r="D2802">
        <v>28.5497820866265</v>
      </c>
      <c r="E2802">
        <v>6.1179885975157804</v>
      </c>
      <c r="F2802">
        <v>6.9953284263610804</v>
      </c>
      <c r="G2802">
        <v>2.96927690505981</v>
      </c>
      <c r="H2802">
        <v>10.1966943740844</v>
      </c>
      <c r="I2802">
        <v>2.2539794445037802</v>
      </c>
      <c r="J2802">
        <v>1190</v>
      </c>
      <c r="K2802">
        <v>193</v>
      </c>
      <c r="L2802">
        <v>2608</v>
      </c>
      <c r="M2802">
        <v>416</v>
      </c>
      <c r="N2802">
        <v>92.0869140625</v>
      </c>
      <c r="O2802">
        <v>27.784887313842699</v>
      </c>
      <c r="P2802">
        <v>85.382690730106603</v>
      </c>
      <c r="Q2802">
        <v>189.82943303540901</v>
      </c>
      <c r="R2802">
        <v>21.024185743976201</v>
      </c>
      <c r="S2802">
        <v>3.7640150656597302</v>
      </c>
      <c r="T2802">
        <v>0.53037023226355995</v>
      </c>
      <c r="U2802">
        <v>0.96636541934082398</v>
      </c>
      <c r="V2802">
        <v>14.890052356020901</v>
      </c>
      <c r="W2802">
        <v>2.2828066416711299</v>
      </c>
    </row>
    <row r="2803" spans="1:23" x14ac:dyDescent="0.25">
      <c r="A2803">
        <v>2801</v>
      </c>
      <c r="B2803">
        <v>169.48153466979701</v>
      </c>
      <c r="C2803">
        <v>166.25117894777699</v>
      </c>
      <c r="D2803">
        <v>28.759003774282501</v>
      </c>
      <c r="E2803">
        <v>9.9663155932120304</v>
      </c>
      <c r="F2803">
        <v>6.4029860496520996</v>
      </c>
      <c r="G2803">
        <v>5.3842625617980904</v>
      </c>
      <c r="H2803">
        <v>8.5925083160400302</v>
      </c>
      <c r="I2803">
        <v>4.4422249794006303</v>
      </c>
      <c r="J2803">
        <v>992</v>
      </c>
      <c r="K2803">
        <v>403</v>
      </c>
      <c r="L2803">
        <v>1925</v>
      </c>
      <c r="M2803">
        <v>1016</v>
      </c>
      <c r="N2803">
        <v>87</v>
      </c>
      <c r="O2803">
        <v>40.311286926269503</v>
      </c>
      <c r="P2803">
        <v>82.013895543842807</v>
      </c>
      <c r="Q2803">
        <v>197.41644645496399</v>
      </c>
      <c r="R2803">
        <v>24.472661541550298</v>
      </c>
      <c r="S2803">
        <v>7.3325436936870396</v>
      </c>
      <c r="T2803">
        <v>0.53070598569017902</v>
      </c>
      <c r="U2803">
        <v>0.96459446511620595</v>
      </c>
      <c r="V2803">
        <v>14.369217830109299</v>
      </c>
      <c r="W2803">
        <v>4.2378183831672196</v>
      </c>
    </row>
    <row r="2804" spans="1:23" x14ac:dyDescent="0.25">
      <c r="A2804">
        <v>2802</v>
      </c>
      <c r="B2804">
        <v>160.42688583127901</v>
      </c>
      <c r="C2804">
        <v>181.679986027285</v>
      </c>
      <c r="D2804">
        <v>28.549364460730001</v>
      </c>
      <c r="E2804">
        <v>4.5492233457103</v>
      </c>
      <c r="F2804">
        <v>6.9391994476318297</v>
      </c>
      <c r="G2804">
        <v>2.6836366653442298</v>
      </c>
      <c r="H2804">
        <v>8.6562223434448207</v>
      </c>
      <c r="I2804">
        <v>1.8142241239547701</v>
      </c>
      <c r="J2804">
        <v>960</v>
      </c>
      <c r="K2804">
        <v>136</v>
      </c>
      <c r="L2804">
        <v>2021</v>
      </c>
      <c r="M2804">
        <v>314</v>
      </c>
      <c r="N2804">
        <v>87</v>
      </c>
      <c r="O2804">
        <v>22.135944366455</v>
      </c>
      <c r="P2804">
        <v>91.355555555555497</v>
      </c>
      <c r="Q2804">
        <v>165.06605456106701</v>
      </c>
      <c r="R2804">
        <v>25.5532933781369</v>
      </c>
      <c r="S2804">
        <v>12.050518826684</v>
      </c>
      <c r="T2804">
        <v>0.57915713409137903</v>
      </c>
      <c r="U2804">
        <v>0.93860215169973005</v>
      </c>
      <c r="V2804">
        <v>12.209445585215599</v>
      </c>
      <c r="W2804">
        <v>5.1672833495618304</v>
      </c>
    </row>
    <row r="2805" spans="1:23" x14ac:dyDescent="0.25">
      <c r="A2805">
        <v>2803</v>
      </c>
      <c r="B2805">
        <v>160.83657746123501</v>
      </c>
      <c r="C2805">
        <v>172.53802713035299</v>
      </c>
      <c r="D2805">
        <v>23.9876812891941</v>
      </c>
      <c r="E2805">
        <v>7.4441332831203502</v>
      </c>
      <c r="F2805">
        <v>6.3347649574279696</v>
      </c>
      <c r="G2805">
        <v>3.21228647232055</v>
      </c>
      <c r="H2805">
        <v>8.0751180648803693</v>
      </c>
      <c r="I2805">
        <v>2.1522402763366699</v>
      </c>
      <c r="J2805">
        <v>901</v>
      </c>
      <c r="K2805">
        <v>145</v>
      </c>
      <c r="L2805">
        <v>1837</v>
      </c>
      <c r="M2805">
        <v>396</v>
      </c>
      <c r="N2805">
        <v>77.025970458984304</v>
      </c>
      <c r="O2805">
        <v>44.6878051757812</v>
      </c>
      <c r="P2805">
        <v>75.167639257294397</v>
      </c>
      <c r="Q2805">
        <v>162.967789380791</v>
      </c>
      <c r="R2805">
        <v>20.298606738910699</v>
      </c>
      <c r="S2805">
        <v>5.7214146294189003</v>
      </c>
      <c r="T2805">
        <v>0.45578418820247701</v>
      </c>
      <c r="U2805">
        <v>0.96578999885483796</v>
      </c>
      <c r="V2805">
        <v>10.914179104477601</v>
      </c>
      <c r="W2805">
        <v>3.5123634994351698</v>
      </c>
    </row>
    <row r="2806" spans="1:23" x14ac:dyDescent="0.25">
      <c r="A2806">
        <v>2804</v>
      </c>
      <c r="B2806">
        <v>196.35246172058399</v>
      </c>
      <c r="C2806">
        <v>194.78759533466501</v>
      </c>
      <c r="D2806">
        <v>25.404734660959299</v>
      </c>
      <c r="E2806">
        <v>5.1346257724027504</v>
      </c>
      <c r="F2806">
        <v>8.1030607223510707</v>
      </c>
      <c r="G2806">
        <v>2.2907412052154501</v>
      </c>
      <c r="H2806">
        <v>10.5783023834228</v>
      </c>
      <c r="I2806">
        <v>2.3446588516235298</v>
      </c>
      <c r="J2806">
        <v>1315</v>
      </c>
      <c r="K2806">
        <v>273</v>
      </c>
      <c r="L2806">
        <v>2298</v>
      </c>
      <c r="M2806">
        <v>475</v>
      </c>
      <c r="N2806">
        <v>124.32618713378901</v>
      </c>
      <c r="O2806">
        <v>58.796260833740199</v>
      </c>
      <c r="P2806">
        <v>110.771741969182</v>
      </c>
      <c r="Q2806">
        <v>191.98682366134</v>
      </c>
      <c r="R2806">
        <v>18.567126405046999</v>
      </c>
      <c r="S2806">
        <v>8.7540565156681005</v>
      </c>
      <c r="T2806">
        <v>0.64407037164087699</v>
      </c>
      <c r="U2806">
        <v>0.96505558583961704</v>
      </c>
      <c r="V2806">
        <v>6.8443223443223404</v>
      </c>
      <c r="W2806">
        <v>3.8486027081532699</v>
      </c>
    </row>
    <row r="2807" spans="1:23" x14ac:dyDescent="0.25">
      <c r="A2807">
        <v>2805</v>
      </c>
      <c r="B2807">
        <v>184.66032719439499</v>
      </c>
      <c r="C2807">
        <v>199.564536474606</v>
      </c>
      <c r="D2807">
        <v>26.947105130870401</v>
      </c>
      <c r="E2807">
        <v>8.7620709428904799</v>
      </c>
      <c r="F2807">
        <v>10.795629501342701</v>
      </c>
      <c r="G2807">
        <v>5.4358782768249503</v>
      </c>
      <c r="H2807">
        <v>13.358659744262599</v>
      </c>
      <c r="I2807">
        <v>3.8128855228424001</v>
      </c>
      <c r="J2807">
        <v>1708</v>
      </c>
      <c r="K2807">
        <v>304</v>
      </c>
      <c r="L2807">
        <v>3336</v>
      </c>
      <c r="M2807">
        <v>814</v>
      </c>
      <c r="N2807">
        <v>120.104118347167</v>
      </c>
      <c r="O2807">
        <v>26.907247543334901</v>
      </c>
      <c r="P2807">
        <v>76.1171875</v>
      </c>
      <c r="Q2807">
        <v>140.71942446043099</v>
      </c>
      <c r="R2807">
        <v>25.177488576205</v>
      </c>
      <c r="S2807">
        <v>18.692396578197702</v>
      </c>
      <c r="T2807">
        <v>0.452194622893064</v>
      </c>
      <c r="U2807">
        <v>0.74942723990266402</v>
      </c>
      <c r="V2807">
        <v>8.9243746364165197</v>
      </c>
      <c r="W2807">
        <v>6.3015873015872996</v>
      </c>
    </row>
    <row r="2808" spans="1:23" x14ac:dyDescent="0.25">
      <c r="A2808">
        <v>2806</v>
      </c>
      <c r="B2808">
        <v>180.778435444118</v>
      </c>
      <c r="C2808">
        <v>193.444817481418</v>
      </c>
      <c r="D2808">
        <v>26.286374766581599</v>
      </c>
      <c r="E2808">
        <v>6.1389294650592303</v>
      </c>
      <c r="F2808">
        <v>11.3234758377075</v>
      </c>
      <c r="G2808">
        <v>2.5766670703887899</v>
      </c>
      <c r="H2808">
        <v>13.2530517578125</v>
      </c>
      <c r="I2808">
        <v>1.6675333976745601</v>
      </c>
      <c r="J2808">
        <v>1724</v>
      </c>
      <c r="K2808">
        <v>115</v>
      </c>
      <c r="L2808">
        <v>3365</v>
      </c>
      <c r="M2808">
        <v>281</v>
      </c>
      <c r="N2808">
        <v>108.503456115722</v>
      </c>
      <c r="O2808">
        <v>42.720016479492102</v>
      </c>
      <c r="P2808">
        <v>75.408028169014003</v>
      </c>
      <c r="Q2808">
        <v>190.23331210866999</v>
      </c>
      <c r="R2808">
        <v>25.878456270202499</v>
      </c>
      <c r="S2808">
        <v>4.4248241310345398</v>
      </c>
      <c r="T2808">
        <v>0.45849636325354598</v>
      </c>
      <c r="U2808">
        <v>0.97275774642545998</v>
      </c>
      <c r="V2808">
        <v>10.053609341825901</v>
      </c>
      <c r="W2808">
        <v>2.53840201199458</v>
      </c>
    </row>
    <row r="2809" spans="1:23" x14ac:dyDescent="0.25">
      <c r="A2809">
        <v>2807</v>
      </c>
      <c r="B2809">
        <v>172.99838925653501</v>
      </c>
      <c r="C2809">
        <v>173.058413708785</v>
      </c>
      <c r="D2809">
        <v>25.3270830494472</v>
      </c>
      <c r="E2809">
        <v>13.5126643251237</v>
      </c>
      <c r="F2809">
        <v>11.732245445251399</v>
      </c>
      <c r="G2809">
        <v>6.0068383216857901</v>
      </c>
      <c r="H2809">
        <v>13.0834150314331</v>
      </c>
      <c r="I2809">
        <v>4.1376781463623002</v>
      </c>
      <c r="J2809">
        <v>1682</v>
      </c>
      <c r="K2809">
        <v>334</v>
      </c>
      <c r="L2809">
        <v>3358</v>
      </c>
      <c r="M2809">
        <v>872</v>
      </c>
      <c r="N2809">
        <v>125.15990447998</v>
      </c>
      <c r="O2809">
        <v>86.400230407714801</v>
      </c>
      <c r="P2809">
        <v>69.800877963125501</v>
      </c>
      <c r="Q2809">
        <v>186.72400880603999</v>
      </c>
      <c r="R2809">
        <v>23.793124318025701</v>
      </c>
      <c r="S2809">
        <v>7.0444984506180903</v>
      </c>
      <c r="T2809">
        <v>0.42834114295958198</v>
      </c>
      <c r="U2809">
        <v>0.99148478059358902</v>
      </c>
      <c r="V2809">
        <v>12.209884901828</v>
      </c>
      <c r="W2809">
        <v>3.1089010442565801</v>
      </c>
    </row>
    <row r="2810" spans="1:23" x14ac:dyDescent="0.25">
      <c r="A2810">
        <v>2808</v>
      </c>
      <c r="B2810">
        <v>173.311552717887</v>
      </c>
      <c r="C2810">
        <v>174.73011314017299</v>
      </c>
      <c r="D2810">
        <v>18.178167533009901</v>
      </c>
      <c r="E2810">
        <v>9.6427096157929899</v>
      </c>
      <c r="F2810">
        <v>10.046489715576101</v>
      </c>
      <c r="G2810">
        <v>4.2217445373535103</v>
      </c>
      <c r="H2810">
        <v>8.9652748107910103</v>
      </c>
      <c r="I2810">
        <v>2.9866478443145699</v>
      </c>
      <c r="J2810">
        <v>1074</v>
      </c>
      <c r="K2810">
        <v>255</v>
      </c>
      <c r="L2810">
        <v>2471</v>
      </c>
      <c r="M2810">
        <v>635</v>
      </c>
      <c r="N2810">
        <v>92.956977844238196</v>
      </c>
      <c r="O2810">
        <v>21.023796081542901</v>
      </c>
      <c r="P2810">
        <v>63.393545116593401</v>
      </c>
      <c r="Q2810">
        <v>181.224593524472</v>
      </c>
      <c r="R2810">
        <v>21.3819386083712</v>
      </c>
      <c r="S2810">
        <v>12.755705831279601</v>
      </c>
      <c r="T2810">
        <v>0.39574520606104002</v>
      </c>
      <c r="U2810">
        <v>0.94517621287923204</v>
      </c>
      <c r="V2810">
        <v>13.401115933044</v>
      </c>
      <c r="W2810">
        <v>5.1155668554258602</v>
      </c>
    </row>
    <row r="2811" spans="1:23" x14ac:dyDescent="0.25">
      <c r="A2811">
        <v>2809</v>
      </c>
      <c r="B2811">
        <v>171.185487783578</v>
      </c>
      <c r="C2811">
        <v>211.923693454171</v>
      </c>
      <c r="D2811">
        <v>30.480347515986502</v>
      </c>
      <c r="E2811">
        <v>7.1012532143572402</v>
      </c>
      <c r="F2811">
        <v>9.9631547927856392</v>
      </c>
      <c r="G2811">
        <v>3.5937242507934499</v>
      </c>
      <c r="H2811">
        <v>11.9354133605957</v>
      </c>
      <c r="I2811">
        <v>2.9694519042968701</v>
      </c>
      <c r="J2811">
        <v>1484</v>
      </c>
      <c r="K2811">
        <v>269</v>
      </c>
      <c r="L2811">
        <v>2757</v>
      </c>
      <c r="M2811">
        <v>649</v>
      </c>
      <c r="N2811">
        <v>125.872955322265</v>
      </c>
      <c r="O2811">
        <v>87.235313415527301</v>
      </c>
      <c r="P2811">
        <v>68.098869143780206</v>
      </c>
      <c r="Q2811">
        <v>189.11944479024001</v>
      </c>
      <c r="R2811">
        <v>24.2444787182007</v>
      </c>
      <c r="S2811">
        <v>5.6730156246107404</v>
      </c>
      <c r="T2811">
        <v>0.42820937419161298</v>
      </c>
      <c r="U2811">
        <v>0.97091373022208405</v>
      </c>
      <c r="V2811">
        <v>10.8550540368722</v>
      </c>
      <c r="W2811">
        <v>2.6050717515234898</v>
      </c>
    </row>
    <row r="2812" spans="1:23" x14ac:dyDescent="0.25">
      <c r="A2812">
        <v>2810</v>
      </c>
      <c r="B2812">
        <v>171.040928409245</v>
      </c>
      <c r="C2812">
        <v>204.41052611150999</v>
      </c>
      <c r="D2812">
        <v>31.567291158137099</v>
      </c>
      <c r="E2812">
        <v>6.5867763195146098</v>
      </c>
      <c r="F2812">
        <v>8.7745723724365199</v>
      </c>
      <c r="G2812">
        <v>2.8135643005371</v>
      </c>
      <c r="H2812">
        <v>11.013093948364199</v>
      </c>
      <c r="I2812">
        <v>3.0039529800414999</v>
      </c>
      <c r="J2812">
        <v>1402</v>
      </c>
      <c r="K2812">
        <v>341</v>
      </c>
      <c r="L2812">
        <v>2546</v>
      </c>
      <c r="M2812">
        <v>620</v>
      </c>
      <c r="N2812">
        <v>106.780151367187</v>
      </c>
      <c r="O2812">
        <v>23.259407043456999</v>
      </c>
      <c r="P2812">
        <v>85.490973259128495</v>
      </c>
      <c r="Q2812">
        <v>190.416383906931</v>
      </c>
      <c r="R2812">
        <v>27.956289326344599</v>
      </c>
      <c r="S2812">
        <v>7.9043329816310202</v>
      </c>
      <c r="T2812">
        <v>0.539109180872408</v>
      </c>
      <c r="U2812">
        <v>0.95416805691928597</v>
      </c>
      <c r="V2812">
        <v>10.816846229187</v>
      </c>
      <c r="W2812">
        <v>4.3094177292978904</v>
      </c>
    </row>
    <row r="2813" spans="1:23" x14ac:dyDescent="0.25">
      <c r="A2813">
        <v>2811</v>
      </c>
      <c r="B2813">
        <v>177.036523122901</v>
      </c>
      <c r="C2813">
        <v>199.899532302198</v>
      </c>
      <c r="D2813">
        <v>34.113056449120002</v>
      </c>
      <c r="E2813">
        <v>6.0727201862979099</v>
      </c>
      <c r="F2813">
        <v>8.5479669570922798</v>
      </c>
      <c r="G2813">
        <v>3.4607551097869802</v>
      </c>
      <c r="H2813">
        <v>11.8834238052368</v>
      </c>
      <c r="I2813">
        <v>2.97633504867553</v>
      </c>
      <c r="J2813">
        <v>1523</v>
      </c>
      <c r="K2813">
        <v>301</v>
      </c>
      <c r="L2813">
        <v>2570</v>
      </c>
      <c r="M2813">
        <v>659</v>
      </c>
      <c r="N2813">
        <v>118.69709777832</v>
      </c>
      <c r="O2813">
        <v>40.224369049072202</v>
      </c>
      <c r="P2813">
        <v>86.421241585639393</v>
      </c>
      <c r="Q2813">
        <v>163.39968343805401</v>
      </c>
      <c r="R2813">
        <v>25.732679570151799</v>
      </c>
      <c r="S2813">
        <v>10.0422495609289</v>
      </c>
      <c r="T2813">
        <v>0.51683642980223798</v>
      </c>
      <c r="U2813">
        <v>0.93690984009543699</v>
      </c>
      <c r="V2813">
        <v>13.7923444976076</v>
      </c>
      <c r="W2813">
        <v>4.9073882908125599</v>
      </c>
    </row>
    <row r="2814" spans="1:23" x14ac:dyDescent="0.25">
      <c r="A2814">
        <v>2812</v>
      </c>
      <c r="B2814">
        <v>179.99076248326099</v>
      </c>
      <c r="C2814">
        <v>173.51343903432999</v>
      </c>
      <c r="D2814">
        <v>33.093661458770796</v>
      </c>
      <c r="E2814">
        <v>9.6329248695808793</v>
      </c>
      <c r="F2814">
        <v>8.1703271865844709</v>
      </c>
      <c r="G2814">
        <v>5.1343398094177202</v>
      </c>
      <c r="H2814">
        <v>11.726610183715801</v>
      </c>
      <c r="I2814">
        <v>4.0468444824218697</v>
      </c>
      <c r="J2814">
        <v>1467</v>
      </c>
      <c r="K2814">
        <v>322</v>
      </c>
      <c r="L2814">
        <v>2479</v>
      </c>
      <c r="M2814">
        <v>896</v>
      </c>
      <c r="N2814">
        <v>123.06502532958901</v>
      </c>
      <c r="O2814">
        <v>72.422370910644503</v>
      </c>
      <c r="P2814">
        <v>93.875166711122901</v>
      </c>
      <c r="Q2814">
        <v>167.97672277748501</v>
      </c>
      <c r="R2814">
        <v>24.2394671546976</v>
      </c>
      <c r="S2814">
        <v>6.4411804727582798</v>
      </c>
      <c r="T2814">
        <v>0.54595371101935097</v>
      </c>
      <c r="U2814">
        <v>0.95502375711479304</v>
      </c>
      <c r="V2814">
        <v>10.0452926208651</v>
      </c>
      <c r="W2814">
        <v>4.0947488584474803</v>
      </c>
    </row>
    <row r="2815" spans="1:23" x14ac:dyDescent="0.25">
      <c r="A2815">
        <v>2813</v>
      </c>
      <c r="B2815">
        <v>179.59318053911301</v>
      </c>
      <c r="C2815">
        <v>121.33433600496799</v>
      </c>
      <c r="D2815">
        <v>30.930236921964401</v>
      </c>
      <c r="E2815">
        <v>19.857983263604702</v>
      </c>
      <c r="F2815">
        <v>8.8171749114990199</v>
      </c>
      <c r="G2815">
        <v>9.3313827514648402</v>
      </c>
      <c r="H2815">
        <v>12.506053924560501</v>
      </c>
      <c r="I2815">
        <v>8.6455621719360298</v>
      </c>
      <c r="J2815">
        <v>1603</v>
      </c>
      <c r="K2815">
        <v>916</v>
      </c>
      <c r="L2815">
        <v>2873</v>
      </c>
      <c r="M2815">
        <v>2412</v>
      </c>
      <c r="N2815">
        <v>113.27841186523401</v>
      </c>
      <c r="O2815">
        <v>26.419689178466701</v>
      </c>
      <c r="P2815">
        <v>87.874465172000598</v>
      </c>
      <c r="Q2815">
        <v>146.86259887005599</v>
      </c>
      <c r="R2815">
        <v>23.131881310131899</v>
      </c>
      <c r="S2815">
        <v>8.1005539339501205</v>
      </c>
      <c r="T2815">
        <v>0.51427388326629497</v>
      </c>
      <c r="U2815">
        <v>0.94034263271621699</v>
      </c>
      <c r="V2815">
        <v>5.9170108899737102</v>
      </c>
      <c r="W2815">
        <v>4.3476049868766404</v>
      </c>
    </row>
    <row r="2816" spans="1:23" x14ac:dyDescent="0.25">
      <c r="A2816">
        <v>2814</v>
      </c>
      <c r="B2816">
        <v>161.23705098100001</v>
      </c>
      <c r="C2816">
        <v>134.02982786392101</v>
      </c>
      <c r="D2816">
        <v>31.451526786126301</v>
      </c>
      <c r="E2816">
        <v>4.9611879378907702</v>
      </c>
      <c r="F2816">
        <v>8.9289789199829102</v>
      </c>
      <c r="G2816">
        <v>2.6885166168212802</v>
      </c>
      <c r="H2816">
        <v>10.6303348541259</v>
      </c>
      <c r="I2816">
        <v>1.96474850177764</v>
      </c>
      <c r="J2816">
        <v>1283</v>
      </c>
      <c r="K2816">
        <v>170</v>
      </c>
      <c r="L2816">
        <v>2540</v>
      </c>
      <c r="M2816">
        <v>388</v>
      </c>
      <c r="N2816">
        <v>100.49874877929599</v>
      </c>
      <c r="O2816">
        <v>21.9317111968994</v>
      </c>
      <c r="P2816">
        <v>106.77864396348301</v>
      </c>
      <c r="Q2816">
        <v>170.05636001717301</v>
      </c>
      <c r="R2816">
        <v>20.757370472522499</v>
      </c>
      <c r="S2816">
        <v>5.8479845578146996</v>
      </c>
      <c r="T2816">
        <v>0.60837395867719901</v>
      </c>
      <c r="U2816">
        <v>0.97121717719523004</v>
      </c>
      <c r="V2816">
        <v>7.5386597938144302</v>
      </c>
      <c r="W2816">
        <v>3.4093331600155898</v>
      </c>
    </row>
    <row r="2817" spans="1:23" x14ac:dyDescent="0.25">
      <c r="A2817">
        <v>2815</v>
      </c>
      <c r="B2817">
        <v>166.12197015272901</v>
      </c>
      <c r="C2817">
        <v>179.717828795435</v>
      </c>
      <c r="D2817">
        <v>33.867345873693203</v>
      </c>
      <c r="E2817">
        <v>5.8900922706338301</v>
      </c>
      <c r="F2817">
        <v>6.56890773773193</v>
      </c>
      <c r="G2817">
        <v>3.0979261398315399</v>
      </c>
      <c r="H2817">
        <v>7.6575055122375399</v>
      </c>
      <c r="I2817">
        <v>2.0831961631774898</v>
      </c>
      <c r="J2817">
        <v>828</v>
      </c>
      <c r="K2817">
        <v>157</v>
      </c>
      <c r="L2817">
        <v>1707</v>
      </c>
      <c r="M2817">
        <v>385</v>
      </c>
      <c r="N2817">
        <v>85.615417480468693</v>
      </c>
      <c r="O2817">
        <v>18.601076126098601</v>
      </c>
      <c r="P2817">
        <v>81.117814276689799</v>
      </c>
      <c r="Q2817">
        <v>202.618100178059</v>
      </c>
      <c r="R2817">
        <v>23.652437376153099</v>
      </c>
      <c r="S2817">
        <v>7.3287899865991397</v>
      </c>
      <c r="T2817">
        <v>0.44733511070724002</v>
      </c>
      <c r="U2817">
        <v>0.95609864254878296</v>
      </c>
      <c r="V2817">
        <v>8.7200504413619093</v>
      </c>
      <c r="W2817">
        <v>3.47904996639032</v>
      </c>
    </row>
    <row r="2818" spans="1:23" x14ac:dyDescent="0.25">
      <c r="A2818">
        <v>2816</v>
      </c>
      <c r="B2818">
        <v>155.29426148382399</v>
      </c>
      <c r="C2818">
        <v>199.75724349395401</v>
      </c>
      <c r="D2818">
        <v>29.7396594218547</v>
      </c>
      <c r="E2818">
        <v>4.1814228874784503</v>
      </c>
      <c r="F2818">
        <v>10.054790496826101</v>
      </c>
      <c r="G2818">
        <v>2.34608674049377</v>
      </c>
      <c r="H2818">
        <v>11.7859497070312</v>
      </c>
      <c r="I2818">
        <v>1.62466716766357</v>
      </c>
      <c r="J2818">
        <v>1457</v>
      </c>
      <c r="K2818">
        <v>121</v>
      </c>
      <c r="L2818">
        <v>3056</v>
      </c>
      <c r="M2818">
        <v>243</v>
      </c>
      <c r="N2818">
        <v>102.107780456542</v>
      </c>
      <c r="O2818">
        <v>23.537204742431602</v>
      </c>
      <c r="P2818">
        <v>82.002884907379197</v>
      </c>
      <c r="Q2818">
        <v>166.68522624904699</v>
      </c>
      <c r="R2818">
        <v>21.967762542659901</v>
      </c>
      <c r="S2818">
        <v>6.6376599469094204</v>
      </c>
      <c r="T2818">
        <v>0.45762385997007698</v>
      </c>
      <c r="U2818">
        <v>0.96065369410034096</v>
      </c>
      <c r="V2818">
        <v>8.4984558369363796</v>
      </c>
      <c r="W2818">
        <v>3.4625850340136002</v>
      </c>
    </row>
    <row r="2819" spans="1:23" x14ac:dyDescent="0.25">
      <c r="A2819">
        <v>2817</v>
      </c>
      <c r="B2819">
        <v>161.42391662947</v>
      </c>
      <c r="C2819">
        <v>209.917890896388</v>
      </c>
      <c r="D2819">
        <v>26.438341301287601</v>
      </c>
      <c r="E2819">
        <v>5.8547060922364702</v>
      </c>
      <c r="F2819">
        <v>6.8695359230041504</v>
      </c>
      <c r="G2819">
        <v>3.4405589103698699</v>
      </c>
      <c r="H2819">
        <v>8.9586811065673793</v>
      </c>
      <c r="I2819">
        <v>2.6254811286926198</v>
      </c>
      <c r="J2819">
        <v>1103</v>
      </c>
      <c r="K2819">
        <v>218</v>
      </c>
      <c r="L2819">
        <v>2039</v>
      </c>
      <c r="M2819">
        <v>466</v>
      </c>
      <c r="N2819">
        <v>94.031906127929602</v>
      </c>
      <c r="O2819">
        <v>37.589893341064403</v>
      </c>
      <c r="P2819">
        <v>101.656226696495</v>
      </c>
      <c r="Q2819">
        <v>185.07303199205899</v>
      </c>
      <c r="R2819">
        <v>31.142506642695999</v>
      </c>
      <c r="S2819">
        <v>6.2192491267566901</v>
      </c>
      <c r="T2819">
        <v>0.53965760075599001</v>
      </c>
      <c r="U2819">
        <v>0.96330064955063599</v>
      </c>
      <c r="V2819">
        <v>19.807651434643901</v>
      </c>
      <c r="W2819">
        <v>2.9845029608164202</v>
      </c>
    </row>
    <row r="2820" spans="1:23" x14ac:dyDescent="0.25">
      <c r="A2820">
        <v>2818</v>
      </c>
      <c r="B2820">
        <v>184.704147179258</v>
      </c>
      <c r="C2820">
        <v>194.08600981971301</v>
      </c>
      <c r="D2820">
        <v>33.163539440569302</v>
      </c>
      <c r="E2820">
        <v>6.4124368592909802</v>
      </c>
      <c r="F2820">
        <v>11.7666864395141</v>
      </c>
      <c r="G2820">
        <v>3.6878592967986998</v>
      </c>
      <c r="H2820">
        <v>11.4686164855957</v>
      </c>
      <c r="I2820">
        <v>2.7110333442687899</v>
      </c>
      <c r="J2820">
        <v>1386</v>
      </c>
      <c r="K2820">
        <v>194</v>
      </c>
      <c r="L2820">
        <v>3013</v>
      </c>
      <c r="M2820">
        <v>533</v>
      </c>
      <c r="N2820">
        <v>134.46188354492099</v>
      </c>
      <c r="O2820">
        <v>38.327537536621001</v>
      </c>
      <c r="P2820">
        <v>109.674017257909</v>
      </c>
      <c r="Q2820">
        <v>178.928313796212</v>
      </c>
      <c r="R2820">
        <v>30.905910354745501</v>
      </c>
      <c r="S2820">
        <v>7.01420695021796</v>
      </c>
      <c r="T2820">
        <v>0.60741502560271998</v>
      </c>
      <c r="U2820">
        <v>0.95312840531385201</v>
      </c>
      <c r="V2820">
        <v>18.463768115941999</v>
      </c>
      <c r="W2820">
        <v>3.1647501568053502</v>
      </c>
    </row>
    <row r="2821" spans="1:23" x14ac:dyDescent="0.25">
      <c r="A2821">
        <v>2819</v>
      </c>
      <c r="B2821">
        <v>164.80298472704601</v>
      </c>
      <c r="C2821">
        <v>200.71051252692601</v>
      </c>
      <c r="D2821">
        <v>29.303203127626801</v>
      </c>
      <c r="E2821">
        <v>8.8721818582122705</v>
      </c>
      <c r="F2821">
        <v>14.4049005508422</v>
      </c>
      <c r="G2821">
        <v>3.5838098526000901</v>
      </c>
      <c r="H2821">
        <v>13.702882766723601</v>
      </c>
      <c r="I2821">
        <v>2.5048940181732098</v>
      </c>
      <c r="J2821">
        <v>1741</v>
      </c>
      <c r="K2821">
        <v>139</v>
      </c>
      <c r="L2821">
        <v>3922</v>
      </c>
      <c r="M2821">
        <v>407</v>
      </c>
      <c r="N2821">
        <v>130.17295837402301</v>
      </c>
      <c r="O2821">
        <v>32.649654388427699</v>
      </c>
      <c r="P2821">
        <v>65.047827551364094</v>
      </c>
      <c r="Q2821">
        <v>186.06118844061299</v>
      </c>
      <c r="R2821">
        <v>25.6976828167729</v>
      </c>
      <c r="S2821">
        <v>5.3543087562730403</v>
      </c>
      <c r="T2821">
        <v>0.36650464136798899</v>
      </c>
      <c r="U2821">
        <v>0.97135649425824599</v>
      </c>
      <c r="V2821">
        <v>18.9680729760547</v>
      </c>
      <c r="W2821">
        <v>2.84478597739108</v>
      </c>
    </row>
    <row r="2822" spans="1:23" x14ac:dyDescent="0.25">
      <c r="A2822">
        <v>2820</v>
      </c>
      <c r="B2822">
        <v>165.68899066545001</v>
      </c>
      <c r="C2822">
        <v>215.205689999805</v>
      </c>
      <c r="D2822">
        <v>25.545230990880999</v>
      </c>
      <c r="E2822">
        <v>6.56344038359184</v>
      </c>
      <c r="F2822">
        <v>13.722530364990201</v>
      </c>
      <c r="G2822">
        <v>4.0379142761230398</v>
      </c>
      <c r="H2822">
        <v>13.2424659729003</v>
      </c>
      <c r="I2822">
        <v>3.6523845195770201</v>
      </c>
      <c r="J2822">
        <v>1656</v>
      </c>
      <c r="K2822">
        <v>384</v>
      </c>
      <c r="L2822">
        <v>3657</v>
      </c>
      <c r="M2822">
        <v>836</v>
      </c>
      <c r="N2822">
        <v>131.02671813964801</v>
      </c>
      <c r="O2822">
        <v>51.244510650634702</v>
      </c>
      <c r="P2822">
        <v>105.477949599083</v>
      </c>
      <c r="Q2822">
        <v>173.415006496318</v>
      </c>
      <c r="R2822">
        <v>32.310338752442199</v>
      </c>
      <c r="S2822">
        <v>4.4298008496210004</v>
      </c>
      <c r="T2822">
        <v>0.57552345179503295</v>
      </c>
      <c r="U2822">
        <v>0.96493851254312901</v>
      </c>
      <c r="V2822">
        <v>19.2207505518763</v>
      </c>
      <c r="W2822">
        <v>2.8368223295759498</v>
      </c>
    </row>
    <row r="2823" spans="1:23" x14ac:dyDescent="0.25">
      <c r="A2823">
        <v>2821</v>
      </c>
      <c r="B2823">
        <v>177.907294921306</v>
      </c>
      <c r="C2823">
        <v>152.11063672883199</v>
      </c>
      <c r="D2823">
        <v>34.723502077623799</v>
      </c>
      <c r="E2823">
        <v>9.5476268609670001</v>
      </c>
      <c r="F2823">
        <v>12.3805685043334</v>
      </c>
      <c r="G2823">
        <v>3.9499156475067099</v>
      </c>
      <c r="H2823">
        <v>12.245664596557599</v>
      </c>
      <c r="I2823">
        <v>3.3106546401977499</v>
      </c>
      <c r="J2823">
        <v>1520</v>
      </c>
      <c r="K2823">
        <v>269</v>
      </c>
      <c r="L2823">
        <v>3380</v>
      </c>
      <c r="M2823">
        <v>732</v>
      </c>
      <c r="N2823">
        <v>128.87591552734301</v>
      </c>
      <c r="O2823">
        <v>27.01851272583</v>
      </c>
      <c r="P2823">
        <v>152.359185810589</v>
      </c>
      <c r="Q2823">
        <v>189.11499922324001</v>
      </c>
      <c r="R2823">
        <v>27.8281553468181</v>
      </c>
      <c r="S2823">
        <v>6.9474002123289296</v>
      </c>
      <c r="T2823">
        <v>0.83625346851653504</v>
      </c>
      <c r="U2823">
        <v>0.95769858406417196</v>
      </c>
      <c r="V2823">
        <v>11.6630501535312</v>
      </c>
      <c r="W2823">
        <v>3.0144696860078102</v>
      </c>
    </row>
    <row r="2824" spans="1:23" x14ac:dyDescent="0.25">
      <c r="A2824">
        <v>2822</v>
      </c>
      <c r="B2824">
        <v>171.562751072211</v>
      </c>
      <c r="C2824">
        <v>165.631003900716</v>
      </c>
      <c r="D2824">
        <v>20.545115118045</v>
      </c>
      <c r="E2824">
        <v>6.0161244327881001</v>
      </c>
      <c r="F2824">
        <v>12.199646949768001</v>
      </c>
      <c r="G2824">
        <v>3.7551858425140301</v>
      </c>
      <c r="H2824">
        <v>11.5374097824096</v>
      </c>
      <c r="I2824">
        <v>2.5962159633636399</v>
      </c>
      <c r="J2824">
        <v>1441</v>
      </c>
      <c r="K2824">
        <v>206</v>
      </c>
      <c r="L2824">
        <v>3020</v>
      </c>
      <c r="M2824">
        <v>515</v>
      </c>
      <c r="N2824">
        <v>119.251838684082</v>
      </c>
      <c r="O2824">
        <v>44.181442260742102</v>
      </c>
      <c r="P2824">
        <v>82.875752773375595</v>
      </c>
      <c r="Q2824">
        <v>212.48313472683401</v>
      </c>
      <c r="R2824">
        <v>33.011299487402198</v>
      </c>
      <c r="S2824">
        <v>4.7967335609767803</v>
      </c>
      <c r="T2824">
        <v>0.49091045479596901</v>
      </c>
      <c r="U2824">
        <v>0.98139897778044605</v>
      </c>
      <c r="V2824">
        <v>13.2127022168963</v>
      </c>
      <c r="W2824">
        <v>2.2302502108518398</v>
      </c>
    </row>
    <row r="2825" spans="1:23" x14ac:dyDescent="0.25">
      <c r="A2825">
        <v>2823</v>
      </c>
      <c r="B2825">
        <v>180.08432145005699</v>
      </c>
      <c r="C2825">
        <v>181.48269906266299</v>
      </c>
      <c r="D2825">
        <v>31.437035327619199</v>
      </c>
      <c r="E2825">
        <v>4.8522800809532898</v>
      </c>
      <c r="F2825">
        <v>12.9969825744628</v>
      </c>
      <c r="G2825">
        <v>2.37223172187805</v>
      </c>
      <c r="H2825">
        <v>13.8785343170166</v>
      </c>
      <c r="I2825">
        <v>1.62378549575805</v>
      </c>
      <c r="J2825">
        <v>1746</v>
      </c>
      <c r="K2825">
        <v>116</v>
      </c>
      <c r="L2825">
        <v>3418</v>
      </c>
      <c r="M2825">
        <v>259</v>
      </c>
      <c r="N2825">
        <v>143.892318725585</v>
      </c>
      <c r="O2825">
        <v>69.426216125488196</v>
      </c>
      <c r="P2825">
        <v>94.4959702417855</v>
      </c>
      <c r="Q2825">
        <v>167.910270064663</v>
      </c>
      <c r="R2825">
        <v>32.254665351757303</v>
      </c>
      <c r="S2825">
        <v>5.3676309170401098</v>
      </c>
      <c r="T2825">
        <v>0.53546361765092598</v>
      </c>
      <c r="U2825">
        <v>0.96470985958946498</v>
      </c>
      <c r="V2825">
        <v>19.282165039929001</v>
      </c>
      <c r="W2825">
        <v>3.3531519575315101</v>
      </c>
    </row>
    <row r="2826" spans="1:23" x14ac:dyDescent="0.25">
      <c r="A2826">
        <v>2824</v>
      </c>
      <c r="B2826">
        <v>161.10110811387699</v>
      </c>
      <c r="C2826">
        <v>183.27846455394001</v>
      </c>
      <c r="D2826">
        <v>37.761980206480203</v>
      </c>
      <c r="E2826">
        <v>9.0446132295221506</v>
      </c>
      <c r="F2826">
        <v>13.0532932281494</v>
      </c>
      <c r="G2826">
        <v>5.53948926925659</v>
      </c>
      <c r="H2826">
        <v>13.1974077224731</v>
      </c>
      <c r="I2826">
        <v>4.1375303268432599</v>
      </c>
      <c r="J2826">
        <v>1697</v>
      </c>
      <c r="K2826">
        <v>379</v>
      </c>
      <c r="L2826">
        <v>3310</v>
      </c>
      <c r="M2826">
        <v>962</v>
      </c>
      <c r="N2826">
        <v>121.43310546875</v>
      </c>
      <c r="O2826">
        <v>21.633306503295898</v>
      </c>
      <c r="P2826">
        <v>68.094966083541493</v>
      </c>
      <c r="Q2826">
        <v>196.12393162393101</v>
      </c>
      <c r="R2826">
        <v>31.190519910986801</v>
      </c>
      <c r="S2826">
        <v>3.1324139700821698</v>
      </c>
      <c r="T2826">
        <v>0.40698518516202198</v>
      </c>
      <c r="U2826">
        <v>0.98183425620348797</v>
      </c>
      <c r="V2826">
        <v>20.177094379639399</v>
      </c>
      <c r="W2826">
        <v>2.5290803897685699</v>
      </c>
    </row>
    <row r="2827" spans="1:23" x14ac:dyDescent="0.25">
      <c r="A2827">
        <v>2825</v>
      </c>
      <c r="B2827">
        <v>172.11083079431</v>
      </c>
      <c r="C2827">
        <v>215.94391507694601</v>
      </c>
      <c r="D2827">
        <v>34.439099068800303</v>
      </c>
      <c r="E2827">
        <v>3.73351049218358</v>
      </c>
      <c r="F2827">
        <v>8.6928129196166992</v>
      </c>
      <c r="G2827">
        <v>2.0272114276885902</v>
      </c>
      <c r="H2827">
        <v>10.8265180587768</v>
      </c>
      <c r="I2827">
        <v>1.6502319574355999</v>
      </c>
      <c r="J2827">
        <v>1345</v>
      </c>
      <c r="K2827">
        <v>141</v>
      </c>
      <c r="L2827">
        <v>2544</v>
      </c>
      <c r="M2827">
        <v>316</v>
      </c>
      <c r="N2827">
        <v>113.89907073974599</v>
      </c>
      <c r="O2827">
        <v>57.454326629638601</v>
      </c>
      <c r="P2827">
        <v>72.114513981358101</v>
      </c>
      <c r="Q2827">
        <v>181.12729761439101</v>
      </c>
      <c r="R2827">
        <v>29.986003950687898</v>
      </c>
      <c r="S2827">
        <v>5.7888327427445097</v>
      </c>
      <c r="T2827">
        <v>0.44579755846466701</v>
      </c>
      <c r="U2827">
        <v>0.95172464372147603</v>
      </c>
      <c r="V2827">
        <v>15.8125948406676</v>
      </c>
      <c r="W2827">
        <v>3.1074147166619599</v>
      </c>
    </row>
    <row r="2828" spans="1:23" x14ac:dyDescent="0.25">
      <c r="A2828">
        <v>2826</v>
      </c>
      <c r="B2828">
        <v>162.37549729278601</v>
      </c>
      <c r="C2828">
        <v>194.592384870655</v>
      </c>
      <c r="D2828">
        <v>35.416161269781199</v>
      </c>
      <c r="E2828">
        <v>4.2333918216179498</v>
      </c>
      <c r="F2828">
        <v>8.7072706222534109</v>
      </c>
      <c r="G2828">
        <v>2.15844678878784</v>
      </c>
      <c r="H2828">
        <v>9.7671298980712802</v>
      </c>
      <c r="I2828">
        <v>1.7575433254241899</v>
      </c>
      <c r="J2828">
        <v>1161</v>
      </c>
      <c r="K2828">
        <v>165</v>
      </c>
      <c r="L2828">
        <v>2570</v>
      </c>
      <c r="M2828">
        <v>339</v>
      </c>
      <c r="N2828">
        <v>86.764045715332003</v>
      </c>
      <c r="O2828">
        <v>27.658632278442301</v>
      </c>
      <c r="P2828">
        <v>52.269284712482403</v>
      </c>
      <c r="Q2828">
        <v>161.78726548445101</v>
      </c>
      <c r="R2828">
        <v>23.608121742082801</v>
      </c>
      <c r="S2828">
        <v>8.3517990066409205</v>
      </c>
      <c r="T2828">
        <v>0.33034624647449001</v>
      </c>
      <c r="U2828">
        <v>0.94954246972556</v>
      </c>
      <c r="V2828">
        <v>11.691819911223799</v>
      </c>
      <c r="W2828">
        <v>4.6939865335500297</v>
      </c>
    </row>
    <row r="2829" spans="1:23" x14ac:dyDescent="0.25">
      <c r="A2829">
        <v>2827</v>
      </c>
      <c r="B2829">
        <v>163.68214015408799</v>
      </c>
      <c r="C2829">
        <v>179.98278639212799</v>
      </c>
      <c r="D2829">
        <v>37.826482820493801</v>
      </c>
      <c r="E2829">
        <v>7.3076938604401898</v>
      </c>
      <c r="F2829">
        <v>8.6873722076415998</v>
      </c>
      <c r="G2829">
        <v>3.60778331756591</v>
      </c>
      <c r="H2829">
        <v>9.7831354141235298</v>
      </c>
      <c r="I2829">
        <v>2.3959667682647701</v>
      </c>
      <c r="J2829">
        <v>1176</v>
      </c>
      <c r="K2829">
        <v>136</v>
      </c>
      <c r="L2829">
        <v>2441</v>
      </c>
      <c r="M2829">
        <v>409</v>
      </c>
      <c r="N2829">
        <v>108.903633117675</v>
      </c>
      <c r="O2829">
        <v>67.941146850585895</v>
      </c>
      <c r="P2829">
        <v>59.636944525123397</v>
      </c>
      <c r="Q2829">
        <v>153.93625304136199</v>
      </c>
      <c r="R2829">
        <v>25.660058914279301</v>
      </c>
      <c r="S2829">
        <v>3.34663883251614</v>
      </c>
      <c r="T2829">
        <v>0.37315413149861298</v>
      </c>
      <c r="U2829">
        <v>0.96761871606179495</v>
      </c>
      <c r="V2829">
        <v>12.8663620788121</v>
      </c>
      <c r="W2829">
        <v>2.5325752919483699</v>
      </c>
    </row>
    <row r="2830" spans="1:23" x14ac:dyDescent="0.25">
      <c r="A2830">
        <v>2828</v>
      </c>
      <c r="B2830">
        <v>168.954181140716</v>
      </c>
      <c r="C2830">
        <v>183.19643307652001</v>
      </c>
      <c r="D2830">
        <v>41.937697312707499</v>
      </c>
      <c r="E2830">
        <v>10.6243156700047</v>
      </c>
      <c r="F2830">
        <v>8.0708074569702095</v>
      </c>
      <c r="G2830">
        <v>5.2064142227172798</v>
      </c>
      <c r="H2830">
        <v>10.187129974365201</v>
      </c>
      <c r="I2830">
        <v>4.0655651092529297</v>
      </c>
      <c r="J2830">
        <v>1203</v>
      </c>
      <c r="K2830">
        <v>368</v>
      </c>
      <c r="L2830">
        <v>2271</v>
      </c>
      <c r="M2830">
        <v>868</v>
      </c>
      <c r="N2830">
        <v>107.517440795898</v>
      </c>
      <c r="O2830">
        <v>17.720045089721602</v>
      </c>
      <c r="P2830">
        <v>55.942253521126702</v>
      </c>
      <c r="Q2830">
        <v>178.197780161358</v>
      </c>
      <c r="R2830">
        <v>24.8981452242977</v>
      </c>
      <c r="S2830">
        <v>6.3649455272148003</v>
      </c>
      <c r="T2830">
        <v>0.35086160012772</v>
      </c>
      <c r="U2830">
        <v>0.96967085302244005</v>
      </c>
      <c r="V2830">
        <v>11.771144278606901</v>
      </c>
      <c r="W2830">
        <v>3.54876649454962</v>
      </c>
    </row>
    <row r="2831" spans="1:23" x14ac:dyDescent="0.25">
      <c r="A2831">
        <v>2829</v>
      </c>
      <c r="B2831">
        <v>165.37596304993301</v>
      </c>
      <c r="C2831">
        <v>190.396301111995</v>
      </c>
      <c r="D2831">
        <v>43.231510785181101</v>
      </c>
      <c r="E2831">
        <v>8.7308331423514698</v>
      </c>
      <c r="F2831">
        <v>8.6692981719970703</v>
      </c>
      <c r="G2831">
        <v>6.7277588844299299</v>
      </c>
      <c r="H2831">
        <v>9.7033357620239205</v>
      </c>
      <c r="I2831">
        <v>4.4961776733398402</v>
      </c>
      <c r="J2831">
        <v>1147</v>
      </c>
      <c r="K2831">
        <v>329</v>
      </c>
      <c r="L2831">
        <v>2414</v>
      </c>
      <c r="M2831">
        <v>774</v>
      </c>
      <c r="N2831">
        <v>108.189643859863</v>
      </c>
      <c r="O2831">
        <v>19.026296615600501</v>
      </c>
      <c r="P2831">
        <v>53.617293835067997</v>
      </c>
      <c r="Q2831">
        <v>152.69922630560899</v>
      </c>
      <c r="R2831">
        <v>22.595228005608401</v>
      </c>
      <c r="S2831">
        <v>13.7839596242047</v>
      </c>
      <c r="T2831">
        <v>0.339009060750951</v>
      </c>
      <c r="U2831">
        <v>0.79495613207112004</v>
      </c>
      <c r="V2831">
        <v>11.9458413926499</v>
      </c>
      <c r="W2831">
        <v>7.3550295857988104</v>
      </c>
    </row>
    <row r="2832" spans="1:23" x14ac:dyDescent="0.25">
      <c r="A2832">
        <v>2830</v>
      </c>
      <c r="B2832">
        <v>187.7833841138</v>
      </c>
      <c r="C2832">
        <v>206.75623435347001</v>
      </c>
      <c r="D2832">
        <v>20.455143516990699</v>
      </c>
      <c r="E2832">
        <v>7.9631092838654798</v>
      </c>
      <c r="F2832">
        <v>7.75414991378784</v>
      </c>
      <c r="G2832">
        <v>2.8959269523620601</v>
      </c>
      <c r="H2832">
        <v>8.8509445190429599</v>
      </c>
      <c r="I2832">
        <v>2.9434945583343501</v>
      </c>
      <c r="J2832">
        <v>1050</v>
      </c>
      <c r="K2832">
        <v>345</v>
      </c>
      <c r="L2832">
        <v>2264</v>
      </c>
      <c r="M2832">
        <v>630</v>
      </c>
      <c r="N2832">
        <v>89.944427490234304</v>
      </c>
      <c r="O2832">
        <v>26.0768108367919</v>
      </c>
      <c r="P2832">
        <v>80.300966792769998</v>
      </c>
      <c r="Q2832">
        <v>190.18351441800701</v>
      </c>
      <c r="R2832">
        <v>25.9369081868915</v>
      </c>
      <c r="S2832">
        <v>5.6235712664039497</v>
      </c>
      <c r="T2832">
        <v>0.49685031132055701</v>
      </c>
      <c r="U2832">
        <v>0.97115109591760496</v>
      </c>
      <c r="V2832">
        <v>11.3236822568671</v>
      </c>
      <c r="W2832">
        <v>2.7055643879173199</v>
      </c>
    </row>
    <row r="2833" spans="1:23" x14ac:dyDescent="0.25">
      <c r="A2833">
        <v>2831</v>
      </c>
      <c r="B2833">
        <v>167.17188379359101</v>
      </c>
      <c r="C2833">
        <v>162.34984183663499</v>
      </c>
      <c r="D2833">
        <v>32.850015159771303</v>
      </c>
      <c r="E2833">
        <v>5.8644478307330203</v>
      </c>
      <c r="F2833">
        <v>10.2248106002807</v>
      </c>
      <c r="G2833">
        <v>2.8893184661865199</v>
      </c>
      <c r="H2833">
        <v>10.554415702819799</v>
      </c>
      <c r="I2833">
        <v>2.0216500759124698</v>
      </c>
      <c r="J2833">
        <v>1291</v>
      </c>
      <c r="K2833">
        <v>192</v>
      </c>
      <c r="L2833">
        <v>2738</v>
      </c>
      <c r="M2833">
        <v>361</v>
      </c>
      <c r="N2833">
        <v>104.995231628417</v>
      </c>
      <c r="O2833">
        <v>19.313207626342699</v>
      </c>
      <c r="P2833">
        <v>71.3007926574885</v>
      </c>
      <c r="Q2833">
        <v>182.137340368586</v>
      </c>
      <c r="R2833">
        <v>22.141475629489801</v>
      </c>
      <c r="S2833">
        <v>5.98966340064114</v>
      </c>
      <c r="T2833">
        <v>0.44099960376057501</v>
      </c>
      <c r="U2833">
        <v>0.96800096660836199</v>
      </c>
      <c r="V2833">
        <v>10.88093385214</v>
      </c>
      <c r="W2833">
        <v>2.6035087719298202</v>
      </c>
    </row>
    <row r="2834" spans="1:23" x14ac:dyDescent="0.25">
      <c r="A2834">
        <v>2832</v>
      </c>
      <c r="B2834">
        <v>166.78615925013099</v>
      </c>
      <c r="C2834">
        <v>189.87364396747401</v>
      </c>
      <c r="D2834">
        <v>34.891019395620702</v>
      </c>
      <c r="E2834">
        <v>5.5376714946559202</v>
      </c>
      <c r="F2834">
        <v>11.082191467285099</v>
      </c>
      <c r="G2834">
        <v>2.8056013584136901</v>
      </c>
      <c r="H2834">
        <v>12.4428548812866</v>
      </c>
      <c r="I2834">
        <v>2.36689257621765</v>
      </c>
      <c r="J2834">
        <v>1542</v>
      </c>
      <c r="K2834">
        <v>213</v>
      </c>
      <c r="L2834">
        <v>2952</v>
      </c>
      <c r="M2834">
        <v>480</v>
      </c>
      <c r="N2834">
        <v>133.20660400390599</v>
      </c>
      <c r="O2834">
        <v>26.2488079071044</v>
      </c>
      <c r="P2834">
        <v>87.348505747126396</v>
      </c>
      <c r="Q2834">
        <v>177.304390456476</v>
      </c>
      <c r="R2834">
        <v>32.433570182431303</v>
      </c>
      <c r="S2834">
        <v>5.3842597527158302</v>
      </c>
      <c r="T2834">
        <v>0.46479430701973201</v>
      </c>
      <c r="U2834">
        <v>0.96632215164952695</v>
      </c>
      <c r="V2834">
        <v>19.965295629820002</v>
      </c>
      <c r="W2834">
        <v>3.4531353135313498</v>
      </c>
    </row>
    <row r="2835" spans="1:23" x14ac:dyDescent="0.25">
      <c r="A2835">
        <v>2833</v>
      </c>
      <c r="B2835">
        <v>172.23844825244001</v>
      </c>
      <c r="C2835">
        <v>156.16285974887899</v>
      </c>
      <c r="D2835">
        <v>31.8475066587702</v>
      </c>
      <c r="E2835">
        <v>5.9682953365650304</v>
      </c>
      <c r="F2835">
        <v>9.7910184860229492</v>
      </c>
      <c r="G2835">
        <v>4.4198551177978498</v>
      </c>
      <c r="H2835">
        <v>10.4517402648925</v>
      </c>
      <c r="I2835">
        <v>3.3620045185089098</v>
      </c>
      <c r="J2835">
        <v>1304</v>
      </c>
      <c r="K2835">
        <v>325</v>
      </c>
      <c r="L2835">
        <v>2429</v>
      </c>
      <c r="M2835">
        <v>710</v>
      </c>
      <c r="N2835">
        <v>110.344917297363</v>
      </c>
      <c r="O2835">
        <v>32.802440643310497</v>
      </c>
      <c r="P2835">
        <v>112.970486111111</v>
      </c>
      <c r="Q2835">
        <v>167.31726000491</v>
      </c>
      <c r="R2835">
        <v>21.815703293278499</v>
      </c>
      <c r="S2835">
        <v>5.14783740600536</v>
      </c>
      <c r="T2835">
        <v>0.557983031277827</v>
      </c>
      <c r="U2835">
        <v>0.959032120472746</v>
      </c>
      <c r="V2835">
        <v>12.904498816101</v>
      </c>
      <c r="W2835">
        <v>2.7722378664899701</v>
      </c>
    </row>
    <row r="2836" spans="1:23" x14ac:dyDescent="0.25">
      <c r="A2836">
        <v>2834</v>
      </c>
      <c r="B2836">
        <v>159.21073570222501</v>
      </c>
      <c r="C2836">
        <v>165.72863824254301</v>
      </c>
      <c r="D2836">
        <v>40.194450276211498</v>
      </c>
      <c r="E2836">
        <v>8.2391204385912609</v>
      </c>
      <c r="F2836">
        <v>9.9972658157348597</v>
      </c>
      <c r="G2836">
        <v>4.48818016052246</v>
      </c>
      <c r="H2836">
        <v>9.8304052352905202</v>
      </c>
      <c r="I2836">
        <v>3.8951604366302401</v>
      </c>
      <c r="J2836">
        <v>1175</v>
      </c>
      <c r="K2836">
        <v>427</v>
      </c>
      <c r="L2836">
        <v>2524</v>
      </c>
      <c r="M2836">
        <v>784</v>
      </c>
      <c r="N2836">
        <v>107.89809417724599</v>
      </c>
      <c r="O2836">
        <v>29.068881988525298</v>
      </c>
      <c r="P2836">
        <v>104.87579814624</v>
      </c>
      <c r="Q2836">
        <v>151.80739054629899</v>
      </c>
      <c r="R2836">
        <v>22.443310464593399</v>
      </c>
      <c r="S2836">
        <v>7.7385634210937004</v>
      </c>
      <c r="T2836">
        <v>0.52435202469527398</v>
      </c>
      <c r="U2836">
        <v>0.94020070488586704</v>
      </c>
      <c r="V2836">
        <v>13.2283582089552</v>
      </c>
      <c r="W2836">
        <v>4.2890658942795001</v>
      </c>
    </row>
    <row r="2837" spans="1:23" x14ac:dyDescent="0.25">
      <c r="A2837">
        <v>2835</v>
      </c>
      <c r="B2837">
        <v>174.82489471947801</v>
      </c>
      <c r="C2837">
        <v>164.85043373634201</v>
      </c>
      <c r="D2837">
        <v>33.544098792196799</v>
      </c>
      <c r="E2837">
        <v>11.171983604538299</v>
      </c>
      <c r="F2837">
        <v>10.719520568847599</v>
      </c>
      <c r="G2837">
        <v>3.3500993251800502</v>
      </c>
      <c r="H2837">
        <v>10.270306587219199</v>
      </c>
      <c r="I2837">
        <v>2.73293781280517</v>
      </c>
      <c r="J2837">
        <v>1284</v>
      </c>
      <c r="K2837">
        <v>231</v>
      </c>
      <c r="L2837">
        <v>2632</v>
      </c>
      <c r="M2837">
        <v>542</v>
      </c>
      <c r="N2837">
        <v>106.887794494628</v>
      </c>
      <c r="O2837">
        <v>19.104972839355401</v>
      </c>
      <c r="P2837">
        <v>105.112582781456</v>
      </c>
      <c r="Q2837">
        <v>166.67718617043201</v>
      </c>
      <c r="R2837">
        <v>26.350254463799001</v>
      </c>
      <c r="S2837">
        <v>6.5687334640567903</v>
      </c>
      <c r="T2837">
        <v>0.57469560143478904</v>
      </c>
      <c r="U2837">
        <v>0.96040605745883201</v>
      </c>
      <c r="V2837">
        <v>18.907352941176399</v>
      </c>
      <c r="W2837">
        <v>3.65125993801374</v>
      </c>
    </row>
    <row r="2838" spans="1:23" x14ac:dyDescent="0.25">
      <c r="A2838">
        <v>2836</v>
      </c>
      <c r="B2838">
        <v>161.51429292243199</v>
      </c>
      <c r="C2838">
        <v>180.07448233033799</v>
      </c>
      <c r="D2838">
        <v>41.901010154969697</v>
      </c>
      <c r="E2838">
        <v>7.5210226132350604</v>
      </c>
      <c r="F2838">
        <v>10.0385236740112</v>
      </c>
      <c r="G2838">
        <v>4.77837705612182</v>
      </c>
      <c r="H2838">
        <v>12.1677179336547</v>
      </c>
      <c r="I2838">
        <v>3.5304355621337802</v>
      </c>
      <c r="J2838">
        <v>1437</v>
      </c>
      <c r="K2838">
        <v>294</v>
      </c>
      <c r="L2838">
        <v>2675</v>
      </c>
      <c r="M2838">
        <v>720</v>
      </c>
      <c r="N2838">
        <v>139.78912353515599</v>
      </c>
      <c r="O2838">
        <v>55.226806640625</v>
      </c>
      <c r="P2838">
        <v>103.435483870967</v>
      </c>
      <c r="Q2838">
        <v>153.32523051131599</v>
      </c>
      <c r="R2838">
        <v>22.486546253266098</v>
      </c>
      <c r="S2838">
        <v>5.4520550322894401</v>
      </c>
      <c r="T2838">
        <v>0.56372466214789796</v>
      </c>
      <c r="U2838">
        <v>0.96145627633490105</v>
      </c>
      <c r="V2838">
        <v>18.352112676056301</v>
      </c>
      <c r="W2838">
        <v>2.6361556064073199</v>
      </c>
    </row>
    <row r="2839" spans="1:23" x14ac:dyDescent="0.25">
      <c r="A2839">
        <v>2837</v>
      </c>
      <c r="B2839">
        <v>167.278037609889</v>
      </c>
      <c r="C2839">
        <v>182.02462690911901</v>
      </c>
      <c r="D2839">
        <v>35.2365335482422</v>
      </c>
      <c r="E2839">
        <v>13.6771887541646</v>
      </c>
      <c r="F2839">
        <v>9.6907405853271396</v>
      </c>
      <c r="G2839">
        <v>9.1042146682739205</v>
      </c>
      <c r="H2839">
        <v>11.9015388488769</v>
      </c>
      <c r="I2839">
        <v>6.4663128852844203</v>
      </c>
      <c r="J2839">
        <v>1452</v>
      </c>
      <c r="K2839">
        <v>628</v>
      </c>
      <c r="L2839">
        <v>2722</v>
      </c>
      <c r="M2839">
        <v>1793</v>
      </c>
      <c r="N2839">
        <v>138.697509765625</v>
      </c>
      <c r="O2839">
        <v>52.801513671875</v>
      </c>
      <c r="P2839">
        <v>97.328020565552706</v>
      </c>
      <c r="Q2839">
        <v>187.487883107626</v>
      </c>
      <c r="R2839">
        <v>25.830839093357501</v>
      </c>
      <c r="S2839">
        <v>6.1805347462962699</v>
      </c>
      <c r="T2839">
        <v>0.52303176139121099</v>
      </c>
      <c r="U2839">
        <v>0.97116228081544198</v>
      </c>
      <c r="V2839">
        <v>17.5234042553191</v>
      </c>
      <c r="W2839">
        <v>4.3479232850923601</v>
      </c>
    </row>
    <row r="2840" spans="1:23" x14ac:dyDescent="0.25">
      <c r="A2840">
        <v>2838</v>
      </c>
      <c r="B2840">
        <v>162.657163927109</v>
      </c>
      <c r="C2840">
        <v>182.52616972966601</v>
      </c>
      <c r="D2840">
        <v>36.692106092415898</v>
      </c>
      <c r="E2840">
        <v>5.90718011610051</v>
      </c>
      <c r="F2840">
        <v>9.7245826721191406</v>
      </c>
      <c r="G2840">
        <v>3.8351585865020699</v>
      </c>
      <c r="H2840">
        <v>12.171012878417899</v>
      </c>
      <c r="I2840">
        <v>2.9575381278991699</v>
      </c>
      <c r="J2840">
        <v>1481</v>
      </c>
      <c r="K2840">
        <v>264</v>
      </c>
      <c r="L2840">
        <v>2702</v>
      </c>
      <c r="M2840">
        <v>613</v>
      </c>
      <c r="N2840">
        <v>136.235092163085</v>
      </c>
      <c r="O2840">
        <v>21.9317111968994</v>
      </c>
      <c r="P2840">
        <v>89.226238927459903</v>
      </c>
      <c r="Q2840">
        <v>165.49237305843801</v>
      </c>
      <c r="R2840">
        <v>26.054147058299399</v>
      </c>
      <c r="S2840">
        <v>5.4545454649319902</v>
      </c>
      <c r="T2840">
        <v>0.48309845993302603</v>
      </c>
      <c r="U2840">
        <v>0.97075378189492501</v>
      </c>
      <c r="V2840">
        <v>15.437650844730401</v>
      </c>
      <c r="W2840">
        <v>3.3684742763241</v>
      </c>
    </row>
    <row r="2841" spans="1:23" x14ac:dyDescent="0.25">
      <c r="A2841">
        <v>2839</v>
      </c>
      <c r="B2841">
        <v>180.84527159463599</v>
      </c>
      <c r="C2841">
        <v>126.247511110248</v>
      </c>
      <c r="D2841">
        <v>31.116999876496699</v>
      </c>
      <c r="E2841">
        <v>5.5231491530277701</v>
      </c>
      <c r="F2841">
        <v>9.0468778610229492</v>
      </c>
      <c r="G2841">
        <v>3.7859354019164999</v>
      </c>
      <c r="H2841">
        <v>12.1469631195068</v>
      </c>
      <c r="I2841">
        <v>2.6989994049072199</v>
      </c>
      <c r="J2841">
        <v>1511</v>
      </c>
      <c r="K2841">
        <v>265</v>
      </c>
      <c r="L2841">
        <v>2614</v>
      </c>
      <c r="M2841">
        <v>615</v>
      </c>
      <c r="N2841">
        <v>123.794189453125</v>
      </c>
      <c r="O2841">
        <v>26.4007568359375</v>
      </c>
      <c r="P2841">
        <v>64.157755192222695</v>
      </c>
      <c r="Q2841">
        <v>173.23548141172199</v>
      </c>
      <c r="R2841">
        <v>28.0814474257573</v>
      </c>
      <c r="S2841">
        <v>5.6800838055898302</v>
      </c>
      <c r="T2841">
        <v>0.37872115471987</v>
      </c>
      <c r="U2841">
        <v>0.96203007829257003</v>
      </c>
      <c r="V2841">
        <v>13.7962662337662</v>
      </c>
      <c r="W2841">
        <v>3.7297838843566602</v>
      </c>
    </row>
    <row r="2842" spans="1:23" x14ac:dyDescent="0.25">
      <c r="A2842">
        <v>2840</v>
      </c>
      <c r="B2842">
        <v>155.417590094898</v>
      </c>
      <c r="C2842">
        <v>191.19839313784399</v>
      </c>
      <c r="D2842">
        <v>32.950387590898799</v>
      </c>
      <c r="E2842">
        <v>5.5532034364991301</v>
      </c>
      <c r="F2842">
        <v>8.2063016891479492</v>
      </c>
      <c r="G2842">
        <v>3.3994216918945299</v>
      </c>
      <c r="H2842">
        <v>8.6551160812377894</v>
      </c>
      <c r="I2842">
        <v>2.6311967372894198</v>
      </c>
      <c r="J2842">
        <v>1033</v>
      </c>
      <c r="K2842">
        <v>205</v>
      </c>
      <c r="L2842">
        <v>1937</v>
      </c>
      <c r="M2842">
        <v>517</v>
      </c>
      <c r="N2842">
        <v>113.441612243652</v>
      </c>
      <c r="O2842">
        <v>71.589103698730398</v>
      </c>
      <c r="P2842">
        <v>64.938604651162706</v>
      </c>
      <c r="Q2842">
        <v>162.30137842550201</v>
      </c>
      <c r="R2842">
        <v>29.372907644279199</v>
      </c>
      <c r="S2842">
        <v>4.7529832902832698</v>
      </c>
      <c r="T2842">
        <v>0.38866991331349898</v>
      </c>
      <c r="U2842">
        <v>0.97526906383223</v>
      </c>
      <c r="V2842">
        <v>13.6958377801494</v>
      </c>
      <c r="W2842">
        <v>2.9797524007867602</v>
      </c>
    </row>
    <row r="2843" spans="1:23" x14ac:dyDescent="0.25">
      <c r="A2843">
        <v>2841</v>
      </c>
      <c r="B2843">
        <v>154.708377806671</v>
      </c>
      <c r="C2843">
        <v>175.14510275767</v>
      </c>
      <c r="D2843">
        <v>33.305994505339797</v>
      </c>
      <c r="E2843">
        <v>6.7943827758550697</v>
      </c>
      <c r="F2843">
        <v>8.8030309677124006</v>
      </c>
      <c r="G2843">
        <v>3.8166260719299299</v>
      </c>
      <c r="H2843">
        <v>9.5369129180908203</v>
      </c>
      <c r="I2843">
        <v>3.1672322750091499</v>
      </c>
      <c r="J2843">
        <v>1134</v>
      </c>
      <c r="K2843">
        <v>338</v>
      </c>
      <c r="L2843">
        <v>2274</v>
      </c>
      <c r="M2843">
        <v>714</v>
      </c>
      <c r="N2843">
        <v>100.34440612792901</v>
      </c>
      <c r="O2843">
        <v>48.093658447265597</v>
      </c>
      <c r="P2843">
        <v>60.959496657491101</v>
      </c>
      <c r="Q2843">
        <v>176.42733657482401</v>
      </c>
      <c r="R2843">
        <v>25.2074665467077</v>
      </c>
      <c r="S2843">
        <v>5.4096666368886099</v>
      </c>
      <c r="T2843">
        <v>0.39186024576159401</v>
      </c>
      <c r="U2843">
        <v>0.96659546851054701</v>
      </c>
      <c r="V2843">
        <v>12.1544011544011</v>
      </c>
      <c r="W2843">
        <v>3.3305533279871602</v>
      </c>
    </row>
    <row r="2844" spans="1:23" x14ac:dyDescent="0.25">
      <c r="A2844">
        <v>2842</v>
      </c>
      <c r="B2844">
        <v>158.990568417784</v>
      </c>
      <c r="C2844">
        <v>202.14273515884199</v>
      </c>
      <c r="D2844">
        <v>41.877303412911502</v>
      </c>
      <c r="E2844">
        <v>9.1148655284322899</v>
      </c>
      <c r="F2844">
        <v>9.82826423645019</v>
      </c>
      <c r="G2844">
        <v>3.4845733642578098</v>
      </c>
      <c r="H2844">
        <v>13.315548896789499</v>
      </c>
      <c r="I2844">
        <v>3.42627596855163</v>
      </c>
      <c r="J2844">
        <v>1678</v>
      </c>
      <c r="K2844">
        <v>383</v>
      </c>
      <c r="L2844">
        <v>2911</v>
      </c>
      <c r="M2844">
        <v>772</v>
      </c>
      <c r="N2844">
        <v>122.588745117187</v>
      </c>
      <c r="O2844">
        <v>34.014701843261697</v>
      </c>
      <c r="P2844">
        <v>112.133570412517</v>
      </c>
      <c r="Q2844">
        <v>209.62280503429</v>
      </c>
      <c r="R2844">
        <v>26.163278690418799</v>
      </c>
      <c r="S2844">
        <v>3.5530616985374599</v>
      </c>
      <c r="T2844">
        <v>0.60091463729482497</v>
      </c>
      <c r="U2844">
        <v>0.974261122136591</v>
      </c>
      <c r="V2844">
        <v>9.3613303269447492</v>
      </c>
      <c r="W2844">
        <v>2.2442203639940899</v>
      </c>
    </row>
    <row r="2845" spans="1:23" x14ac:dyDescent="0.25">
      <c r="A2845">
        <v>2843</v>
      </c>
      <c r="B2845">
        <v>175.45104698325201</v>
      </c>
      <c r="C2845">
        <v>193.557491897766</v>
      </c>
      <c r="D2845">
        <v>35.438068752642003</v>
      </c>
      <c r="E2845">
        <v>11.9564080516638</v>
      </c>
      <c r="F2845">
        <v>8.2801399230956996</v>
      </c>
      <c r="G2845">
        <v>6.0990247726440403</v>
      </c>
      <c r="H2845">
        <v>9.3990097045898402</v>
      </c>
      <c r="I2845">
        <v>4.7138643264770499</v>
      </c>
      <c r="J2845">
        <v>1133</v>
      </c>
      <c r="K2845">
        <v>396</v>
      </c>
      <c r="L2845">
        <v>2074</v>
      </c>
      <c r="M2845">
        <v>1159</v>
      </c>
      <c r="N2845">
        <v>98.086692810058594</v>
      </c>
      <c r="O2845">
        <v>21.9317111968994</v>
      </c>
      <c r="P2845">
        <v>71.483331684637406</v>
      </c>
      <c r="Q2845">
        <v>193.10161384405899</v>
      </c>
      <c r="R2845">
        <v>26.155849137395901</v>
      </c>
      <c r="S2845">
        <v>4.4854702366902099</v>
      </c>
      <c r="T2845">
        <v>0.482588280489749</v>
      </c>
      <c r="U2845">
        <v>0.979424896991136</v>
      </c>
      <c r="V2845">
        <v>7.44948630136986</v>
      </c>
      <c r="W2845">
        <v>2.5250191277735201</v>
      </c>
    </row>
    <row r="2846" spans="1:23" x14ac:dyDescent="0.25">
      <c r="A2846">
        <v>2844</v>
      </c>
      <c r="B2846">
        <v>177.74447398552201</v>
      </c>
      <c r="C2846">
        <v>131.63705874362</v>
      </c>
      <c r="D2846">
        <v>40.356515020798597</v>
      </c>
      <c r="E2846">
        <v>2.22040535451276</v>
      </c>
      <c r="F2846">
        <v>10.0689783096313</v>
      </c>
      <c r="G2846">
        <v>1.5895980596542301</v>
      </c>
      <c r="H2846">
        <v>11.674115180969199</v>
      </c>
      <c r="I2846">
        <v>1.0729507207870399</v>
      </c>
      <c r="J2846">
        <v>1406</v>
      </c>
      <c r="K2846">
        <v>59</v>
      </c>
      <c r="L2846">
        <v>2737</v>
      </c>
      <c r="M2846">
        <v>125</v>
      </c>
      <c r="N2846">
        <v>123.470649719238</v>
      </c>
      <c r="O2846">
        <v>33.015148162841797</v>
      </c>
      <c r="P2846">
        <v>51.555259653794899</v>
      </c>
      <c r="Q2846">
        <v>167.700345800707</v>
      </c>
      <c r="R2846">
        <v>25.562134340005102</v>
      </c>
      <c r="S2846">
        <v>5.92219350988311</v>
      </c>
      <c r="T2846">
        <v>0.32579211124458701</v>
      </c>
      <c r="U2846">
        <v>0.95683708745887897</v>
      </c>
      <c r="V2846">
        <v>12.8647450110864</v>
      </c>
      <c r="W2846">
        <v>2.9058770206979898</v>
      </c>
    </row>
    <row r="2847" spans="1:23" x14ac:dyDescent="0.25">
      <c r="A2847">
        <v>2845</v>
      </c>
      <c r="B2847">
        <v>204.89398202953601</v>
      </c>
      <c r="C2847">
        <v>195.940324865609</v>
      </c>
      <c r="D2847">
        <v>28.964646094097301</v>
      </c>
      <c r="E2847">
        <v>4.7451569997211598</v>
      </c>
      <c r="F2847">
        <v>5.72196197509765</v>
      </c>
      <c r="G2847">
        <v>2.3337559700012198</v>
      </c>
      <c r="H2847">
        <v>8.2510156631469709</v>
      </c>
      <c r="I2847">
        <v>1.4369984865188501</v>
      </c>
      <c r="J2847">
        <v>944</v>
      </c>
      <c r="K2847">
        <v>78</v>
      </c>
      <c r="L2847">
        <v>1669</v>
      </c>
      <c r="M2847">
        <v>197</v>
      </c>
      <c r="N2847">
        <v>107.35454559326099</v>
      </c>
      <c r="O2847">
        <v>63.158535003662102</v>
      </c>
      <c r="P2847">
        <v>71.624587458745793</v>
      </c>
      <c r="Q2847">
        <v>186.91630525755099</v>
      </c>
      <c r="R2847">
        <v>30.107474163691901</v>
      </c>
      <c r="S2847">
        <v>4.1227267169545501</v>
      </c>
      <c r="T2847">
        <v>0.433330539031133</v>
      </c>
      <c r="U2847">
        <v>0.97760772528277595</v>
      </c>
      <c r="V2847">
        <v>12.8891752577319</v>
      </c>
      <c r="W2847">
        <v>2.8290521448754098</v>
      </c>
    </row>
    <row r="2848" spans="1:23" x14ac:dyDescent="0.25">
      <c r="A2848">
        <v>2846</v>
      </c>
      <c r="B2848">
        <v>168.53168118923301</v>
      </c>
      <c r="C2848">
        <v>201.77987152865299</v>
      </c>
      <c r="D2848">
        <v>40.872196492087397</v>
      </c>
      <c r="E2848">
        <v>7.1908957032858796</v>
      </c>
      <c r="F2848">
        <v>9.8528995513915998</v>
      </c>
      <c r="G2848">
        <v>2.9247932434082</v>
      </c>
      <c r="H2848">
        <v>11.4305267333984</v>
      </c>
      <c r="I2848">
        <v>2.95861291885375</v>
      </c>
      <c r="J2848">
        <v>1273</v>
      </c>
      <c r="K2848">
        <v>286</v>
      </c>
      <c r="L2848">
        <v>2668</v>
      </c>
      <c r="M2848">
        <v>617</v>
      </c>
      <c r="N2848">
        <v>130.17295837402301</v>
      </c>
      <c r="O2848">
        <v>20.808652877807599</v>
      </c>
      <c r="P2848">
        <v>82.980259647874803</v>
      </c>
      <c r="Q2848">
        <v>197.27841364312599</v>
      </c>
      <c r="R2848">
        <v>28.185927779247699</v>
      </c>
      <c r="S2848">
        <v>10.003892219600599</v>
      </c>
      <c r="T2848">
        <v>0.46911494066413501</v>
      </c>
      <c r="U2848">
        <v>0.94843196638048999</v>
      </c>
      <c r="V2848">
        <v>11.5122760451227</v>
      </c>
      <c r="W2848">
        <v>6.1754415194935</v>
      </c>
    </row>
    <row r="2849" spans="1:23" x14ac:dyDescent="0.25">
      <c r="A2849">
        <v>2847</v>
      </c>
      <c r="B2849">
        <v>163.52983756719499</v>
      </c>
      <c r="C2849">
        <v>168.62320246851201</v>
      </c>
      <c r="D2849">
        <v>31.333386370029899</v>
      </c>
      <c r="E2849">
        <v>10.284835232753201</v>
      </c>
      <c r="F2849">
        <v>10.346376419067299</v>
      </c>
      <c r="G2849">
        <v>5.9312171936035103</v>
      </c>
      <c r="H2849">
        <v>11.3425340652465</v>
      </c>
      <c r="I2849">
        <v>5.1915006637573198</v>
      </c>
      <c r="J2849">
        <v>1419</v>
      </c>
      <c r="K2849">
        <v>571</v>
      </c>
      <c r="L2849">
        <v>2576</v>
      </c>
      <c r="M2849">
        <v>1222</v>
      </c>
      <c r="N2849">
        <v>120.801498413085</v>
      </c>
      <c r="O2849">
        <v>42.107006072997997</v>
      </c>
      <c r="P2849">
        <v>124.082175226586</v>
      </c>
      <c r="Q2849">
        <v>129.54478940083001</v>
      </c>
      <c r="R2849">
        <v>23.887308746182701</v>
      </c>
      <c r="S2849">
        <v>2.3447274313765001</v>
      </c>
      <c r="T2849">
        <v>0.65955602338966401</v>
      </c>
      <c r="U2849">
        <v>0.98411360708472395</v>
      </c>
      <c r="V2849">
        <v>16.450516986705999</v>
      </c>
      <c r="W2849">
        <v>2.2066656964051798</v>
      </c>
    </row>
    <row r="2850" spans="1:23" x14ac:dyDescent="0.25">
      <c r="A2850">
        <v>2848</v>
      </c>
      <c r="B2850">
        <v>163.484892002561</v>
      </c>
      <c r="C2850">
        <v>171.174426051349</v>
      </c>
      <c r="D2850">
        <v>33.443185712220597</v>
      </c>
      <c r="E2850">
        <v>7.2550268232841404</v>
      </c>
      <c r="F2850">
        <v>10.1628217697143</v>
      </c>
      <c r="G2850">
        <v>2.7637014389038002</v>
      </c>
      <c r="H2850">
        <v>10.584811210632299</v>
      </c>
      <c r="I2850">
        <v>1.68543589115142</v>
      </c>
      <c r="J2850">
        <v>1293</v>
      </c>
      <c r="K2850">
        <v>88</v>
      </c>
      <c r="L2850">
        <v>2549</v>
      </c>
      <c r="M2850">
        <v>231</v>
      </c>
      <c r="N2850">
        <v>120.216468811035</v>
      </c>
      <c r="O2850">
        <v>41.436698913574197</v>
      </c>
      <c r="P2850">
        <v>79.145883054892593</v>
      </c>
      <c r="Q2850">
        <v>191.312252391535</v>
      </c>
      <c r="R2850">
        <v>26.198786062818201</v>
      </c>
      <c r="S2850">
        <v>3.87480989776481</v>
      </c>
      <c r="T2850">
        <v>0.448696431607577</v>
      </c>
      <c r="U2850">
        <v>0.97638851052817099</v>
      </c>
      <c r="V2850">
        <v>14.8333333333333</v>
      </c>
      <c r="W2850">
        <v>2.4890100809783502</v>
      </c>
    </row>
    <row r="2851" spans="1:23" x14ac:dyDescent="0.25">
      <c r="A2851">
        <v>2849</v>
      </c>
      <c r="B2851">
        <v>166.77026528750801</v>
      </c>
      <c r="C2851">
        <v>171.37142191775499</v>
      </c>
      <c r="D2851">
        <v>20.889841086604701</v>
      </c>
      <c r="E2851">
        <v>9.2028955454036296</v>
      </c>
      <c r="F2851">
        <v>8.2899618148803693</v>
      </c>
      <c r="G2851">
        <v>3.8183002471923801</v>
      </c>
      <c r="H2851">
        <v>8.1112461090087802</v>
      </c>
      <c r="I2851">
        <v>3.0337245464324898</v>
      </c>
      <c r="J2851">
        <v>944</v>
      </c>
      <c r="K2851">
        <v>311</v>
      </c>
      <c r="L2851">
        <v>2089</v>
      </c>
      <c r="M2851">
        <v>606</v>
      </c>
      <c r="N2851">
        <v>83.4385986328125</v>
      </c>
      <c r="O2851">
        <v>55.731498718261697</v>
      </c>
      <c r="P2851">
        <v>74.063570487483503</v>
      </c>
      <c r="Q2851">
        <v>197.98729946524</v>
      </c>
      <c r="R2851">
        <v>24.886069321543101</v>
      </c>
      <c r="S2851">
        <v>4.5709663668721401</v>
      </c>
      <c r="T2851">
        <v>0.42564871618519201</v>
      </c>
      <c r="U2851">
        <v>0.970196853947768</v>
      </c>
      <c r="V2851">
        <v>15.8538622129436</v>
      </c>
      <c r="W2851">
        <v>2.5744231394215098</v>
      </c>
    </row>
    <row r="2852" spans="1:23" x14ac:dyDescent="0.25">
      <c r="A2852">
        <v>2850</v>
      </c>
      <c r="B2852">
        <v>223.36265015816301</v>
      </c>
      <c r="C2852">
        <v>216.68644840769201</v>
      </c>
      <c r="D2852">
        <v>30.018501076623899</v>
      </c>
      <c r="E2852">
        <v>5.5941637436964804</v>
      </c>
      <c r="F2852">
        <v>5.3613324165344203</v>
      </c>
      <c r="G2852">
        <v>2.3030745983123699</v>
      </c>
      <c r="H2852">
        <v>8.3058261871337802</v>
      </c>
      <c r="I2852">
        <v>3.0911972522735498</v>
      </c>
      <c r="J2852">
        <v>975</v>
      </c>
      <c r="K2852">
        <v>342</v>
      </c>
      <c r="L2852">
        <v>1626</v>
      </c>
      <c r="M2852">
        <v>734</v>
      </c>
      <c r="N2852">
        <v>89.308448791503906</v>
      </c>
      <c r="O2852">
        <v>14.764823913574199</v>
      </c>
      <c r="P2852">
        <v>107.97574039067401</v>
      </c>
      <c r="Q2852">
        <v>185.72018975637201</v>
      </c>
      <c r="R2852">
        <v>26.231778757155599</v>
      </c>
      <c r="S2852">
        <v>3.93801229683939</v>
      </c>
      <c r="T2852">
        <v>0.62474946628387196</v>
      </c>
      <c r="U2852">
        <v>0.97185903986136102</v>
      </c>
      <c r="V2852">
        <v>13.910833333333301</v>
      </c>
      <c r="W2852">
        <v>2.4321060382916002</v>
      </c>
    </row>
    <row r="2853" spans="1:23" x14ac:dyDescent="0.25">
      <c r="A2853">
        <v>2851</v>
      </c>
      <c r="B2853">
        <v>188.84069164936199</v>
      </c>
      <c r="C2853">
        <v>182.903471831395</v>
      </c>
      <c r="D2853">
        <v>34.962811780055297</v>
      </c>
      <c r="E2853">
        <v>6.0238998676074997</v>
      </c>
      <c r="F2853">
        <v>9.9478254318237305</v>
      </c>
      <c r="G2853">
        <v>2.6995072364807098</v>
      </c>
      <c r="H2853">
        <v>11.979779243469199</v>
      </c>
      <c r="I2853">
        <v>1.8690602779388401</v>
      </c>
      <c r="J2853">
        <v>1478</v>
      </c>
      <c r="K2853">
        <v>151</v>
      </c>
      <c r="L2853">
        <v>2751</v>
      </c>
      <c r="M2853">
        <v>356</v>
      </c>
      <c r="N2853">
        <v>123.239601135253</v>
      </c>
      <c r="O2853">
        <v>37.215587615966797</v>
      </c>
      <c r="P2853">
        <v>108.327151335311</v>
      </c>
      <c r="Q2853">
        <v>195.64056183904199</v>
      </c>
      <c r="R2853">
        <v>27.661418973007201</v>
      </c>
      <c r="S2853">
        <v>5.42496774501614</v>
      </c>
      <c r="T2853">
        <v>0.62435878181554105</v>
      </c>
      <c r="U2853">
        <v>0.97180832587569699</v>
      </c>
      <c r="V2853">
        <v>15.7684319833852</v>
      </c>
      <c r="W2853">
        <v>3.2140882159315298</v>
      </c>
    </row>
    <row r="2854" spans="1:23" x14ac:dyDescent="0.25">
      <c r="A2854">
        <v>2852</v>
      </c>
      <c r="B2854">
        <v>195.853267092316</v>
      </c>
      <c r="C2854">
        <v>210.98364028022999</v>
      </c>
      <c r="D2854">
        <v>35.0987256308361</v>
      </c>
      <c r="E2854">
        <v>7.8657435733400796</v>
      </c>
      <c r="F2854">
        <v>8.2445659637451101</v>
      </c>
      <c r="G2854">
        <v>3.8639862537384002</v>
      </c>
      <c r="H2854">
        <v>10.7374305725097</v>
      </c>
      <c r="I2854">
        <v>3.5799481868743799</v>
      </c>
      <c r="J2854">
        <v>1301</v>
      </c>
      <c r="K2854">
        <v>322</v>
      </c>
      <c r="L2854">
        <v>2184</v>
      </c>
      <c r="M2854">
        <v>703</v>
      </c>
      <c r="N2854">
        <v>111.946411132812</v>
      </c>
      <c r="O2854">
        <v>53.150726318359297</v>
      </c>
      <c r="P2854">
        <v>75.434151065203295</v>
      </c>
      <c r="Q2854">
        <v>186.70247799152199</v>
      </c>
      <c r="R2854">
        <v>26.2436629924612</v>
      </c>
      <c r="S2854">
        <v>3.7657618395964598</v>
      </c>
      <c r="T2854">
        <v>0.45385481492400398</v>
      </c>
      <c r="U2854">
        <v>0.97995973126972802</v>
      </c>
      <c r="V2854">
        <v>17.766763848396501</v>
      </c>
      <c r="W2854">
        <v>2.46683673469387</v>
      </c>
    </row>
    <row r="2855" spans="1:23" x14ac:dyDescent="0.25">
      <c r="A2855">
        <v>2853</v>
      </c>
      <c r="B2855">
        <v>157.84967688097899</v>
      </c>
      <c r="C2855">
        <v>103.171068718585</v>
      </c>
      <c r="D2855">
        <v>42.438770323763798</v>
      </c>
      <c r="E2855">
        <v>5.4401113276001896</v>
      </c>
      <c r="F2855">
        <v>12.3851165771484</v>
      </c>
      <c r="G2855">
        <v>3.20651984214782</v>
      </c>
      <c r="H2855">
        <v>10.658582687377899</v>
      </c>
      <c r="I2855">
        <v>1.79821908473968</v>
      </c>
      <c r="J2855">
        <v>1271</v>
      </c>
      <c r="K2855">
        <v>79</v>
      </c>
      <c r="L2855">
        <v>3048</v>
      </c>
      <c r="M2855">
        <v>239</v>
      </c>
      <c r="N2855">
        <v>110.63452911376901</v>
      </c>
      <c r="O2855">
        <v>58.137763977050703</v>
      </c>
      <c r="P2855">
        <v>85.733913043478196</v>
      </c>
      <c r="Q2855">
        <v>149.33894642053099</v>
      </c>
      <c r="R2855">
        <v>27.493776540450099</v>
      </c>
      <c r="S2855">
        <v>14.957542209484201</v>
      </c>
      <c r="T2855">
        <v>0.50468914512187202</v>
      </c>
      <c r="U2855">
        <v>0.86241429917114398</v>
      </c>
      <c r="V2855">
        <v>23.0747531734837</v>
      </c>
      <c r="W2855">
        <v>5.6327550720376296</v>
      </c>
    </row>
    <row r="2856" spans="1:23" x14ac:dyDescent="0.25">
      <c r="A2856">
        <v>2854</v>
      </c>
      <c r="B2856">
        <v>157.60668749636099</v>
      </c>
      <c r="C2856">
        <v>159.039162413398</v>
      </c>
      <c r="D2856">
        <v>37.296847818244501</v>
      </c>
      <c r="E2856">
        <v>1.85712457461747</v>
      </c>
      <c r="F2856">
        <v>12.6317148208618</v>
      </c>
      <c r="G2856">
        <v>1.3660370111465401</v>
      </c>
      <c r="H2856">
        <v>10.7936391830444</v>
      </c>
      <c r="I2856">
        <v>0.875244259834289</v>
      </c>
      <c r="J2856">
        <v>1302</v>
      </c>
      <c r="K2856">
        <v>25</v>
      </c>
      <c r="L2856">
        <v>3191</v>
      </c>
      <c r="M2856">
        <v>66</v>
      </c>
      <c r="N2856">
        <v>102.176315307617</v>
      </c>
      <c r="O2856">
        <v>29</v>
      </c>
      <c r="P2856">
        <v>78.028095733610797</v>
      </c>
      <c r="Q2856">
        <v>169.208970303988</v>
      </c>
      <c r="R2856">
        <v>25.234988045567398</v>
      </c>
      <c r="S2856">
        <v>6.1756522518308996</v>
      </c>
      <c r="T2856">
        <v>0.46075240019449398</v>
      </c>
      <c r="U2856">
        <v>0.95619413279449095</v>
      </c>
      <c r="V2856">
        <v>21.722891566265002</v>
      </c>
      <c r="W2856">
        <v>2.9927334570191699</v>
      </c>
    </row>
    <row r="2857" spans="1:23" x14ac:dyDescent="0.25">
      <c r="A2857">
        <v>2855</v>
      </c>
      <c r="B2857">
        <v>150.553862873333</v>
      </c>
      <c r="C2857">
        <v>136.51829067127201</v>
      </c>
      <c r="D2857">
        <v>41.779648067879499</v>
      </c>
      <c r="E2857">
        <v>7.0883165574040898</v>
      </c>
      <c r="F2857">
        <v>13.964184761047299</v>
      </c>
      <c r="G2857">
        <v>3.93532395362854</v>
      </c>
      <c r="H2857">
        <v>13.1420888900756</v>
      </c>
      <c r="I2857">
        <v>3.1153256893157901</v>
      </c>
      <c r="J2857">
        <v>1648</v>
      </c>
      <c r="K2857">
        <v>267</v>
      </c>
      <c r="L2857">
        <v>3681</v>
      </c>
      <c r="M2857">
        <v>591</v>
      </c>
      <c r="N2857">
        <v>127.015747070312</v>
      </c>
      <c r="O2857">
        <v>21.9317111968994</v>
      </c>
      <c r="P2857">
        <v>80.556837606837604</v>
      </c>
      <c r="Q2857">
        <v>162.732736930388</v>
      </c>
      <c r="R2857">
        <v>25.738705435989498</v>
      </c>
      <c r="S2857">
        <v>7.23933854066905</v>
      </c>
      <c r="T2857">
        <v>0.49825721982036297</v>
      </c>
      <c r="U2857">
        <v>0.94959516729135196</v>
      </c>
      <c r="V2857">
        <v>15.871921182266</v>
      </c>
      <c r="W2857">
        <v>3.2067891111839901</v>
      </c>
    </row>
    <row r="2858" spans="1:23" x14ac:dyDescent="0.25">
      <c r="A2858">
        <v>2856</v>
      </c>
      <c r="B2858">
        <v>166.566690601408</v>
      </c>
      <c r="C2858">
        <v>138.76694676783899</v>
      </c>
      <c r="D2858">
        <v>30.659641943731799</v>
      </c>
      <c r="E2858">
        <v>3.3474792742898898</v>
      </c>
      <c r="F2858">
        <v>12.506674766540501</v>
      </c>
      <c r="G2858">
        <v>2.18702816963195</v>
      </c>
      <c r="H2858">
        <v>11.6499462127685</v>
      </c>
      <c r="I2858">
        <v>1.3002167940139699</v>
      </c>
      <c r="J2858">
        <v>1433</v>
      </c>
      <c r="K2858">
        <v>51</v>
      </c>
      <c r="L2858">
        <v>3238</v>
      </c>
      <c r="M2858">
        <v>137</v>
      </c>
      <c r="N2858">
        <v>125.195846557617</v>
      </c>
      <c r="O2858">
        <v>50.447994232177699</v>
      </c>
      <c r="P2858">
        <v>84.817083692838594</v>
      </c>
      <c r="Q2858">
        <v>154.23870237646099</v>
      </c>
      <c r="R2858">
        <v>25.7153466321131</v>
      </c>
      <c r="S2858">
        <v>8.8139311631381698</v>
      </c>
      <c r="T2858">
        <v>0.52216215178900605</v>
      </c>
      <c r="U2858">
        <v>0.94721516680042905</v>
      </c>
      <c r="V2858">
        <v>14.034985422740499</v>
      </c>
      <c r="W2858">
        <v>3.9274965800273498</v>
      </c>
    </row>
    <row r="2859" spans="1:23" x14ac:dyDescent="0.25">
      <c r="A2859">
        <v>2857</v>
      </c>
      <c r="B2859">
        <v>174.711036503716</v>
      </c>
      <c r="C2859">
        <v>122.837450755885</v>
      </c>
      <c r="D2859">
        <v>31.1787038652345</v>
      </c>
      <c r="E2859">
        <v>4.4905374181986399</v>
      </c>
      <c r="F2859">
        <v>12.2927045822143</v>
      </c>
      <c r="G2859">
        <v>3.1981918811797998</v>
      </c>
      <c r="H2859">
        <v>11.1153545379638</v>
      </c>
      <c r="I2859">
        <v>1.9693911075592001</v>
      </c>
      <c r="J2859">
        <v>1342</v>
      </c>
      <c r="K2859">
        <v>133</v>
      </c>
      <c r="L2859">
        <v>3024</v>
      </c>
      <c r="M2859">
        <v>329</v>
      </c>
      <c r="N2859">
        <v>133.25540161132801</v>
      </c>
      <c r="O2859">
        <v>16.124515533447202</v>
      </c>
      <c r="P2859">
        <v>146.95495495495399</v>
      </c>
      <c r="Q2859">
        <v>172.143775372124</v>
      </c>
      <c r="R2859">
        <v>21.572243964934501</v>
      </c>
      <c r="S2859">
        <v>6.8670495621358096</v>
      </c>
      <c r="T2859">
        <v>0.76001001583702099</v>
      </c>
      <c r="U2859">
        <v>0.95038327566827596</v>
      </c>
      <c r="V2859">
        <v>13.234875444839799</v>
      </c>
      <c r="W2859">
        <v>3.0015917230401898</v>
      </c>
    </row>
    <row r="2860" spans="1:23" x14ac:dyDescent="0.25">
      <c r="A2860">
        <v>2858</v>
      </c>
      <c r="B2860">
        <v>189.37142191775499</v>
      </c>
      <c r="C2860">
        <v>144.04841933668399</v>
      </c>
      <c r="D2860">
        <v>39.452048046843501</v>
      </c>
      <c r="E2860">
        <v>15.311807172059099</v>
      </c>
      <c r="F2860">
        <v>8.7966814041137695</v>
      </c>
      <c r="G2860">
        <v>5.2089104652404696</v>
      </c>
      <c r="H2860">
        <v>9.0986833572387695</v>
      </c>
      <c r="I2860">
        <v>3.9907920360565101</v>
      </c>
      <c r="J2860">
        <v>1049</v>
      </c>
      <c r="K2860">
        <v>332</v>
      </c>
      <c r="L2860">
        <v>2178</v>
      </c>
      <c r="M2860">
        <v>931</v>
      </c>
      <c r="N2860">
        <v>112.68096923828099</v>
      </c>
      <c r="O2860">
        <v>18.439088821411101</v>
      </c>
      <c r="P2860">
        <v>72.311446629213407</v>
      </c>
      <c r="Q2860">
        <v>172.58033560285199</v>
      </c>
      <c r="R2860">
        <v>26.6682618331116</v>
      </c>
      <c r="S2860">
        <v>10.830819265429</v>
      </c>
      <c r="T2860">
        <v>0.40377844465135498</v>
      </c>
      <c r="U2860">
        <v>0.93199743456858097</v>
      </c>
      <c r="V2860">
        <v>18.602449888641399</v>
      </c>
      <c r="W2860">
        <v>6.4122238586156097</v>
      </c>
    </row>
    <row r="2861" spans="1:23" x14ac:dyDescent="0.25">
      <c r="A2861">
        <v>2859</v>
      </c>
      <c r="B2861">
        <v>188.126899415862</v>
      </c>
      <c r="C2861">
        <v>209.29822041956899</v>
      </c>
      <c r="D2861">
        <v>38.000539090850303</v>
      </c>
      <c r="E2861">
        <v>6.7634707802240097</v>
      </c>
      <c r="F2861">
        <v>11.1173038482666</v>
      </c>
      <c r="G2861">
        <v>4.4273705482482901</v>
      </c>
      <c r="H2861">
        <v>11.5490655899047</v>
      </c>
      <c r="I2861">
        <v>2.9413177967071502</v>
      </c>
      <c r="J2861">
        <v>1412</v>
      </c>
      <c r="K2861">
        <v>187</v>
      </c>
      <c r="L2861">
        <v>2864</v>
      </c>
      <c r="M2861">
        <v>468</v>
      </c>
      <c r="N2861">
        <v>135.05924987792901</v>
      </c>
      <c r="O2861">
        <v>57.280014038085902</v>
      </c>
      <c r="P2861">
        <v>70.371807967313501</v>
      </c>
      <c r="Q2861">
        <v>158.406341642228</v>
      </c>
      <c r="R2861">
        <v>30.395710421356501</v>
      </c>
      <c r="S2861">
        <v>7.8745274095869497</v>
      </c>
      <c r="T2861">
        <v>0.408634114454831</v>
      </c>
      <c r="U2861">
        <v>0.94193498852860502</v>
      </c>
      <c r="V2861">
        <v>17.727371864776401</v>
      </c>
      <c r="W2861">
        <v>4.4515285045441999</v>
      </c>
    </row>
    <row r="2862" spans="1:23" x14ac:dyDescent="0.25">
      <c r="A2862">
        <v>2860</v>
      </c>
      <c r="B2862">
        <v>186.73389741698799</v>
      </c>
      <c r="C2862">
        <v>182.11257738360899</v>
      </c>
      <c r="D2862">
        <v>37.602454683361302</v>
      </c>
      <c r="E2862">
        <v>8.7675070156733099</v>
      </c>
      <c r="F2862">
        <v>10.566427230834901</v>
      </c>
      <c r="G2862">
        <v>3.4417121410369802</v>
      </c>
      <c r="H2862">
        <v>11.007712364196699</v>
      </c>
      <c r="I2862">
        <v>3.58055567741394</v>
      </c>
      <c r="J2862">
        <v>1393</v>
      </c>
      <c r="K2862">
        <v>426</v>
      </c>
      <c r="L2862">
        <v>2633</v>
      </c>
      <c r="M2862">
        <v>795</v>
      </c>
      <c r="N2862">
        <v>111.30588531494099</v>
      </c>
      <c r="O2862">
        <v>35.777088165283203</v>
      </c>
      <c r="P2862">
        <v>65.327102803738299</v>
      </c>
      <c r="Q2862">
        <v>157.086728157827</v>
      </c>
      <c r="R2862">
        <v>31.135451951782599</v>
      </c>
      <c r="S2862">
        <v>11.2980696110899</v>
      </c>
      <c r="T2862">
        <v>0.37329537071082802</v>
      </c>
      <c r="U2862">
        <v>0.945959226018802</v>
      </c>
      <c r="V2862">
        <v>21.603603603603599</v>
      </c>
      <c r="W2862">
        <v>7.4807764558547198</v>
      </c>
    </row>
    <row r="2863" spans="1:23" x14ac:dyDescent="0.25">
      <c r="A2863">
        <v>2861</v>
      </c>
      <c r="B2863">
        <v>183.39177938636399</v>
      </c>
      <c r="C2863">
        <v>110.337906809757</v>
      </c>
      <c r="D2863">
        <v>21.9928505059946</v>
      </c>
      <c r="E2863">
        <v>6.6125422470350497</v>
      </c>
      <c r="F2863">
        <v>10.2875261306762</v>
      </c>
      <c r="G2863">
        <v>4.1140360832214302</v>
      </c>
      <c r="H2863">
        <v>9.9540157318115199</v>
      </c>
      <c r="I2863">
        <v>2.6422085762023899</v>
      </c>
      <c r="J2863">
        <v>1261</v>
      </c>
      <c r="K2863">
        <v>201</v>
      </c>
      <c r="L2863">
        <v>2486</v>
      </c>
      <c r="M2863">
        <v>548</v>
      </c>
      <c r="N2863">
        <v>99.458534240722599</v>
      </c>
      <c r="O2863">
        <v>66.407829284667898</v>
      </c>
      <c r="P2863">
        <v>60.349185234452897</v>
      </c>
      <c r="Q2863">
        <v>135.564807058692</v>
      </c>
      <c r="R2863">
        <v>22.9667951598564</v>
      </c>
      <c r="S2863">
        <v>8.6189492982352593</v>
      </c>
      <c r="T2863">
        <v>0.34660141150725399</v>
      </c>
      <c r="U2863">
        <v>0.94112624205657402</v>
      </c>
      <c r="V2863">
        <v>19.213226909920099</v>
      </c>
      <c r="W2863">
        <v>3.8583414396887101</v>
      </c>
    </row>
    <row r="2864" spans="1:23" x14ac:dyDescent="0.25">
      <c r="A2864">
        <v>2862</v>
      </c>
      <c r="B2864">
        <v>204.760872518387</v>
      </c>
      <c r="C2864">
        <v>220.870053756137</v>
      </c>
      <c r="D2864">
        <v>30.979649771714602</v>
      </c>
      <c r="E2864">
        <v>5.97284032566116</v>
      </c>
      <c r="F2864">
        <v>9.3433046340942294</v>
      </c>
      <c r="G2864">
        <v>2.23936820030212</v>
      </c>
      <c r="H2864">
        <v>9.7702455520629794</v>
      </c>
      <c r="I2864">
        <v>1.70046269893646</v>
      </c>
      <c r="J2864">
        <v>1170</v>
      </c>
      <c r="K2864">
        <v>146</v>
      </c>
      <c r="L2864">
        <v>2500</v>
      </c>
      <c r="M2864">
        <v>286</v>
      </c>
      <c r="N2864">
        <v>104.63746643066401</v>
      </c>
      <c r="O2864">
        <v>23.021728515625</v>
      </c>
      <c r="P2864">
        <v>106.27907283023799</v>
      </c>
      <c r="Q2864">
        <v>184.20734879687799</v>
      </c>
      <c r="R2864">
        <v>29.554998085762499</v>
      </c>
      <c r="S2864">
        <v>5.55235747267748</v>
      </c>
      <c r="T2864">
        <v>0.57131549228468304</v>
      </c>
      <c r="U2864">
        <v>0.96789608947720596</v>
      </c>
      <c r="V2864">
        <v>8.46428571428571</v>
      </c>
      <c r="W2864">
        <v>2.8378253503773201</v>
      </c>
    </row>
    <row r="2865" spans="1:23" x14ac:dyDescent="0.25">
      <c r="A2865">
        <v>2863</v>
      </c>
      <c r="B2865">
        <v>178.334471850802</v>
      </c>
      <c r="C2865">
        <v>228.204758485513</v>
      </c>
      <c r="D2865">
        <v>43.882564747128797</v>
      </c>
      <c r="E2865">
        <v>2.4362571488192</v>
      </c>
      <c r="F2865">
        <v>9.9578514099121094</v>
      </c>
      <c r="G2865">
        <v>1.3177478313446001</v>
      </c>
      <c r="H2865">
        <v>9.7855167388915998</v>
      </c>
      <c r="I2865">
        <v>1.2780719995498599</v>
      </c>
      <c r="J2865">
        <v>1149</v>
      </c>
      <c r="K2865">
        <v>124</v>
      </c>
      <c r="L2865">
        <v>2514</v>
      </c>
      <c r="M2865">
        <v>231</v>
      </c>
      <c r="N2865">
        <v>113.81124877929599</v>
      </c>
      <c r="O2865">
        <v>48.259716033935497</v>
      </c>
      <c r="P2865">
        <v>83.825595238095204</v>
      </c>
      <c r="Q2865">
        <v>181.84683402784799</v>
      </c>
      <c r="R2865">
        <v>28.276072033535499</v>
      </c>
      <c r="S2865">
        <v>5.0105709870247903</v>
      </c>
      <c r="T2865">
        <v>0.44708175674033801</v>
      </c>
      <c r="U2865">
        <v>0.97282963428831004</v>
      </c>
      <c r="V2865">
        <v>15.9921104536489</v>
      </c>
      <c r="W2865">
        <v>2.9785867237687298</v>
      </c>
    </row>
    <row r="2866" spans="1:23" x14ac:dyDescent="0.25">
      <c r="A2866">
        <v>2864</v>
      </c>
      <c r="B2866">
        <v>173.39362300840301</v>
      </c>
      <c r="C2866">
        <v>119.063711696326</v>
      </c>
      <c r="D2866">
        <v>39.796298927217599</v>
      </c>
      <c r="E2866">
        <v>5.2102598133019304</v>
      </c>
      <c r="F2866">
        <v>10.5452613830566</v>
      </c>
      <c r="G2866">
        <v>3.07224369049072</v>
      </c>
      <c r="H2866">
        <v>10.2406673431396</v>
      </c>
      <c r="I2866">
        <v>1.8556153774261399</v>
      </c>
      <c r="J2866">
        <v>1227</v>
      </c>
      <c r="K2866">
        <v>123</v>
      </c>
      <c r="L2866">
        <v>2583</v>
      </c>
      <c r="M2866">
        <v>300</v>
      </c>
      <c r="N2866">
        <v>119.503135681152</v>
      </c>
      <c r="O2866">
        <v>57.454326629638601</v>
      </c>
      <c r="P2866">
        <v>71.632086851628401</v>
      </c>
      <c r="Q2866">
        <v>161.791557271557</v>
      </c>
      <c r="R2866">
        <v>28.841842060199699</v>
      </c>
      <c r="S2866">
        <v>9.3778210249468295</v>
      </c>
      <c r="T2866">
        <v>0.41062334607851397</v>
      </c>
      <c r="U2866">
        <v>0.94146875014000897</v>
      </c>
      <c r="V2866">
        <v>16.687886825817799</v>
      </c>
      <c r="W2866">
        <v>4.4921018697614397</v>
      </c>
    </row>
    <row r="2867" spans="1:23" x14ac:dyDescent="0.25">
      <c r="A2867">
        <v>2865</v>
      </c>
      <c r="B2867">
        <v>169.53383531603501</v>
      </c>
      <c r="C2867">
        <v>192.74988841235</v>
      </c>
      <c r="D2867">
        <v>39.531998264748196</v>
      </c>
      <c r="E2867">
        <v>5.8399253963979696</v>
      </c>
      <c r="F2867">
        <v>8.7763586044311506</v>
      </c>
      <c r="G2867">
        <v>2.78658890724182</v>
      </c>
      <c r="H2867">
        <v>8.9154386520385707</v>
      </c>
      <c r="I2867">
        <v>1.9071801900863601</v>
      </c>
      <c r="J2867">
        <v>1025</v>
      </c>
      <c r="K2867">
        <v>154</v>
      </c>
      <c r="L2867">
        <v>2223</v>
      </c>
      <c r="M2867">
        <v>326</v>
      </c>
      <c r="N2867">
        <v>103.310218811035</v>
      </c>
      <c r="O2867">
        <v>53.36665725708</v>
      </c>
      <c r="P2867">
        <v>70.813645927261803</v>
      </c>
      <c r="Q2867">
        <v>219.63643328367701</v>
      </c>
      <c r="R2867">
        <v>33.4743955126429</v>
      </c>
      <c r="S2867">
        <v>4.67519347775516</v>
      </c>
      <c r="T2867">
        <v>0.38961495150425002</v>
      </c>
      <c r="U2867">
        <v>0.99442415922483895</v>
      </c>
      <c r="V2867">
        <v>22.3748828491096</v>
      </c>
      <c r="W2867">
        <v>2.2772055073941799</v>
      </c>
    </row>
    <row r="2868" spans="1:23" x14ac:dyDescent="0.25">
      <c r="A2868">
        <v>2866</v>
      </c>
      <c r="B2868">
        <v>161.38551107143499</v>
      </c>
      <c r="C2868">
        <v>166.73591569795599</v>
      </c>
      <c r="D2868">
        <v>39.108195636128201</v>
      </c>
      <c r="E2868">
        <v>10.6020392313764</v>
      </c>
      <c r="F2868">
        <v>9.2956085205078107</v>
      </c>
      <c r="G2868">
        <v>3.57755279541015</v>
      </c>
      <c r="H2868">
        <v>9.6584959030151296</v>
      </c>
      <c r="I2868">
        <v>2.3740372657775799</v>
      </c>
      <c r="J2868">
        <v>1141</v>
      </c>
      <c r="K2868">
        <v>160</v>
      </c>
      <c r="L2868">
        <v>2119</v>
      </c>
      <c r="M2868">
        <v>454</v>
      </c>
      <c r="N2868">
        <v>126.570137023925</v>
      </c>
      <c r="O2868">
        <v>57.078895568847599</v>
      </c>
      <c r="P2868">
        <v>107.726967741935</v>
      </c>
      <c r="Q2868">
        <v>166.166087608147</v>
      </c>
      <c r="R2868">
        <v>16.5598436323532</v>
      </c>
      <c r="S2868">
        <v>6.1228041559197699</v>
      </c>
      <c r="T2868">
        <v>0.69707923479301304</v>
      </c>
      <c r="U2868">
        <v>0.96468771518323804</v>
      </c>
      <c r="V2868">
        <v>6.4575812274368198</v>
      </c>
      <c r="W2868">
        <v>3.20686963309914</v>
      </c>
    </row>
    <row r="2869" spans="1:23" x14ac:dyDescent="0.25">
      <c r="A2869">
        <v>2867</v>
      </c>
      <c r="B2869">
        <v>157.14290981777199</v>
      </c>
      <c r="C2869">
        <v>213.71846921151101</v>
      </c>
      <c r="D2869">
        <v>39.126339641804897</v>
      </c>
      <c r="E2869">
        <v>7.2198232816673604</v>
      </c>
      <c r="F2869">
        <v>9.1676387786865199</v>
      </c>
      <c r="G2869">
        <v>3.7472169399261399</v>
      </c>
      <c r="H2869">
        <v>9.8017196655273402</v>
      </c>
      <c r="I2869">
        <v>3.25275301933288</v>
      </c>
      <c r="J2869">
        <v>1160</v>
      </c>
      <c r="K2869">
        <v>319</v>
      </c>
      <c r="L2869">
        <v>2067</v>
      </c>
      <c r="M2869">
        <v>730</v>
      </c>
      <c r="N2869">
        <v>126.668853759765</v>
      </c>
      <c r="O2869">
        <v>32.649654388427699</v>
      </c>
      <c r="P2869">
        <v>126.208364732479</v>
      </c>
      <c r="Q2869">
        <v>188.20700098328399</v>
      </c>
      <c r="R2869">
        <v>15.0030614095584</v>
      </c>
      <c r="S2869">
        <v>3.3528136019115702</v>
      </c>
      <c r="T2869">
        <v>0.77340618108603598</v>
      </c>
      <c r="U2869">
        <v>0.98398987020965401</v>
      </c>
      <c r="V2869">
        <v>5.61018957345971</v>
      </c>
      <c r="W2869">
        <v>2.3796950014120299</v>
      </c>
    </row>
    <row r="2870" spans="1:23" x14ac:dyDescent="0.25">
      <c r="A2870">
        <v>2868</v>
      </c>
      <c r="B2870">
        <v>165.86869529779301</v>
      </c>
      <c r="C2870">
        <v>214.04558598070901</v>
      </c>
      <c r="D2870">
        <v>35.581242705542699</v>
      </c>
      <c r="E2870">
        <v>6.4642318580740401</v>
      </c>
      <c r="F2870">
        <v>11.227652549743601</v>
      </c>
      <c r="G2870">
        <v>3.3341536521911599</v>
      </c>
      <c r="H2870">
        <v>11.685646057128899</v>
      </c>
      <c r="I2870">
        <v>2.86970734596252</v>
      </c>
      <c r="J2870">
        <v>1468</v>
      </c>
      <c r="K2870">
        <v>288</v>
      </c>
      <c r="L2870">
        <v>3024</v>
      </c>
      <c r="M2870">
        <v>616</v>
      </c>
      <c r="N2870">
        <v>108.24047088623</v>
      </c>
      <c r="O2870">
        <v>49.648769378662102</v>
      </c>
      <c r="P2870">
        <v>121.78112522686</v>
      </c>
      <c r="Q2870">
        <v>155.979430694711</v>
      </c>
      <c r="R2870">
        <v>14.490537854065501</v>
      </c>
      <c r="S2870">
        <v>9.6702641429115292</v>
      </c>
      <c r="T2870">
        <v>0.76241529513301198</v>
      </c>
      <c r="U2870">
        <v>0.94137605893043896</v>
      </c>
      <c r="V2870">
        <v>5.27601314348302</v>
      </c>
      <c r="W2870">
        <v>5.3185280675026299</v>
      </c>
    </row>
    <row r="2871" spans="1:23" x14ac:dyDescent="0.25">
      <c r="A2871">
        <v>2869</v>
      </c>
      <c r="B2871">
        <v>190.345203671718</v>
      </c>
      <c r="C2871">
        <v>182.08886258223501</v>
      </c>
      <c r="D2871">
        <v>35.769027183512001</v>
      </c>
      <c r="E2871">
        <v>5.4847568187323299</v>
      </c>
      <c r="F2871">
        <v>6.0852146148681596</v>
      </c>
      <c r="G2871">
        <v>2.5231006145477202</v>
      </c>
      <c r="H2871">
        <v>7.1549272537231401</v>
      </c>
      <c r="I2871">
        <v>2.3479573726653999</v>
      </c>
      <c r="J2871">
        <v>782</v>
      </c>
      <c r="K2871">
        <v>227</v>
      </c>
      <c r="L2871">
        <v>1622</v>
      </c>
      <c r="M2871">
        <v>455</v>
      </c>
      <c r="N2871">
        <v>71.867935180664006</v>
      </c>
      <c r="O2871">
        <v>72.006942749023395</v>
      </c>
      <c r="P2871">
        <v>115.972228156376</v>
      </c>
      <c r="Q2871">
        <v>180.74653887113899</v>
      </c>
      <c r="R2871">
        <v>15.1069277875424</v>
      </c>
      <c r="S2871">
        <v>3.6419898537680102</v>
      </c>
      <c r="T2871">
        <v>0.73218366115173705</v>
      </c>
      <c r="U2871">
        <v>0.97754955179007497</v>
      </c>
      <c r="V2871">
        <v>5.15500794912559</v>
      </c>
      <c r="W2871">
        <v>2.6884689207146</v>
      </c>
    </row>
    <row r="2872" spans="1:23" x14ac:dyDescent="0.25">
      <c r="A2872">
        <v>2870</v>
      </c>
      <c r="B2872">
        <v>187.016243280482</v>
      </c>
      <c r="C2872">
        <v>179.41174872401899</v>
      </c>
      <c r="D2872">
        <v>34.458798402871203</v>
      </c>
      <c r="E2872">
        <v>10.0089433191801</v>
      </c>
      <c r="F2872">
        <v>7.0210433006286603</v>
      </c>
      <c r="G2872">
        <v>5.1257858276367099</v>
      </c>
      <c r="H2872">
        <v>7.5884709358215297</v>
      </c>
      <c r="I2872">
        <v>3.8665814399719198</v>
      </c>
      <c r="J2872">
        <v>880</v>
      </c>
      <c r="K2872">
        <v>341</v>
      </c>
      <c r="L2872">
        <v>1775</v>
      </c>
      <c r="M2872">
        <v>851</v>
      </c>
      <c r="N2872">
        <v>80.659782409667898</v>
      </c>
      <c r="O2872">
        <v>66.309883117675696</v>
      </c>
      <c r="P2872">
        <v>114.221095334685</v>
      </c>
      <c r="Q2872">
        <v>166.95623139431899</v>
      </c>
      <c r="R2872">
        <v>16.479682038753499</v>
      </c>
      <c r="S2872">
        <v>5.5149661419693299</v>
      </c>
      <c r="T2872">
        <v>0.70353032531049497</v>
      </c>
      <c r="U2872">
        <v>0.94607448493107704</v>
      </c>
      <c r="V2872">
        <v>5.6393280632411003</v>
      </c>
      <c r="W2872">
        <v>2.8053996257685099</v>
      </c>
    </row>
    <row r="2873" spans="1:23" x14ac:dyDescent="0.25">
      <c r="A2873">
        <v>2871</v>
      </c>
      <c r="B2873">
        <v>169.700498748277</v>
      </c>
      <c r="C2873">
        <v>188.05715228317999</v>
      </c>
      <c r="D2873">
        <v>22.539906970974901</v>
      </c>
      <c r="E2873">
        <v>4.0015296385500898</v>
      </c>
      <c r="F2873">
        <v>5.3904161453246999</v>
      </c>
      <c r="G2873">
        <v>2.36815285682678</v>
      </c>
      <c r="H2873">
        <v>8.25837802886962</v>
      </c>
      <c r="I2873">
        <v>1.8377901315689</v>
      </c>
      <c r="J2873">
        <v>988</v>
      </c>
      <c r="K2873">
        <v>173</v>
      </c>
      <c r="L2873">
        <v>1710</v>
      </c>
      <c r="M2873">
        <v>343</v>
      </c>
      <c r="N2873">
        <v>104.923782348632</v>
      </c>
      <c r="O2873">
        <v>58</v>
      </c>
      <c r="P2873">
        <v>107.03462508598901</v>
      </c>
      <c r="Q2873">
        <v>166.87142044377001</v>
      </c>
      <c r="R2873">
        <v>15.8643337679363</v>
      </c>
      <c r="S2873">
        <v>5.0481471546337797</v>
      </c>
      <c r="T2873">
        <v>0.68611128305197</v>
      </c>
      <c r="U2873">
        <v>0.96988677522826505</v>
      </c>
      <c r="V2873">
        <v>6.6368118323746899</v>
      </c>
      <c r="W2873">
        <v>2.7217521834061098</v>
      </c>
    </row>
    <row r="2874" spans="1:23" x14ac:dyDescent="0.25">
      <c r="A2874">
        <v>2872</v>
      </c>
      <c r="B2874">
        <v>157.00128083215199</v>
      </c>
      <c r="C2874">
        <v>201.90772186535699</v>
      </c>
      <c r="D2874">
        <v>36.890961496574803</v>
      </c>
      <c r="E2874">
        <v>7.2844872660853301</v>
      </c>
      <c r="F2874">
        <v>6.3851470947265598</v>
      </c>
      <c r="G2874">
        <v>3.46671271324157</v>
      </c>
      <c r="H2874">
        <v>6.3538870811462402</v>
      </c>
      <c r="I2874">
        <v>2.38257408142089</v>
      </c>
      <c r="J2874">
        <v>617</v>
      </c>
      <c r="K2874">
        <v>185</v>
      </c>
      <c r="L2874">
        <v>1488</v>
      </c>
      <c r="M2874">
        <v>415</v>
      </c>
      <c r="N2874">
        <v>65.192024230957003</v>
      </c>
      <c r="O2874">
        <v>25.6124973297119</v>
      </c>
      <c r="P2874">
        <v>98.246846846846793</v>
      </c>
      <c r="Q2874">
        <v>198.34794346514201</v>
      </c>
      <c r="R2874">
        <v>17.090094174300301</v>
      </c>
      <c r="S2874">
        <v>5.5206479451939501</v>
      </c>
      <c r="T2874">
        <v>0.66966803537486197</v>
      </c>
      <c r="U2874">
        <v>0.98041346738874602</v>
      </c>
      <c r="V2874">
        <v>7.0438799076212399</v>
      </c>
      <c r="W2874">
        <v>2.2454906756343598</v>
      </c>
    </row>
    <row r="2875" spans="1:23" x14ac:dyDescent="0.25">
      <c r="A2875">
        <v>2873</v>
      </c>
      <c r="B2875">
        <v>155.98078751770799</v>
      </c>
      <c r="C2875">
        <v>169.74812241650301</v>
      </c>
      <c r="D2875">
        <v>21.758988244847</v>
      </c>
      <c r="E2875">
        <v>10.2592771661693</v>
      </c>
      <c r="F2875">
        <v>6.4395718574523899</v>
      </c>
      <c r="G2875">
        <v>3.6547901630401598</v>
      </c>
      <c r="H2875">
        <v>6.7862601280212402</v>
      </c>
      <c r="I2875">
        <v>2.5457372665405198</v>
      </c>
      <c r="J2875">
        <v>679</v>
      </c>
      <c r="K2875">
        <v>214</v>
      </c>
      <c r="L2875">
        <v>1787</v>
      </c>
      <c r="M2875">
        <v>500</v>
      </c>
      <c r="N2875">
        <v>56.000003814697202</v>
      </c>
      <c r="O2875">
        <v>27.2946872711181</v>
      </c>
      <c r="P2875">
        <v>78.475340687865</v>
      </c>
      <c r="Q2875">
        <v>148.878337783711</v>
      </c>
      <c r="R2875">
        <v>21.6830497911475</v>
      </c>
      <c r="S2875">
        <v>7.4444573095401401</v>
      </c>
      <c r="T2875">
        <v>0.45753243316783099</v>
      </c>
      <c r="U2875">
        <v>0.93683388406356105</v>
      </c>
      <c r="V2875">
        <v>13.1971046770601</v>
      </c>
      <c r="W2875">
        <v>4.0820282214296704</v>
      </c>
    </row>
    <row r="2876" spans="1:23" x14ac:dyDescent="0.25">
      <c r="A2876">
        <v>2874</v>
      </c>
      <c r="B2876">
        <v>162.479011818587</v>
      </c>
      <c r="C2876">
        <v>204.950222204971</v>
      </c>
      <c r="D2876">
        <v>19.675568034353301</v>
      </c>
      <c r="E2876">
        <v>6.3622757147641504</v>
      </c>
      <c r="F2876">
        <v>5.9344220161437899</v>
      </c>
      <c r="G2876">
        <v>3.7641181945800701</v>
      </c>
      <c r="H2876">
        <v>10.1557655334472</v>
      </c>
      <c r="I2876">
        <v>2.87083768844604</v>
      </c>
      <c r="J2876">
        <v>1244</v>
      </c>
      <c r="K2876">
        <v>233</v>
      </c>
      <c r="L2876">
        <v>1901</v>
      </c>
      <c r="M2876">
        <v>560</v>
      </c>
      <c r="N2876">
        <v>110.290519714355</v>
      </c>
      <c r="O2876">
        <v>32</v>
      </c>
      <c r="P2876">
        <v>98.392701525054406</v>
      </c>
      <c r="Q2876">
        <v>133.507887375613</v>
      </c>
      <c r="R2876">
        <v>25.933506625683599</v>
      </c>
      <c r="S2876">
        <v>4.90996290659014</v>
      </c>
      <c r="T2876">
        <v>0.56363052514937995</v>
      </c>
      <c r="U2876">
        <v>0.98405266538911895</v>
      </c>
      <c r="V2876">
        <v>15.1591240875912</v>
      </c>
      <c r="W2876">
        <v>2.9648096850312902</v>
      </c>
    </row>
    <row r="2877" spans="1:23" x14ac:dyDescent="0.25">
      <c r="A2877">
        <v>2875</v>
      </c>
      <c r="B2877">
        <v>152.866502357895</v>
      </c>
      <c r="C2877">
        <v>168.678220031438</v>
      </c>
      <c r="D2877">
        <v>19.7082795658728</v>
      </c>
      <c r="E2877">
        <v>10.357533246445101</v>
      </c>
      <c r="F2877">
        <v>6.6336746215820304</v>
      </c>
      <c r="G2877">
        <v>5.7631750106811497</v>
      </c>
      <c r="H2877">
        <v>7.2296147346496502</v>
      </c>
      <c r="I2877">
        <v>3.9661061763763401</v>
      </c>
      <c r="J2877">
        <v>862</v>
      </c>
      <c r="K2877">
        <v>346</v>
      </c>
      <c r="L2877">
        <v>1673</v>
      </c>
      <c r="M2877">
        <v>886</v>
      </c>
      <c r="N2877">
        <v>84.118965148925696</v>
      </c>
      <c r="O2877">
        <v>20.124610900878899</v>
      </c>
      <c r="P2877">
        <v>91.238006230529507</v>
      </c>
      <c r="Q2877">
        <v>189.492949110974</v>
      </c>
      <c r="R2877">
        <v>30.629983629887001</v>
      </c>
      <c r="S2877">
        <v>9.8725995201036501</v>
      </c>
      <c r="T2877">
        <v>0.55662109455080899</v>
      </c>
      <c r="U2877">
        <v>0.93935284880882397</v>
      </c>
      <c r="V2877">
        <v>12.4478138222849</v>
      </c>
      <c r="W2877">
        <v>5.1887417218543002</v>
      </c>
    </row>
    <row r="2878" spans="1:23" x14ac:dyDescent="0.25">
      <c r="A2878">
        <v>2876</v>
      </c>
      <c r="B2878">
        <v>157.69589939645601</v>
      </c>
      <c r="C2878">
        <v>91.618719555978103</v>
      </c>
      <c r="D2878">
        <v>29.629734157083799</v>
      </c>
      <c r="E2878">
        <v>4.1749705007608897</v>
      </c>
      <c r="F2878">
        <v>8.0400171279907209</v>
      </c>
      <c r="G2878">
        <v>3.7593364715576101</v>
      </c>
      <c r="H2878">
        <v>10.4794254302978</v>
      </c>
      <c r="I2878">
        <v>2.0849337577819802</v>
      </c>
      <c r="J2878">
        <v>1194</v>
      </c>
      <c r="K2878">
        <v>121</v>
      </c>
      <c r="L2878">
        <v>2564</v>
      </c>
      <c r="M2878">
        <v>321</v>
      </c>
      <c r="N2878">
        <v>108.189643859863</v>
      </c>
      <c r="O2878">
        <v>10</v>
      </c>
      <c r="P2878">
        <v>120.121918335901</v>
      </c>
      <c r="Q2878">
        <v>161.206506731101</v>
      </c>
      <c r="R2878">
        <v>23.193912855455999</v>
      </c>
      <c r="S2878">
        <v>7.6738668048827403</v>
      </c>
      <c r="T2878">
        <v>0.69406746100605698</v>
      </c>
      <c r="U2878">
        <v>0.94002031782023798</v>
      </c>
      <c r="V2878">
        <v>6.7285998672859897</v>
      </c>
      <c r="W2878">
        <v>3.4791154791154701</v>
      </c>
    </row>
    <row r="2879" spans="1:23" x14ac:dyDescent="0.25">
      <c r="A2879">
        <v>2877</v>
      </c>
      <c r="B2879">
        <v>154.66038541403799</v>
      </c>
      <c r="C2879">
        <v>216.37295503502801</v>
      </c>
      <c r="D2879">
        <v>22.026233807368801</v>
      </c>
      <c r="E2879">
        <v>5.0749979914922996</v>
      </c>
      <c r="F2879">
        <v>6.7628393173217702</v>
      </c>
      <c r="G2879">
        <v>2.1117250919342001</v>
      </c>
      <c r="H2879">
        <v>7.6899948120117099</v>
      </c>
      <c r="I2879">
        <v>1.6867384910583401</v>
      </c>
      <c r="J2879">
        <v>838</v>
      </c>
      <c r="K2879">
        <v>161</v>
      </c>
      <c r="L2879">
        <v>1956</v>
      </c>
      <c r="M2879">
        <v>277</v>
      </c>
      <c r="N2879">
        <v>88.090858459472599</v>
      </c>
      <c r="O2879">
        <v>22.8473205566406</v>
      </c>
      <c r="P2879">
        <v>56.3331160365058</v>
      </c>
      <c r="Q2879">
        <v>194.54690831556499</v>
      </c>
      <c r="R2879">
        <v>21.943728819152199</v>
      </c>
      <c r="S2879">
        <v>12.334552679437801</v>
      </c>
      <c r="T2879">
        <v>0.34552710891537902</v>
      </c>
      <c r="U2879">
        <v>0.888758197774147</v>
      </c>
      <c r="V2879">
        <v>14.192178770949701</v>
      </c>
      <c r="W2879">
        <v>5.0612244897959098</v>
      </c>
    </row>
    <row r="2880" spans="1:23" x14ac:dyDescent="0.25">
      <c r="A2880">
        <v>2878</v>
      </c>
      <c r="B2880">
        <v>157.741679442643</v>
      </c>
      <c r="C2880">
        <v>204.331211550777</v>
      </c>
      <c r="D2880">
        <v>21.142081468564001</v>
      </c>
      <c r="E2880">
        <v>5.7080038415413004</v>
      </c>
      <c r="F2880">
        <v>6.8901333808898899</v>
      </c>
      <c r="G2880">
        <v>2.5177862644195499</v>
      </c>
      <c r="H2880">
        <v>9.3028535842895508</v>
      </c>
      <c r="I2880">
        <v>2.0824933052062899</v>
      </c>
      <c r="J2880">
        <v>1080</v>
      </c>
      <c r="K2880">
        <v>172</v>
      </c>
      <c r="L2880">
        <v>2270</v>
      </c>
      <c r="M2880">
        <v>408</v>
      </c>
      <c r="N2880">
        <v>123.239601135253</v>
      </c>
      <c r="O2880">
        <v>20.124610900878899</v>
      </c>
      <c r="P2880">
        <v>83.239464882943096</v>
      </c>
      <c r="Q2880">
        <v>185.36806128461899</v>
      </c>
      <c r="R2880">
        <v>24.064201636093099</v>
      </c>
      <c r="S2880">
        <v>14.755527093282801</v>
      </c>
      <c r="T2880">
        <v>0.51693742186012004</v>
      </c>
      <c r="U2880">
        <v>0.92839444690690798</v>
      </c>
      <c r="V2880">
        <v>9.7007534983853603</v>
      </c>
      <c r="W2880">
        <v>6.8465792384262896</v>
      </c>
    </row>
    <row r="2881" spans="1:23" x14ac:dyDescent="0.25">
      <c r="A2881">
        <v>2879</v>
      </c>
      <c r="B2881">
        <v>164.923305323216</v>
      </c>
      <c r="C2881">
        <v>206.02920685439199</v>
      </c>
      <c r="D2881">
        <v>19.575028986873299</v>
      </c>
      <c r="E2881">
        <v>6.8496933713597601</v>
      </c>
      <c r="F2881">
        <v>5.3811349868774396</v>
      </c>
      <c r="G2881">
        <v>2.82789874076843</v>
      </c>
      <c r="H2881">
        <v>6.93080329895019</v>
      </c>
      <c r="I2881">
        <v>2.3428752422332701</v>
      </c>
      <c r="J2881">
        <v>863</v>
      </c>
      <c r="K2881">
        <v>210</v>
      </c>
      <c r="L2881">
        <v>1520</v>
      </c>
      <c r="M2881">
        <v>476</v>
      </c>
      <c r="N2881">
        <v>86.278617858886705</v>
      </c>
      <c r="O2881">
        <v>33.615470886230398</v>
      </c>
      <c r="P2881">
        <v>113.926829268292</v>
      </c>
      <c r="Q2881">
        <v>175.21163423525101</v>
      </c>
      <c r="R2881">
        <v>23.636414618168399</v>
      </c>
      <c r="S2881">
        <v>8.8390526446497599</v>
      </c>
      <c r="T2881">
        <v>0.61290746644933702</v>
      </c>
      <c r="U2881">
        <v>0.95746671903837299</v>
      </c>
      <c r="V2881">
        <v>15.0182926829268</v>
      </c>
      <c r="W2881">
        <v>5.1396748946417796</v>
      </c>
    </row>
    <row r="2882" spans="1:23" x14ac:dyDescent="0.25">
      <c r="A2882">
        <v>2880</v>
      </c>
      <c r="B2882">
        <v>171.988550136816</v>
      </c>
      <c r="C2882">
        <v>173.62000038812999</v>
      </c>
      <c r="D2882">
        <v>19.230358710230501</v>
      </c>
      <c r="E2882">
        <v>13.291307562226301</v>
      </c>
      <c r="F2882">
        <v>4.8397021293640101</v>
      </c>
      <c r="G2882">
        <v>6.6002125740051198</v>
      </c>
      <c r="H2882">
        <v>5.64377689361572</v>
      </c>
      <c r="I2882">
        <v>5.1768898963928196</v>
      </c>
      <c r="J2882">
        <v>561</v>
      </c>
      <c r="K2882">
        <v>426</v>
      </c>
      <c r="L2882">
        <v>1287</v>
      </c>
      <c r="M2882">
        <v>1264</v>
      </c>
      <c r="N2882">
        <v>60.0333251953125</v>
      </c>
      <c r="O2882">
        <v>43.829216003417898</v>
      </c>
      <c r="P2882">
        <v>25.405531385953999</v>
      </c>
      <c r="Q2882">
        <v>198.50213931199701</v>
      </c>
      <c r="R2882">
        <v>14.0568164950515</v>
      </c>
      <c r="S2882">
        <v>5.4857709601061702</v>
      </c>
      <c r="T2882">
        <v>0.26219207596311001</v>
      </c>
      <c r="U2882">
        <v>0.96491787293227105</v>
      </c>
      <c r="V2882">
        <v>12.2203567681007</v>
      </c>
      <c r="W2882">
        <v>3.0613871460064401</v>
      </c>
    </row>
    <row r="2883" spans="1:23" x14ac:dyDescent="0.25">
      <c r="A2883">
        <v>2881</v>
      </c>
      <c r="B2883">
        <v>181.88447282112901</v>
      </c>
      <c r="C2883">
        <v>188.93370723282001</v>
      </c>
      <c r="D2883">
        <v>16.897802884798999</v>
      </c>
      <c r="E2883">
        <v>5.8357218172063003</v>
      </c>
      <c r="F2883">
        <v>4.5128140449523899</v>
      </c>
      <c r="G2883">
        <v>3.801513671875</v>
      </c>
      <c r="H2883">
        <v>7.8401904106140101</v>
      </c>
      <c r="I2883">
        <v>2.7604961395263601</v>
      </c>
      <c r="J2883">
        <v>939</v>
      </c>
      <c r="K2883">
        <v>230</v>
      </c>
      <c r="L2883">
        <v>1641</v>
      </c>
      <c r="M2883">
        <v>573</v>
      </c>
      <c r="N2883">
        <v>99.463554382324205</v>
      </c>
      <c r="O2883">
        <v>38.078865051269503</v>
      </c>
      <c r="P2883">
        <v>31.398024404415999</v>
      </c>
      <c r="Q2883">
        <v>171.451207729468</v>
      </c>
      <c r="R2883">
        <v>15.453973824320901</v>
      </c>
      <c r="S2883">
        <v>10.637196385251199</v>
      </c>
      <c r="T2883">
        <v>0.31354426727863899</v>
      </c>
      <c r="U2883">
        <v>0.94114184162344305</v>
      </c>
      <c r="V2883">
        <v>12.3289962825278</v>
      </c>
      <c r="W2883">
        <v>4.5027299454010903</v>
      </c>
    </row>
    <row r="2884" spans="1:23" x14ac:dyDescent="0.25">
      <c r="A2884">
        <v>2882</v>
      </c>
      <c r="B2884">
        <v>169.834306895146</v>
      </c>
      <c r="C2884">
        <v>216.195792660443</v>
      </c>
      <c r="D2884">
        <v>22.467380713123099</v>
      </c>
      <c r="E2884">
        <v>4.0036216789711503</v>
      </c>
      <c r="F2884">
        <v>6.0903992652893004</v>
      </c>
      <c r="G2884">
        <v>1.90650594234466</v>
      </c>
      <c r="H2884">
        <v>6.9614682197570801</v>
      </c>
      <c r="I2884">
        <v>1.4141806364059399</v>
      </c>
      <c r="J2884">
        <v>754</v>
      </c>
      <c r="K2884">
        <v>94</v>
      </c>
      <c r="L2884">
        <v>1738</v>
      </c>
      <c r="M2884">
        <v>207</v>
      </c>
      <c r="N2884">
        <v>67.119293212890597</v>
      </c>
      <c r="O2884">
        <v>54.625999450683501</v>
      </c>
      <c r="P2884">
        <v>38.801401869158802</v>
      </c>
      <c r="Q2884">
        <v>179.56786703601099</v>
      </c>
      <c r="R2884">
        <v>19.2907541680798</v>
      </c>
      <c r="S2884">
        <v>6.4484406848577098</v>
      </c>
      <c r="T2884">
        <v>0.39041893386162901</v>
      </c>
      <c r="U2884">
        <v>0.96440024540048297</v>
      </c>
      <c r="V2884">
        <v>12.189058728881699</v>
      </c>
      <c r="W2884">
        <v>3.1251646903820798</v>
      </c>
    </row>
    <row r="2885" spans="1:23" x14ac:dyDescent="0.25">
      <c r="A2885">
        <v>2883</v>
      </c>
      <c r="B2885">
        <v>168.328649886471</v>
      </c>
      <c r="C2885">
        <v>200.23984552387901</v>
      </c>
      <c r="D2885">
        <v>39.734977409118102</v>
      </c>
      <c r="E2885">
        <v>5.9704368963829699</v>
      </c>
      <c r="F2885">
        <v>9.0332489013671804</v>
      </c>
      <c r="G2885">
        <v>2.48246097564697</v>
      </c>
      <c r="H2885">
        <v>8.9888381958007795</v>
      </c>
      <c r="I2885">
        <v>1.8293330669403001</v>
      </c>
      <c r="J2885">
        <v>1067</v>
      </c>
      <c r="K2885">
        <v>118</v>
      </c>
      <c r="L2885">
        <v>2290</v>
      </c>
      <c r="M2885">
        <v>307</v>
      </c>
      <c r="N2885">
        <v>96.400207519531193</v>
      </c>
      <c r="O2885">
        <v>36.796737670898402</v>
      </c>
      <c r="P2885">
        <v>42.891883614088798</v>
      </c>
      <c r="Q2885">
        <v>149.487320792243</v>
      </c>
      <c r="R2885">
        <v>15.989131405371699</v>
      </c>
      <c r="S2885">
        <v>8.84056177234147</v>
      </c>
      <c r="T2885">
        <v>0.38846281164416502</v>
      </c>
      <c r="U2885">
        <v>0.92926398496751805</v>
      </c>
      <c r="V2885">
        <v>10.4968152866242</v>
      </c>
      <c r="W2885">
        <v>4.5920618999856702</v>
      </c>
    </row>
    <row r="2886" spans="1:23" x14ac:dyDescent="0.25">
      <c r="A2886">
        <v>2884</v>
      </c>
      <c r="B2886">
        <v>166.229909371421</v>
      </c>
      <c r="C2886">
        <v>204.46628112325001</v>
      </c>
      <c r="D2886">
        <v>39.365673586722899</v>
      </c>
      <c r="E2886">
        <v>9.1637237759747698</v>
      </c>
      <c r="F2886">
        <v>9.5024423599243093</v>
      </c>
      <c r="G2886">
        <v>3.7306537628173801</v>
      </c>
      <c r="H2886">
        <v>9.4810876846313406</v>
      </c>
      <c r="I2886">
        <v>4.1632771492004297</v>
      </c>
      <c r="J2886">
        <v>1141</v>
      </c>
      <c r="K2886">
        <v>501</v>
      </c>
      <c r="L2886">
        <v>2403</v>
      </c>
      <c r="M2886">
        <v>833</v>
      </c>
      <c r="N2886">
        <v>101.11873626708901</v>
      </c>
      <c r="O2886">
        <v>50.447994232177699</v>
      </c>
      <c r="P2886">
        <v>88.953253012048194</v>
      </c>
      <c r="Q2886">
        <v>181.718087368612</v>
      </c>
      <c r="R2886">
        <v>28.016763188105699</v>
      </c>
      <c r="S2886">
        <v>5.38991777724336</v>
      </c>
      <c r="T2886">
        <v>0.52241480199733403</v>
      </c>
      <c r="U2886">
        <v>0.95539143459417397</v>
      </c>
      <c r="V2886">
        <v>9.4045368620037806</v>
      </c>
      <c r="W2886">
        <v>2.6071994566447798</v>
      </c>
    </row>
    <row r="2887" spans="1:23" x14ac:dyDescent="0.25">
      <c r="A2887">
        <v>2885</v>
      </c>
      <c r="B2887">
        <v>164.471132760193</v>
      </c>
      <c r="C2887">
        <v>179.875875720468</v>
      </c>
      <c r="D2887">
        <v>39.824445267181801</v>
      </c>
      <c r="E2887">
        <v>9.65398988396894</v>
      </c>
      <c r="F2887">
        <v>10.631273269653301</v>
      </c>
      <c r="G2887">
        <v>4.5663523674011204</v>
      </c>
      <c r="H2887">
        <v>10.025517463684</v>
      </c>
      <c r="I2887">
        <v>3.3025760650634699</v>
      </c>
      <c r="J2887">
        <v>1174</v>
      </c>
      <c r="K2887">
        <v>285</v>
      </c>
      <c r="L2887">
        <v>2788</v>
      </c>
      <c r="M2887">
        <v>702</v>
      </c>
      <c r="N2887">
        <v>87.658432006835895</v>
      </c>
      <c r="O2887">
        <v>22.0227146148681</v>
      </c>
      <c r="P2887">
        <v>84.873167622689607</v>
      </c>
      <c r="Q2887">
        <v>196.60208470005099</v>
      </c>
      <c r="R2887">
        <v>27.311239812030902</v>
      </c>
      <c r="S2887">
        <v>6.4992880363758498</v>
      </c>
      <c r="T2887">
        <v>0.49120681858284099</v>
      </c>
      <c r="U2887">
        <v>0.95425031997730003</v>
      </c>
      <c r="V2887">
        <v>9.2846715328467102</v>
      </c>
      <c r="W2887">
        <v>2.8690614136732302</v>
      </c>
    </row>
    <row r="2888" spans="1:23" x14ac:dyDescent="0.25">
      <c r="A2888">
        <v>2886</v>
      </c>
      <c r="B2888">
        <v>163.575908711599</v>
      </c>
      <c r="C2888">
        <v>166.89964874148501</v>
      </c>
      <c r="D2888">
        <v>37.088536973871101</v>
      </c>
      <c r="E2888">
        <v>7.3828999150539003</v>
      </c>
      <c r="F2888">
        <v>10.376110076904199</v>
      </c>
      <c r="G2888">
        <v>4.8518514633178702</v>
      </c>
      <c r="H2888">
        <v>9.5175828933715803</v>
      </c>
      <c r="I2888">
        <v>3.9455077648162802</v>
      </c>
      <c r="J2888">
        <v>1093</v>
      </c>
      <c r="K2888">
        <v>402</v>
      </c>
      <c r="L2888">
        <v>2609</v>
      </c>
      <c r="M2888">
        <v>907</v>
      </c>
      <c r="N2888">
        <v>94.9210205078125</v>
      </c>
      <c r="O2888">
        <v>21.633306503295898</v>
      </c>
      <c r="P2888">
        <v>81.539991536182796</v>
      </c>
      <c r="Q2888">
        <v>168.29478217101899</v>
      </c>
      <c r="R2888">
        <v>23.7707965904772</v>
      </c>
      <c r="S2888">
        <v>8.7477407764356503</v>
      </c>
      <c r="T2888">
        <v>0.48098532295688601</v>
      </c>
      <c r="U2888">
        <v>0.95337875157860597</v>
      </c>
      <c r="V2888">
        <v>16.939393939393899</v>
      </c>
      <c r="W2888">
        <v>5.1681530728068701</v>
      </c>
    </row>
    <row r="2889" spans="1:23" x14ac:dyDescent="0.25">
      <c r="A2889">
        <v>2887</v>
      </c>
      <c r="B2889">
        <v>164.23318907799401</v>
      </c>
      <c r="C2889">
        <v>203.27068252828499</v>
      </c>
      <c r="D2889">
        <v>37.201084726746402</v>
      </c>
      <c r="E2889">
        <v>5.7295258509794396</v>
      </c>
      <c r="F2889">
        <v>10.121991157531699</v>
      </c>
      <c r="G2889">
        <v>2.69697046279907</v>
      </c>
      <c r="H2889">
        <v>10.338766098022401</v>
      </c>
      <c r="I2889">
        <v>2.1926918029785099</v>
      </c>
      <c r="J2889">
        <v>1261</v>
      </c>
      <c r="K2889">
        <v>205</v>
      </c>
      <c r="L2889">
        <v>2598</v>
      </c>
      <c r="M2889">
        <v>453</v>
      </c>
      <c r="N2889">
        <v>104.923782348632</v>
      </c>
      <c r="O2889">
        <v>28.178005218505799</v>
      </c>
      <c r="P2889">
        <v>79.5819348469891</v>
      </c>
      <c r="Q2889">
        <v>180.915699748413</v>
      </c>
      <c r="R2889">
        <v>22.486783425667401</v>
      </c>
      <c r="S2889">
        <v>3.9265712774302401</v>
      </c>
      <c r="T2889">
        <v>0.50969251615331901</v>
      </c>
      <c r="U2889">
        <v>0.97713815069557497</v>
      </c>
      <c r="V2889">
        <v>12.580487804878</v>
      </c>
      <c r="W2889">
        <v>2.3441658929124101</v>
      </c>
    </row>
    <row r="2890" spans="1:23" x14ac:dyDescent="0.25">
      <c r="A2890">
        <v>2888</v>
      </c>
      <c r="B2890">
        <v>162.95945972171</v>
      </c>
      <c r="C2890">
        <v>195.11412990743</v>
      </c>
      <c r="D2890">
        <v>36.209605918575797</v>
      </c>
      <c r="E2890">
        <v>8.3882063577304695</v>
      </c>
      <c r="F2890">
        <v>10.018775939941399</v>
      </c>
      <c r="G2890">
        <v>4.6164207458495996</v>
      </c>
      <c r="H2890">
        <v>10.613335609436</v>
      </c>
      <c r="I2890">
        <v>3.5740392208099299</v>
      </c>
      <c r="J2890">
        <v>1297</v>
      </c>
      <c r="K2890">
        <v>328</v>
      </c>
      <c r="L2890">
        <v>2556</v>
      </c>
      <c r="M2890">
        <v>799</v>
      </c>
      <c r="N2890">
        <v>118.595947265625</v>
      </c>
      <c r="O2890">
        <v>63.976558685302699</v>
      </c>
      <c r="P2890">
        <v>86.484172077921997</v>
      </c>
      <c r="Q2890">
        <v>154.25357040435901</v>
      </c>
      <c r="R2890">
        <v>25.712851329692199</v>
      </c>
      <c r="S2890">
        <v>4.9818250988847197</v>
      </c>
      <c r="T2890">
        <v>0.543346791250504</v>
      </c>
      <c r="U2890">
        <v>0.96994970820065296</v>
      </c>
      <c r="V2890">
        <v>14.928229665071701</v>
      </c>
      <c r="W2890">
        <v>3.1146518877727698</v>
      </c>
    </row>
    <row r="2891" spans="1:23" x14ac:dyDescent="0.25">
      <c r="A2891">
        <v>2889</v>
      </c>
      <c r="B2891">
        <v>160.22041956956201</v>
      </c>
      <c r="C2891">
        <v>190.59174445457899</v>
      </c>
      <c r="D2891">
        <v>36.753871973155299</v>
      </c>
      <c r="E2891">
        <v>6.2196068091845298</v>
      </c>
      <c r="F2891">
        <v>12.219381332397401</v>
      </c>
      <c r="G2891">
        <v>3.6077094078063898</v>
      </c>
      <c r="H2891">
        <v>12.4218740463256</v>
      </c>
      <c r="I2891">
        <v>2.2356636524200399</v>
      </c>
      <c r="J2891">
        <v>1569</v>
      </c>
      <c r="K2891">
        <v>112</v>
      </c>
      <c r="L2891">
        <v>3181</v>
      </c>
      <c r="M2891">
        <v>337</v>
      </c>
      <c r="N2891">
        <v>116.46888732910099</v>
      </c>
      <c r="O2891">
        <v>20</v>
      </c>
      <c r="P2891">
        <v>83.194493006993</v>
      </c>
      <c r="Q2891">
        <v>179.93994094378499</v>
      </c>
      <c r="R2891">
        <v>27.069149105751201</v>
      </c>
      <c r="S2891">
        <v>5.1389693933550404</v>
      </c>
      <c r="T2891">
        <v>0.49576803802793901</v>
      </c>
      <c r="U2891">
        <v>0.96505573474359796</v>
      </c>
      <c r="V2891">
        <v>13.744248985115</v>
      </c>
      <c r="W2891">
        <v>2.9619859085695501</v>
      </c>
    </row>
    <row r="2892" spans="1:23" x14ac:dyDescent="0.25">
      <c r="A2892">
        <v>2890</v>
      </c>
      <c r="B2892">
        <v>158.58520444798</v>
      </c>
      <c r="C2892">
        <v>160.31873314056099</v>
      </c>
      <c r="D2892">
        <v>34.969473262195699</v>
      </c>
      <c r="E2892">
        <v>9.2591334198934607</v>
      </c>
      <c r="F2892">
        <v>12.0216560363769</v>
      </c>
      <c r="G2892">
        <v>4.76222801208496</v>
      </c>
      <c r="H2892">
        <v>10.647655487060501</v>
      </c>
      <c r="I2892">
        <v>3.4187414646148602</v>
      </c>
      <c r="J2892">
        <v>1239</v>
      </c>
      <c r="K2892">
        <v>309</v>
      </c>
      <c r="L2892">
        <v>3062</v>
      </c>
      <c r="M2892">
        <v>741</v>
      </c>
      <c r="N2892">
        <v>90.553855895996094</v>
      </c>
      <c r="O2892">
        <v>28.284273147583001</v>
      </c>
      <c r="P2892">
        <v>110.731474103585</v>
      </c>
      <c r="Q2892">
        <v>183.19823855826499</v>
      </c>
      <c r="R2892">
        <v>21.190193679756302</v>
      </c>
      <c r="S2892">
        <v>5.2527525750144903</v>
      </c>
      <c r="T2892">
        <v>0.605329912581135</v>
      </c>
      <c r="U2892">
        <v>0.96966277741061102</v>
      </c>
      <c r="V2892">
        <v>9.4689054726368092</v>
      </c>
      <c r="W2892">
        <v>3.1689031505250802</v>
      </c>
    </row>
    <row r="2893" spans="1:23" x14ac:dyDescent="0.25">
      <c r="A2893">
        <v>2891</v>
      </c>
      <c r="B2893">
        <v>163.44058685400401</v>
      </c>
      <c r="C2893">
        <v>169.90880863203199</v>
      </c>
      <c r="D2893">
        <v>38.424217222806</v>
      </c>
      <c r="E2893">
        <v>8.1549316871628399</v>
      </c>
      <c r="F2893">
        <v>12.4907426834106</v>
      </c>
      <c r="G2893">
        <v>3.3105700016021702</v>
      </c>
      <c r="H2893">
        <v>12.1735773086547</v>
      </c>
      <c r="I2893">
        <v>2.4566524028778001</v>
      </c>
      <c r="J2893">
        <v>1463</v>
      </c>
      <c r="K2893">
        <v>188</v>
      </c>
      <c r="L2893">
        <v>3308</v>
      </c>
      <c r="M2893">
        <v>472</v>
      </c>
      <c r="N2893">
        <v>109.04127502441401</v>
      </c>
      <c r="O2893">
        <v>41.1946601867675</v>
      </c>
      <c r="P2893">
        <v>97.212622342220698</v>
      </c>
      <c r="Q2893">
        <v>169.49403143291599</v>
      </c>
      <c r="R2893">
        <v>23.964086415019299</v>
      </c>
      <c r="S2893">
        <v>7.7849828703996797</v>
      </c>
      <c r="T2893">
        <v>0.524268948040852</v>
      </c>
      <c r="U2893">
        <v>0.95777905975214805</v>
      </c>
      <c r="V2893">
        <v>12.044897959183601</v>
      </c>
      <c r="W2893">
        <v>3.38940905602455</v>
      </c>
    </row>
    <row r="2894" spans="1:23" x14ac:dyDescent="0.25">
      <c r="A2894">
        <v>2892</v>
      </c>
      <c r="B2894">
        <v>172.31003900716101</v>
      </c>
      <c r="C2894">
        <v>186.47056997030799</v>
      </c>
      <c r="D2894">
        <v>44.183235020109102</v>
      </c>
      <c r="E2894">
        <v>6.4941087407782403</v>
      </c>
      <c r="F2894">
        <v>9.7309684753417898</v>
      </c>
      <c r="G2894">
        <v>2.91705894470214</v>
      </c>
      <c r="H2894">
        <v>10.1783695220947</v>
      </c>
      <c r="I2894">
        <v>2.20521759986877</v>
      </c>
      <c r="J2894">
        <v>1243</v>
      </c>
      <c r="K2894">
        <v>206</v>
      </c>
      <c r="L2894">
        <v>2399</v>
      </c>
      <c r="M2894">
        <v>482</v>
      </c>
      <c r="N2894">
        <v>121.827743530273</v>
      </c>
      <c r="O2894">
        <v>18.110771179199201</v>
      </c>
      <c r="P2894">
        <v>98.909541244884693</v>
      </c>
      <c r="Q2894">
        <v>170.42294477916599</v>
      </c>
      <c r="R2894">
        <v>27.4483753970405</v>
      </c>
      <c r="S2894">
        <v>7.0434008791293303</v>
      </c>
      <c r="T2894">
        <v>0.54859741805554096</v>
      </c>
      <c r="U2894">
        <v>0.94745769984365302</v>
      </c>
      <c r="V2894">
        <v>9.3940129449838192</v>
      </c>
      <c r="W2894">
        <v>3.2919175911251899</v>
      </c>
    </row>
    <row r="2895" spans="1:23" x14ac:dyDescent="0.25">
      <c r="A2895">
        <v>2893</v>
      </c>
      <c r="B2895">
        <v>170.87001494304101</v>
      </c>
      <c r="C2895">
        <v>181.422461138388</v>
      </c>
      <c r="D2895">
        <v>48.195166520709698</v>
      </c>
      <c r="E2895">
        <v>9.1947691692004305</v>
      </c>
      <c r="F2895">
        <v>8.45550441741943</v>
      </c>
      <c r="G2895">
        <v>4.9595441818237296</v>
      </c>
      <c r="H2895">
        <v>8.0274181365966797</v>
      </c>
      <c r="I2895">
        <v>3.3960163593292201</v>
      </c>
      <c r="J2895">
        <v>876</v>
      </c>
      <c r="K2895">
        <v>259</v>
      </c>
      <c r="L2895">
        <v>1909</v>
      </c>
      <c r="M2895">
        <v>718</v>
      </c>
      <c r="N2895">
        <v>121.827743530273</v>
      </c>
      <c r="O2895">
        <v>22.135944366455</v>
      </c>
      <c r="P2895">
        <v>125.7165200391</v>
      </c>
      <c r="Q2895">
        <v>155.43929209563501</v>
      </c>
      <c r="R2895">
        <v>20.641088548632101</v>
      </c>
      <c r="S2895">
        <v>5.0877431314769597</v>
      </c>
      <c r="T2895">
        <v>0.69652018319863196</v>
      </c>
      <c r="U2895">
        <v>0.97382825892719804</v>
      </c>
      <c r="V2895">
        <v>12.25</v>
      </c>
      <c r="W2895">
        <v>3.0429825710916001</v>
      </c>
    </row>
    <row r="2896" spans="1:23" x14ac:dyDescent="0.25">
      <c r="A2896">
        <v>2894</v>
      </c>
      <c r="B2896">
        <v>173.515476721845</v>
      </c>
      <c r="C2896">
        <v>165.55027266199599</v>
      </c>
      <c r="D2896">
        <v>38.869362960548798</v>
      </c>
      <c r="E2896">
        <v>6.22747647349017</v>
      </c>
      <c r="F2896">
        <v>8.1763620376586896</v>
      </c>
      <c r="G2896">
        <v>3.3779613971710201</v>
      </c>
      <c r="H2896">
        <v>9.1905612945556605</v>
      </c>
      <c r="I2896">
        <v>2.7538826465606601</v>
      </c>
      <c r="J2896">
        <v>1131</v>
      </c>
      <c r="K2896">
        <v>250</v>
      </c>
      <c r="L2896">
        <v>1992</v>
      </c>
      <c r="M2896">
        <v>560</v>
      </c>
      <c r="N2896">
        <v>113.406349182128</v>
      </c>
      <c r="O2896">
        <v>34</v>
      </c>
      <c r="P2896">
        <v>55.660561660561598</v>
      </c>
      <c r="Q2896">
        <v>158.80031638418001</v>
      </c>
      <c r="R2896">
        <v>25.195223982498099</v>
      </c>
      <c r="S2896">
        <v>5.3126936693352498</v>
      </c>
      <c r="T2896">
        <v>0.35418079816732001</v>
      </c>
      <c r="U2896">
        <v>0.96222097898688996</v>
      </c>
      <c r="V2896">
        <v>15.328865979381399</v>
      </c>
      <c r="W2896">
        <v>3.04788298691301</v>
      </c>
    </row>
    <row r="2897" spans="1:23" x14ac:dyDescent="0.25">
      <c r="A2897">
        <v>2895</v>
      </c>
      <c r="B2897">
        <v>180.55328067689999</v>
      </c>
      <c r="C2897">
        <v>117.302780958295</v>
      </c>
      <c r="D2897">
        <v>23.2710425777036</v>
      </c>
      <c r="E2897">
        <v>4.4886733699079997</v>
      </c>
      <c r="F2897">
        <v>13.3190460205078</v>
      </c>
      <c r="G2897">
        <v>3.6926188468933101</v>
      </c>
      <c r="H2897">
        <v>12.157650947570801</v>
      </c>
      <c r="I2897">
        <v>2.0598130226135201</v>
      </c>
      <c r="J2897">
        <v>1551</v>
      </c>
      <c r="K2897">
        <v>101</v>
      </c>
      <c r="L2897">
        <v>3513</v>
      </c>
      <c r="M2897">
        <v>292</v>
      </c>
      <c r="N2897">
        <v>104.580108642578</v>
      </c>
      <c r="O2897">
        <v>25.0798740386962</v>
      </c>
      <c r="P2897">
        <v>99.375714830346894</v>
      </c>
      <c r="Q2897">
        <v>171.94573088582001</v>
      </c>
      <c r="R2897">
        <v>22.4031378261733</v>
      </c>
      <c r="S2897">
        <v>4.0259611752516697</v>
      </c>
      <c r="T2897">
        <v>0.53136678316253405</v>
      </c>
      <c r="U2897">
        <v>0.97340375308416505</v>
      </c>
      <c r="V2897">
        <v>8.6756168359941892</v>
      </c>
      <c r="W2897">
        <v>3.0058396239851799</v>
      </c>
    </row>
    <row r="2898" spans="1:23" x14ac:dyDescent="0.25">
      <c r="A2898">
        <v>2896</v>
      </c>
      <c r="B2898">
        <v>210.89576743193101</v>
      </c>
      <c r="C2898">
        <v>188.819072755147</v>
      </c>
      <c r="D2898">
        <v>26.6831867304379</v>
      </c>
      <c r="E2898">
        <v>7.1910389153357404</v>
      </c>
      <c r="F2898">
        <v>8.0674209594726491</v>
      </c>
      <c r="G2898">
        <v>3.9292852878570499</v>
      </c>
      <c r="H2898">
        <v>10.168604850769</v>
      </c>
      <c r="I2898">
        <v>3.09472632408142</v>
      </c>
      <c r="J2898">
        <v>1172</v>
      </c>
      <c r="K2898">
        <v>295</v>
      </c>
      <c r="L2898">
        <v>2425</v>
      </c>
      <c r="M2898">
        <v>632</v>
      </c>
      <c r="N2898">
        <v>83.934494018554602</v>
      </c>
      <c r="O2898">
        <v>57.0701293945312</v>
      </c>
      <c r="P2898">
        <v>56.019607843137202</v>
      </c>
      <c r="Q2898">
        <v>187.740204129516</v>
      </c>
      <c r="R2898">
        <v>26.7868029310502</v>
      </c>
      <c r="S2898">
        <v>6.7678382578052299</v>
      </c>
      <c r="T2898">
        <v>0.329976268025995</v>
      </c>
      <c r="U2898">
        <v>0.95759336829867203</v>
      </c>
      <c r="V2898">
        <v>15.404469273743</v>
      </c>
      <c r="W2898">
        <v>3.0247388675096198</v>
      </c>
    </row>
    <row r="2899" spans="1:23" x14ac:dyDescent="0.25">
      <c r="A2899">
        <v>2897</v>
      </c>
      <c r="B2899">
        <v>176.47654718702</v>
      </c>
      <c r="C2899">
        <v>165.11424634671701</v>
      </c>
      <c r="D2899">
        <v>26.642506746499301</v>
      </c>
      <c r="E2899">
        <v>9.2488191350687003</v>
      </c>
      <c r="F2899">
        <v>13.098532676696699</v>
      </c>
      <c r="G2899">
        <v>3.6796846389770499</v>
      </c>
      <c r="H2899">
        <v>12.4159898757934</v>
      </c>
      <c r="I2899">
        <v>3.4606194496154701</v>
      </c>
      <c r="J2899">
        <v>1570</v>
      </c>
      <c r="K2899">
        <v>374</v>
      </c>
      <c r="L2899">
        <v>3425</v>
      </c>
      <c r="M2899">
        <v>830</v>
      </c>
      <c r="N2899">
        <v>123.069091796875</v>
      </c>
      <c r="O2899">
        <v>35.510562896728501</v>
      </c>
      <c r="P2899">
        <v>57.9370161857846</v>
      </c>
      <c r="Q2899">
        <v>185.19596878521</v>
      </c>
      <c r="R2899">
        <v>27.035083716297901</v>
      </c>
      <c r="S2899">
        <v>4.4524020403317799</v>
      </c>
      <c r="T2899">
        <v>0.34511227248315202</v>
      </c>
      <c r="U2899">
        <v>0.97169974143228599</v>
      </c>
      <c r="V2899">
        <v>14.225955967555</v>
      </c>
      <c r="W2899">
        <v>2.8764631222676602</v>
      </c>
    </row>
    <row r="2900" spans="1:23" x14ac:dyDescent="0.25">
      <c r="A2900">
        <v>2898</v>
      </c>
      <c r="B2900">
        <v>167.46340895418101</v>
      </c>
      <c r="C2900">
        <v>217.80839915387401</v>
      </c>
      <c r="D2900">
        <v>34.698785712620897</v>
      </c>
      <c r="E2900">
        <v>4.7462730165997602</v>
      </c>
      <c r="F2900">
        <v>13.3789367675781</v>
      </c>
      <c r="G2900">
        <v>2.2431950569152801</v>
      </c>
      <c r="H2900">
        <v>12.2170085906982</v>
      </c>
      <c r="I2900">
        <v>1.8532907962798999</v>
      </c>
      <c r="J2900">
        <v>1539</v>
      </c>
      <c r="K2900">
        <v>186</v>
      </c>
      <c r="L2900">
        <v>3355</v>
      </c>
      <c r="M2900">
        <v>375</v>
      </c>
      <c r="N2900">
        <v>120.104118347167</v>
      </c>
      <c r="O2900">
        <v>37.202152252197202</v>
      </c>
      <c r="P2900">
        <v>61.892222545878198</v>
      </c>
      <c r="Q2900">
        <v>169.51306120715199</v>
      </c>
      <c r="R2900">
        <v>26.701978695984199</v>
      </c>
      <c r="S2900">
        <v>4.8267602290859104</v>
      </c>
      <c r="T2900">
        <v>0.383524447788338</v>
      </c>
      <c r="U2900">
        <v>0.96585621678387001</v>
      </c>
      <c r="V2900">
        <v>12.6340468909276</v>
      </c>
      <c r="W2900">
        <v>3.08245459871118</v>
      </c>
    </row>
    <row r="2901" spans="1:23" x14ac:dyDescent="0.25">
      <c r="A2901">
        <v>2899</v>
      </c>
      <c r="B2901">
        <v>206.78062838401601</v>
      </c>
      <c r="C2901">
        <v>163.93733625725301</v>
      </c>
      <c r="D2901">
        <v>21.563281423099301</v>
      </c>
      <c r="E2901">
        <v>10.5011018725582</v>
      </c>
      <c r="F2901">
        <v>7.4689035415649396</v>
      </c>
      <c r="G2901">
        <v>5.9052548408508301</v>
      </c>
      <c r="H2901">
        <v>9.3757162094116193</v>
      </c>
      <c r="I2901">
        <v>5.31211233139038</v>
      </c>
      <c r="J2901">
        <v>1163</v>
      </c>
      <c r="K2901">
        <v>597</v>
      </c>
      <c r="L2901">
        <v>2052</v>
      </c>
      <c r="M2901">
        <v>1191</v>
      </c>
      <c r="N2901">
        <v>97.529487609863196</v>
      </c>
      <c r="O2901">
        <v>38.910152435302699</v>
      </c>
      <c r="P2901">
        <v>56.486197684772897</v>
      </c>
      <c r="Q2901">
        <v>169.52116694954799</v>
      </c>
      <c r="R2901">
        <v>20.229490771669798</v>
      </c>
      <c r="S2901">
        <v>5.3763463556836699</v>
      </c>
      <c r="T2901">
        <v>0.47577251408656301</v>
      </c>
      <c r="U2901">
        <v>0.98303050036903805</v>
      </c>
      <c r="V2901">
        <v>8.7948003714020402</v>
      </c>
      <c r="W2901">
        <v>2.9907942624705601</v>
      </c>
    </row>
    <row r="2902" spans="1:23" x14ac:dyDescent="0.25">
      <c r="A2902">
        <v>2900</v>
      </c>
      <c r="B2902">
        <v>167.68394496303</v>
      </c>
      <c r="C2902">
        <v>172.55929670670801</v>
      </c>
      <c r="D2902">
        <v>36.483585940475898</v>
      </c>
      <c r="E2902">
        <v>12.034201447591601</v>
      </c>
      <c r="F2902">
        <v>13.298662185668899</v>
      </c>
      <c r="G2902">
        <v>5.4351501464843697</v>
      </c>
      <c r="H2902">
        <v>12.400998115539499</v>
      </c>
      <c r="I2902">
        <v>3.84783911705017</v>
      </c>
      <c r="J2902">
        <v>1531</v>
      </c>
      <c r="K2902">
        <v>311</v>
      </c>
      <c r="L2902">
        <v>3392</v>
      </c>
      <c r="M2902">
        <v>893</v>
      </c>
      <c r="N2902">
        <v>120.90492248535099</v>
      </c>
      <c r="O2902">
        <v>46.615447998046797</v>
      </c>
      <c r="P2902">
        <v>76.027408637873705</v>
      </c>
      <c r="Q2902">
        <v>222.59805699481799</v>
      </c>
      <c r="R2902">
        <v>28.820290771832799</v>
      </c>
      <c r="S2902">
        <v>5.3441262470025697</v>
      </c>
      <c r="T2902">
        <v>0.43696856660284999</v>
      </c>
      <c r="U2902">
        <v>0.97837408754027</v>
      </c>
      <c r="V2902">
        <v>16.917300380228099</v>
      </c>
      <c r="W2902">
        <v>2.9931417979610702</v>
      </c>
    </row>
    <row r="2903" spans="1:23" x14ac:dyDescent="0.25">
      <c r="A2903">
        <v>2901</v>
      </c>
      <c r="B2903">
        <v>170.31749112150399</v>
      </c>
      <c r="C2903">
        <v>206.88936327116701</v>
      </c>
      <c r="D2903">
        <v>30.391926444100299</v>
      </c>
      <c r="E2903">
        <v>6.4653850906599297</v>
      </c>
      <c r="F2903">
        <v>12.9265851974487</v>
      </c>
      <c r="G2903">
        <v>2.9283030033111501</v>
      </c>
      <c r="H2903">
        <v>12.561270713806101</v>
      </c>
      <c r="I2903">
        <v>2.6892168521881099</v>
      </c>
      <c r="J2903">
        <v>1599</v>
      </c>
      <c r="K2903">
        <v>267</v>
      </c>
      <c r="L2903">
        <v>3261</v>
      </c>
      <c r="M2903">
        <v>597</v>
      </c>
      <c r="N2903">
        <v>125.87693023681599</v>
      </c>
      <c r="O2903">
        <v>22.135944366455</v>
      </c>
      <c r="P2903">
        <v>47.158229766595902</v>
      </c>
      <c r="Q2903">
        <v>179.89746716178001</v>
      </c>
      <c r="R2903">
        <v>18.243140813522</v>
      </c>
      <c r="S2903">
        <v>6.5542738326223002</v>
      </c>
      <c r="T2903">
        <v>0.40869275571639102</v>
      </c>
      <c r="U2903">
        <v>0.96476377440019501</v>
      </c>
      <c r="V2903">
        <v>8.5377643504531697</v>
      </c>
      <c r="W2903">
        <v>2.78547105561861</v>
      </c>
    </row>
    <row r="2904" spans="1:23" x14ac:dyDescent="0.25">
      <c r="A2904">
        <v>2902</v>
      </c>
      <c r="B2904">
        <v>153.70587436200901</v>
      </c>
      <c r="C2904">
        <v>209.26608317646301</v>
      </c>
      <c r="D2904">
        <v>37.369645023040597</v>
      </c>
      <c r="E2904">
        <v>5.8174683186390199</v>
      </c>
      <c r="F2904">
        <v>15.115611076354901</v>
      </c>
      <c r="G2904">
        <v>3.4023859500885001</v>
      </c>
      <c r="H2904">
        <v>14.1821689605712</v>
      </c>
      <c r="I2904">
        <v>2.6396801471710201</v>
      </c>
      <c r="J2904">
        <v>1811</v>
      </c>
      <c r="K2904">
        <v>226</v>
      </c>
      <c r="L2904">
        <v>4040</v>
      </c>
      <c r="M2904">
        <v>514</v>
      </c>
      <c r="N2904">
        <v>129.07362365722599</v>
      </c>
      <c r="O2904">
        <v>30.5941162109375</v>
      </c>
      <c r="P2904">
        <v>42.384004884004803</v>
      </c>
      <c r="Q2904">
        <v>197.35290319803701</v>
      </c>
      <c r="R2904">
        <v>17.6701299550969</v>
      </c>
      <c r="S2904">
        <v>5.33106413085852</v>
      </c>
      <c r="T2904">
        <v>0.37647073820625299</v>
      </c>
      <c r="U2904">
        <v>0.96920220488848596</v>
      </c>
      <c r="V2904">
        <v>8.4943005181347093</v>
      </c>
      <c r="W2904">
        <v>2.97324362384603</v>
      </c>
    </row>
    <row r="2905" spans="1:23" x14ac:dyDescent="0.25">
      <c r="A2905">
        <v>2903</v>
      </c>
      <c r="B2905">
        <v>204.57053309786701</v>
      </c>
      <c r="C2905">
        <v>175.47210308758099</v>
      </c>
      <c r="D2905">
        <v>33.8739044094267</v>
      </c>
      <c r="E2905">
        <v>10.0229027531754</v>
      </c>
      <c r="F2905">
        <v>8.27742099761962</v>
      </c>
      <c r="G2905">
        <v>4.9711833000183097</v>
      </c>
      <c r="H2905">
        <v>8.6273889541625906</v>
      </c>
      <c r="I2905">
        <v>3.5794227123260498</v>
      </c>
      <c r="J2905">
        <v>998</v>
      </c>
      <c r="K2905">
        <v>291</v>
      </c>
      <c r="L2905">
        <v>2184</v>
      </c>
      <c r="M2905">
        <v>764</v>
      </c>
      <c r="N2905">
        <v>89.358825683593693</v>
      </c>
      <c r="O2905">
        <v>43.600456237792898</v>
      </c>
      <c r="P2905">
        <v>46.5867686170212</v>
      </c>
      <c r="Q2905">
        <v>182.70046644535</v>
      </c>
      <c r="R2905">
        <v>19.3026303999231</v>
      </c>
      <c r="S2905">
        <v>8.1930855885442604</v>
      </c>
      <c r="T2905">
        <v>0.42044724272483402</v>
      </c>
      <c r="U2905">
        <v>0.94206549702621201</v>
      </c>
      <c r="V2905">
        <v>8.4079084287200807</v>
      </c>
      <c r="W2905">
        <v>3.5126881085866</v>
      </c>
    </row>
    <row r="2906" spans="1:23" x14ac:dyDescent="0.25">
      <c r="A2906">
        <v>2904</v>
      </c>
      <c r="B2906">
        <v>157.956354674067</v>
      </c>
      <c r="C2906">
        <v>197.79960798773499</v>
      </c>
      <c r="D2906">
        <v>36.727385807884502</v>
      </c>
      <c r="E2906">
        <v>10.6054711540311</v>
      </c>
      <c r="F2906">
        <v>11.9231424331665</v>
      </c>
      <c r="G2906">
        <v>4.7775816917419398</v>
      </c>
      <c r="H2906">
        <v>11.2945489883422</v>
      </c>
      <c r="I2906">
        <v>3.6304521560668901</v>
      </c>
      <c r="J2906">
        <v>1399</v>
      </c>
      <c r="K2906">
        <v>316</v>
      </c>
      <c r="L2906">
        <v>3180</v>
      </c>
      <c r="M2906">
        <v>816</v>
      </c>
      <c r="N2906">
        <v>113.569366455078</v>
      </c>
      <c r="O2906">
        <v>22.8473205566406</v>
      </c>
      <c r="P2906">
        <v>72.245486313337196</v>
      </c>
      <c r="Q2906">
        <v>166.845783609151</v>
      </c>
      <c r="R2906">
        <v>18.4110831678178</v>
      </c>
      <c r="S2906">
        <v>13.296776490563699</v>
      </c>
      <c r="T2906">
        <v>0.51552031328339398</v>
      </c>
      <c r="U2906">
        <v>0.92180742088802303</v>
      </c>
      <c r="V2906">
        <v>8.6626384692849907</v>
      </c>
      <c r="W2906">
        <v>7.30722891566265</v>
      </c>
    </row>
    <row r="2907" spans="1:23" x14ac:dyDescent="0.25">
      <c r="A2907">
        <v>2905</v>
      </c>
      <c r="B2907">
        <v>194.430281977139</v>
      </c>
      <c r="C2907">
        <v>150.290826524869</v>
      </c>
      <c r="D2907">
        <v>36.102500642749398</v>
      </c>
      <c r="E2907">
        <v>2.5058052247794298</v>
      </c>
      <c r="F2907">
        <v>10.404069900512599</v>
      </c>
      <c r="G2907">
        <v>1.8067992925643901</v>
      </c>
      <c r="H2907">
        <v>11.1443929672241</v>
      </c>
      <c r="I2907">
        <v>1.2786289453506401</v>
      </c>
      <c r="J2907">
        <v>1373</v>
      </c>
      <c r="K2907">
        <v>103</v>
      </c>
      <c r="L2907">
        <v>2665</v>
      </c>
      <c r="M2907">
        <v>192</v>
      </c>
      <c r="N2907">
        <v>114.140258789062</v>
      </c>
      <c r="O2907">
        <v>44.102153778076101</v>
      </c>
      <c r="P2907">
        <v>61.060371517027797</v>
      </c>
      <c r="Q2907">
        <v>166.76173694657101</v>
      </c>
      <c r="R2907">
        <v>16.8212532117644</v>
      </c>
      <c r="S2907">
        <v>6.2140643876114403</v>
      </c>
      <c r="T2907">
        <v>0.453200835468482</v>
      </c>
      <c r="U2907">
        <v>0.95534552972408904</v>
      </c>
      <c r="V2907">
        <v>11.240338164251201</v>
      </c>
      <c r="W2907">
        <v>2.8646732429099799</v>
      </c>
    </row>
    <row r="2908" spans="1:23" x14ac:dyDescent="0.25">
      <c r="A2908">
        <v>2906</v>
      </c>
      <c r="B2908">
        <v>193.991422305886</v>
      </c>
      <c r="C2908">
        <v>186.24908304061699</v>
      </c>
      <c r="D2908">
        <v>30.3378929207976</v>
      </c>
      <c r="E2908">
        <v>4.4780770776062298</v>
      </c>
      <c r="F2908">
        <v>11.460247039794901</v>
      </c>
      <c r="G2908">
        <v>2.1803843975067099</v>
      </c>
      <c r="H2908">
        <v>12.2251176834106</v>
      </c>
      <c r="I2908">
        <v>1.6814593076705899</v>
      </c>
      <c r="J2908">
        <v>1546</v>
      </c>
      <c r="K2908">
        <v>128</v>
      </c>
      <c r="L2908">
        <v>3105</v>
      </c>
      <c r="M2908">
        <v>251</v>
      </c>
      <c r="N2908">
        <v>115.03912353515599</v>
      </c>
      <c r="O2908">
        <v>35.227828979492102</v>
      </c>
      <c r="P2908">
        <v>65.217056650246306</v>
      </c>
      <c r="Q2908">
        <v>163.28469750889599</v>
      </c>
      <c r="R2908">
        <v>21.464614418266802</v>
      </c>
      <c r="S2908">
        <v>4.7506500659424802</v>
      </c>
      <c r="T2908">
        <v>0.42148815181066701</v>
      </c>
      <c r="U2908">
        <v>0.970946508771795</v>
      </c>
      <c r="V2908">
        <v>14.7797494780793</v>
      </c>
      <c r="W2908">
        <v>2.4562507868563501</v>
      </c>
    </row>
    <row r="2909" spans="1:23" x14ac:dyDescent="0.25">
      <c r="A2909">
        <v>2907</v>
      </c>
      <c r="B2909">
        <v>187.93215470899801</v>
      </c>
      <c r="C2909">
        <v>130.72683343360001</v>
      </c>
      <c r="D2909">
        <v>25.033037540040901</v>
      </c>
      <c r="E2909">
        <v>4.6563749690609999</v>
      </c>
      <c r="F2909">
        <v>11.6626167297363</v>
      </c>
      <c r="G2909">
        <v>2.9834928512573198</v>
      </c>
      <c r="H2909">
        <v>12.052914619445801</v>
      </c>
      <c r="I2909">
        <v>1.7824729681014999</v>
      </c>
      <c r="J2909">
        <v>1487</v>
      </c>
      <c r="K2909">
        <v>122</v>
      </c>
      <c r="L2909">
        <v>2987</v>
      </c>
      <c r="M2909">
        <v>275</v>
      </c>
      <c r="N2909">
        <v>117.39250183105401</v>
      </c>
      <c r="O2909">
        <v>44.283176422119098</v>
      </c>
      <c r="P2909">
        <v>65.213824636901506</v>
      </c>
      <c r="Q2909">
        <v>177.86213163064801</v>
      </c>
      <c r="R2909">
        <v>22.0979104538524</v>
      </c>
      <c r="S2909">
        <v>8.1961824559390202</v>
      </c>
      <c r="T2909">
        <v>0.43281826450587002</v>
      </c>
      <c r="U2909">
        <v>0.95408816976600297</v>
      </c>
      <c r="V2909">
        <v>13.4069431051108</v>
      </c>
      <c r="W2909">
        <v>4.8329106370281902</v>
      </c>
    </row>
    <row r="2910" spans="1:23" x14ac:dyDescent="0.25">
      <c r="A2910">
        <v>2908</v>
      </c>
      <c r="B2910">
        <v>168.464398688117</v>
      </c>
      <c r="C2910">
        <v>191.81654990393699</v>
      </c>
      <c r="D2910">
        <v>15.0084808122367</v>
      </c>
      <c r="E2910">
        <v>8.2878890026847998</v>
      </c>
      <c r="F2910">
        <v>9.1467866897583008</v>
      </c>
      <c r="G2910">
        <v>4.0265383720397896</v>
      </c>
      <c r="H2910">
        <v>8.6218223571777308</v>
      </c>
      <c r="I2910">
        <v>3.6334528923034601</v>
      </c>
      <c r="J2910">
        <v>1047</v>
      </c>
      <c r="K2910">
        <v>329</v>
      </c>
      <c r="L2910">
        <v>2329</v>
      </c>
      <c r="M2910">
        <v>788</v>
      </c>
      <c r="N2910">
        <v>90.553855895996094</v>
      </c>
      <c r="O2910">
        <v>50.9215087890625</v>
      </c>
      <c r="P2910">
        <v>60.489918748119102</v>
      </c>
      <c r="Q2910">
        <v>177.370543384879</v>
      </c>
      <c r="R2910">
        <v>22.233965148454899</v>
      </c>
      <c r="S2910">
        <v>3.5042000457660198</v>
      </c>
      <c r="T2910">
        <v>0.38584951959484098</v>
      </c>
      <c r="U2910">
        <v>0.97322162708774695</v>
      </c>
      <c r="V2910">
        <v>14.1397959183673</v>
      </c>
      <c r="W2910">
        <v>2.5622052956111698</v>
      </c>
    </row>
    <row r="2911" spans="1:23" x14ac:dyDescent="0.25">
      <c r="A2911">
        <v>2909</v>
      </c>
      <c r="B2911">
        <v>187.56981505559901</v>
      </c>
      <c r="C2911">
        <v>197.367579421296</v>
      </c>
      <c r="D2911">
        <v>29.309671170536902</v>
      </c>
      <c r="E2911">
        <v>6.9736902794480597</v>
      </c>
      <c r="F2911">
        <v>11.2687015533447</v>
      </c>
      <c r="G2911">
        <v>2.9714722633361799</v>
      </c>
      <c r="H2911">
        <v>10.9789628982543</v>
      </c>
      <c r="I2911">
        <v>2.3405964374542201</v>
      </c>
      <c r="J2911">
        <v>1339</v>
      </c>
      <c r="K2911">
        <v>205</v>
      </c>
      <c r="L2911">
        <v>2876</v>
      </c>
      <c r="M2911">
        <v>505</v>
      </c>
      <c r="N2911">
        <v>102.53292846679599</v>
      </c>
      <c r="O2911">
        <v>73.817344665527301</v>
      </c>
      <c r="P2911">
        <v>59.718421052631498</v>
      </c>
      <c r="Q2911">
        <v>194.27614420864199</v>
      </c>
      <c r="R2911">
        <v>24.775868211371002</v>
      </c>
      <c r="S2911">
        <v>5.4212774422898997</v>
      </c>
      <c r="T2911">
        <v>0.38777545569289101</v>
      </c>
      <c r="U2911">
        <v>0.96587868586569603</v>
      </c>
      <c r="V2911">
        <v>17.8847420417124</v>
      </c>
      <c r="W2911">
        <v>2.6253693125861699</v>
      </c>
    </row>
    <row r="2912" spans="1:23" x14ac:dyDescent="0.25">
      <c r="A2912">
        <v>2910</v>
      </c>
      <c r="B2912">
        <v>168.50491955985899</v>
      </c>
      <c r="C2912">
        <v>175.30604125831999</v>
      </c>
      <c r="D2912">
        <v>19.186541311041001</v>
      </c>
      <c r="E2912">
        <v>6.55304035500449</v>
      </c>
      <c r="F2912">
        <v>9.8868331909179599</v>
      </c>
      <c r="G2912">
        <v>4.5169115066528303</v>
      </c>
      <c r="H2912">
        <v>10.4089336395263</v>
      </c>
      <c r="I2912">
        <v>3.5948250293731601</v>
      </c>
      <c r="J2912">
        <v>1315</v>
      </c>
      <c r="K2912">
        <v>297</v>
      </c>
      <c r="L2912">
        <v>2685</v>
      </c>
      <c r="M2912">
        <v>796</v>
      </c>
      <c r="N2912">
        <v>108.72442626953099</v>
      </c>
      <c r="O2912">
        <v>19.104972839355401</v>
      </c>
      <c r="P2912">
        <v>68.3105891126025</v>
      </c>
      <c r="Q2912">
        <v>186.518561692969</v>
      </c>
      <c r="R2912">
        <v>24.0990242055958</v>
      </c>
      <c r="S2912">
        <v>4.8255075866993398</v>
      </c>
      <c r="T2912">
        <v>0.44386353858250399</v>
      </c>
      <c r="U2912">
        <v>0.97889847336819302</v>
      </c>
      <c r="V2912">
        <v>16.1830985915492</v>
      </c>
      <c r="W2912">
        <v>2.73985780008364</v>
      </c>
    </row>
    <row r="2913" spans="1:23" x14ac:dyDescent="0.25">
      <c r="A2913">
        <v>2911</v>
      </c>
      <c r="B2913">
        <v>174.67738554988401</v>
      </c>
      <c r="C2913">
        <v>191.11232509848799</v>
      </c>
      <c r="D2913">
        <v>21.641949561310799</v>
      </c>
      <c r="E2913">
        <v>8.6018129923645894</v>
      </c>
      <c r="F2913">
        <v>9.9942979812621999</v>
      </c>
      <c r="G2913">
        <v>5.3808479309081996</v>
      </c>
      <c r="H2913">
        <v>10.5132799148559</v>
      </c>
      <c r="I2913">
        <v>3.8638930320739702</v>
      </c>
      <c r="J2913">
        <v>1339</v>
      </c>
      <c r="K2913">
        <v>309</v>
      </c>
      <c r="L2913">
        <v>2632</v>
      </c>
      <c r="M2913">
        <v>807</v>
      </c>
      <c r="N2913">
        <v>106.01885986328099</v>
      </c>
      <c r="O2913">
        <v>26.907247543334901</v>
      </c>
      <c r="P2913">
        <v>61.193197755960703</v>
      </c>
      <c r="Q2913">
        <v>168.93466392195401</v>
      </c>
      <c r="R2913">
        <v>21.627687212234001</v>
      </c>
      <c r="S2913">
        <v>8.0340349620650802</v>
      </c>
      <c r="T2913">
        <v>0.39117841741523202</v>
      </c>
      <c r="U2913">
        <v>0.95978196411238903</v>
      </c>
      <c r="V2913">
        <v>14.281146637265699</v>
      </c>
      <c r="W2913">
        <v>3.46279172170849</v>
      </c>
    </row>
    <row r="2914" spans="1:23" x14ac:dyDescent="0.25">
      <c r="A2914">
        <v>2912</v>
      </c>
      <c r="B2914">
        <v>179.15203089522399</v>
      </c>
      <c r="C2914">
        <v>171.09614003764801</v>
      </c>
      <c r="D2914">
        <v>21.704533763407898</v>
      </c>
      <c r="E2914">
        <v>9.9881061467990992</v>
      </c>
      <c r="F2914">
        <v>10.4955902099609</v>
      </c>
      <c r="G2914">
        <v>4.4731993675231898</v>
      </c>
      <c r="H2914">
        <v>10.729041099548301</v>
      </c>
      <c r="I2914">
        <v>3.9302706718444802</v>
      </c>
      <c r="J2914">
        <v>1338</v>
      </c>
      <c r="K2914">
        <v>443</v>
      </c>
      <c r="L2914">
        <v>2592</v>
      </c>
      <c r="M2914">
        <v>933</v>
      </c>
      <c r="N2914">
        <v>104.07689666748</v>
      </c>
      <c r="O2914">
        <v>68.183578491210895</v>
      </c>
      <c r="P2914">
        <v>75.020148791072501</v>
      </c>
      <c r="Q2914">
        <v>190.74935641367</v>
      </c>
      <c r="R2914">
        <v>28.036496951156</v>
      </c>
      <c r="S2914">
        <v>4.7215384870116104</v>
      </c>
      <c r="T2914">
        <v>0.46957066287927401</v>
      </c>
      <c r="U2914">
        <v>0.96889114731475201</v>
      </c>
      <c r="V2914">
        <v>14.246153846153801</v>
      </c>
      <c r="W2914">
        <v>2.6952324372493601</v>
      </c>
    </row>
    <row r="2915" spans="1:23" x14ac:dyDescent="0.25">
      <c r="A2915">
        <v>2913</v>
      </c>
      <c r="B2915">
        <v>184.19249354732199</v>
      </c>
      <c r="C2915">
        <v>169.608414679112</v>
      </c>
      <c r="D2915">
        <v>36.657300544072797</v>
      </c>
      <c r="E2915">
        <v>7.6443620185591596</v>
      </c>
      <c r="F2915">
        <v>10.8620748519897</v>
      </c>
      <c r="G2915">
        <v>3.88478231430053</v>
      </c>
      <c r="H2915">
        <v>11.371472358703601</v>
      </c>
      <c r="I2915">
        <v>2.5095145702361998</v>
      </c>
      <c r="J2915">
        <v>1413</v>
      </c>
      <c r="K2915">
        <v>189</v>
      </c>
      <c r="L2915">
        <v>2802</v>
      </c>
      <c r="M2915">
        <v>438</v>
      </c>
      <c r="N2915">
        <v>125.538841247558</v>
      </c>
      <c r="O2915">
        <v>37</v>
      </c>
      <c r="P2915">
        <v>74.878362907842003</v>
      </c>
      <c r="Q2915">
        <v>163.3784512574</v>
      </c>
      <c r="R2915">
        <v>20.7787242598015</v>
      </c>
      <c r="S2915">
        <v>10.807029296417401</v>
      </c>
      <c r="T2915">
        <v>0.459006378929879</v>
      </c>
      <c r="U2915">
        <v>0.94552729082047504</v>
      </c>
      <c r="V2915">
        <v>14.259405940594</v>
      </c>
      <c r="W2915">
        <v>5.9119203236850204</v>
      </c>
    </row>
    <row r="2916" spans="1:23" x14ac:dyDescent="0.25">
      <c r="A2916">
        <v>2914</v>
      </c>
      <c r="B2916">
        <v>206.53812416309199</v>
      </c>
      <c r="C2916">
        <v>132.704612936404</v>
      </c>
      <c r="D2916">
        <v>32.918722423506601</v>
      </c>
      <c r="E2916">
        <v>5.9451112777683104</v>
      </c>
      <c r="F2916">
        <v>6.1520404815673801</v>
      </c>
      <c r="G2916">
        <v>3.5642778873443599</v>
      </c>
      <c r="H2916">
        <v>8.1705465316772408</v>
      </c>
      <c r="I2916">
        <v>2.1640348434448198</v>
      </c>
      <c r="J2916">
        <v>998</v>
      </c>
      <c r="K2916">
        <v>139</v>
      </c>
      <c r="L2916">
        <v>1850</v>
      </c>
      <c r="M2916">
        <v>370</v>
      </c>
      <c r="N2916">
        <v>85.603736877441406</v>
      </c>
      <c r="O2916">
        <v>75.059974670410099</v>
      </c>
      <c r="P2916">
        <v>84.229685534591198</v>
      </c>
      <c r="Q2916">
        <v>159.99419649735501</v>
      </c>
      <c r="R2916">
        <v>22.5064815100895</v>
      </c>
      <c r="S2916">
        <v>5.7598185244640598</v>
      </c>
      <c r="T2916">
        <v>0.48085853649022098</v>
      </c>
      <c r="U2916">
        <v>0.96910340146777196</v>
      </c>
      <c r="V2916">
        <v>11.9376693766937</v>
      </c>
      <c r="W2916">
        <v>3.125</v>
      </c>
    </row>
    <row r="2917" spans="1:23" x14ac:dyDescent="0.25">
      <c r="A2917">
        <v>2915</v>
      </c>
      <c r="B2917">
        <v>169.41072017698701</v>
      </c>
      <c r="C2917">
        <v>164.75363387606899</v>
      </c>
      <c r="D2917">
        <v>35.6580948546193</v>
      </c>
      <c r="E2917">
        <v>6.8482005919032796</v>
      </c>
      <c r="F2917">
        <v>9.6872043609619105</v>
      </c>
      <c r="G2917">
        <v>3.58503985404968</v>
      </c>
      <c r="H2917">
        <v>10.9656867980957</v>
      </c>
      <c r="I2917">
        <v>2.34062528610229</v>
      </c>
      <c r="J2917">
        <v>1350</v>
      </c>
      <c r="K2917">
        <v>183</v>
      </c>
      <c r="L2917">
        <v>2723</v>
      </c>
      <c r="M2917">
        <v>435</v>
      </c>
      <c r="N2917">
        <v>115.624382019042</v>
      </c>
      <c r="O2917">
        <v>24.166091918945298</v>
      </c>
      <c r="P2917">
        <v>82.138425381903602</v>
      </c>
      <c r="Q2917">
        <v>198.98605456502401</v>
      </c>
      <c r="R2917">
        <v>22.981408045079402</v>
      </c>
      <c r="S2917">
        <v>5.5404520849856302</v>
      </c>
      <c r="T2917">
        <v>0.52162600005325399</v>
      </c>
      <c r="U2917">
        <v>0.97000473346656901</v>
      </c>
      <c r="V2917">
        <v>11.605263157894701</v>
      </c>
      <c r="W2917">
        <v>2.7736659507682102</v>
      </c>
    </row>
    <row r="2918" spans="1:23" x14ac:dyDescent="0.25">
      <c r="A2918">
        <v>2916</v>
      </c>
      <c r="B2918">
        <v>167.08075064526699</v>
      </c>
      <c r="C2918">
        <v>174.10132158590301</v>
      </c>
      <c r="D2918">
        <v>29.872859959573901</v>
      </c>
      <c r="E2918">
        <v>9.1603456859565693</v>
      </c>
      <c r="F2918">
        <v>8.7840976715087802</v>
      </c>
      <c r="G2918">
        <v>5.2809133529662997</v>
      </c>
      <c r="H2918">
        <v>10.0748834609985</v>
      </c>
      <c r="I2918">
        <v>4.0992913246154696</v>
      </c>
      <c r="J2918">
        <v>1196</v>
      </c>
      <c r="K2918">
        <v>387</v>
      </c>
      <c r="L2918">
        <v>2335</v>
      </c>
      <c r="M2918">
        <v>893</v>
      </c>
      <c r="N2918">
        <v>121.65935516357401</v>
      </c>
      <c r="O2918">
        <v>22.0227146148681</v>
      </c>
      <c r="P2918">
        <v>92.191935483870907</v>
      </c>
      <c r="Q2918">
        <v>164.02476628652499</v>
      </c>
      <c r="R2918">
        <v>23.333285088647401</v>
      </c>
      <c r="S2918">
        <v>5.4874633786563196</v>
      </c>
      <c r="T2918">
        <v>0.55612116111341103</v>
      </c>
      <c r="U2918">
        <v>0.95619206467444495</v>
      </c>
      <c r="V2918">
        <v>8.1767485822306192</v>
      </c>
      <c r="W2918">
        <v>2.8806463459419702</v>
      </c>
    </row>
    <row r="2919" spans="1:23" x14ac:dyDescent="0.25">
      <c r="A2919">
        <v>2917</v>
      </c>
      <c r="B2919">
        <v>155.565448582351</v>
      </c>
      <c r="C2919">
        <v>176.74742378078301</v>
      </c>
      <c r="D2919">
        <v>34.420833188522103</v>
      </c>
      <c r="E2919">
        <v>6.9295892416719198</v>
      </c>
      <c r="F2919">
        <v>10.507545471191399</v>
      </c>
      <c r="G2919">
        <v>2.62160968780517</v>
      </c>
      <c r="H2919">
        <v>10.3848400115966</v>
      </c>
      <c r="I2919">
        <v>1.58987259864807</v>
      </c>
      <c r="J2919">
        <v>1260</v>
      </c>
      <c r="K2919">
        <v>89</v>
      </c>
      <c r="L2919">
        <v>2725</v>
      </c>
      <c r="M2919">
        <v>250</v>
      </c>
      <c r="N2919">
        <v>108.0786819458</v>
      </c>
      <c r="O2919">
        <v>45.541191101074197</v>
      </c>
      <c r="P2919">
        <v>62.181376875551599</v>
      </c>
      <c r="Q2919">
        <v>188.45882191905801</v>
      </c>
      <c r="R2919">
        <v>25.864517794011601</v>
      </c>
      <c r="S2919">
        <v>6.1662052571978698</v>
      </c>
      <c r="T2919">
        <v>0.397360002507608</v>
      </c>
      <c r="U2919">
        <v>0.95547164130217899</v>
      </c>
      <c r="V2919">
        <v>14.276088742810099</v>
      </c>
      <c r="W2919">
        <v>2.80643330179754</v>
      </c>
    </row>
    <row r="2920" spans="1:23" x14ac:dyDescent="0.25">
      <c r="A2920">
        <v>2918</v>
      </c>
      <c r="B2920">
        <v>161.79223349958201</v>
      </c>
      <c r="C2920">
        <v>198.27081837411899</v>
      </c>
      <c r="D2920">
        <v>28.472658857729801</v>
      </c>
      <c r="E2920">
        <v>7.53483984156325</v>
      </c>
      <c r="F2920">
        <v>8.8968410491943306</v>
      </c>
      <c r="G2920">
        <v>2.7230021953582701</v>
      </c>
      <c r="H2920">
        <v>10.3609418869018</v>
      </c>
      <c r="I2920">
        <v>2.5114684104919398</v>
      </c>
      <c r="J2920">
        <v>1345</v>
      </c>
      <c r="K2920">
        <v>242</v>
      </c>
      <c r="L2920">
        <v>2490</v>
      </c>
      <c r="M2920">
        <v>603</v>
      </c>
      <c r="N2920">
        <v>100.41912078857401</v>
      </c>
      <c r="O2920">
        <v>39.115215301513601</v>
      </c>
      <c r="P2920">
        <v>56.232512036250299</v>
      </c>
      <c r="Q2920">
        <v>185.37815810920901</v>
      </c>
      <c r="R2920">
        <v>26.330395935197899</v>
      </c>
      <c r="S2920">
        <v>8.0585942337802408</v>
      </c>
      <c r="T2920">
        <v>0.36072967366271402</v>
      </c>
      <c r="U2920">
        <v>0.95533179049814299</v>
      </c>
      <c r="V2920">
        <v>16.740442655935599</v>
      </c>
      <c r="W2920">
        <v>3.58851674641148</v>
      </c>
    </row>
    <row r="2921" spans="1:23" x14ac:dyDescent="0.25">
      <c r="A2921">
        <v>2919</v>
      </c>
      <c r="B2921">
        <v>162.37730210172899</v>
      </c>
      <c r="C2921">
        <v>175.60189407906199</v>
      </c>
      <c r="D2921">
        <v>29.053159177467599</v>
      </c>
      <c r="E2921">
        <v>6.8450654927635899</v>
      </c>
      <c r="F2921">
        <v>8.8669242858886701</v>
      </c>
      <c r="G2921">
        <v>3.7249691486358598</v>
      </c>
      <c r="H2921">
        <v>10.473066329956</v>
      </c>
      <c r="I2921">
        <v>3.4816472530364901</v>
      </c>
      <c r="J2921">
        <v>1284</v>
      </c>
      <c r="K2921">
        <v>361</v>
      </c>
      <c r="L2921">
        <v>2626</v>
      </c>
      <c r="M2921">
        <v>763</v>
      </c>
      <c r="N2921">
        <v>97.672920227050696</v>
      </c>
      <c r="O2921">
        <v>34.713108062744098</v>
      </c>
      <c r="P2921">
        <v>55.051641586867298</v>
      </c>
      <c r="Q2921">
        <v>190.202080551064</v>
      </c>
      <c r="R2921">
        <v>30.391737855268001</v>
      </c>
      <c r="S2921">
        <v>6.8373445747105004</v>
      </c>
      <c r="T2921">
        <v>0.34960554636815</v>
      </c>
      <c r="U2921">
        <v>0.96386609706061499</v>
      </c>
      <c r="V2921">
        <v>17.996681415929199</v>
      </c>
      <c r="W2921">
        <v>2.9758613575407402</v>
      </c>
    </row>
    <row r="2922" spans="1:23" x14ac:dyDescent="0.25">
      <c r="A2922">
        <v>2920</v>
      </c>
      <c r="B2922">
        <v>171.18552659667299</v>
      </c>
      <c r="C2922">
        <v>143.15548526072601</v>
      </c>
      <c r="D2922">
        <v>31.431727744577</v>
      </c>
      <c r="E2922">
        <v>7.5970287007024098</v>
      </c>
      <c r="F2922">
        <v>9.1203279495239205</v>
      </c>
      <c r="G2922">
        <v>4.6727952957153303</v>
      </c>
      <c r="H2922">
        <v>10.268612861633301</v>
      </c>
      <c r="I2922">
        <v>3.2652995586395201</v>
      </c>
      <c r="J2922">
        <v>1286</v>
      </c>
      <c r="K2922">
        <v>310</v>
      </c>
      <c r="L2922">
        <v>2566</v>
      </c>
      <c r="M2922">
        <v>715</v>
      </c>
      <c r="N2922">
        <v>95.189285278320298</v>
      </c>
      <c r="O2922">
        <v>24.758836746215799</v>
      </c>
      <c r="P2922">
        <v>57.047219633426501</v>
      </c>
      <c r="Q2922">
        <v>204.10589145573101</v>
      </c>
      <c r="R2922">
        <v>23.774601865961198</v>
      </c>
      <c r="S2922">
        <v>3.37081466553493</v>
      </c>
      <c r="T2922">
        <v>0.37144605357446298</v>
      </c>
      <c r="U2922">
        <v>0.98098571356160402</v>
      </c>
      <c r="V2922">
        <v>21.751901140684399</v>
      </c>
      <c r="W2922">
        <v>2.6107552258934499</v>
      </c>
    </row>
    <row r="2923" spans="1:23" x14ac:dyDescent="0.25">
      <c r="A2923">
        <v>2921</v>
      </c>
      <c r="B2923">
        <v>176.39220633041501</v>
      </c>
      <c r="C2923">
        <v>167.3336179627</v>
      </c>
      <c r="D2923">
        <v>27.6341465197278</v>
      </c>
      <c r="E2923">
        <v>7.8320165658041603</v>
      </c>
      <c r="F2923">
        <v>8.4479055404662997</v>
      </c>
      <c r="G2923">
        <v>3.4948885440826398</v>
      </c>
      <c r="H2923">
        <v>10.832704544067299</v>
      </c>
      <c r="I2923">
        <v>2.2222087383270201</v>
      </c>
      <c r="J2923">
        <v>1374</v>
      </c>
      <c r="K2923">
        <v>124</v>
      </c>
      <c r="L2923">
        <v>2506</v>
      </c>
      <c r="M2923">
        <v>347</v>
      </c>
      <c r="N2923">
        <v>112.898178100585</v>
      </c>
      <c r="O2923">
        <v>12.8062486648559</v>
      </c>
      <c r="P2923">
        <v>61.486596009975003</v>
      </c>
      <c r="Q2923">
        <v>165.719760817364</v>
      </c>
      <c r="R2923">
        <v>28.030873518468201</v>
      </c>
      <c r="S2923">
        <v>7.8734159231331304</v>
      </c>
      <c r="T2923">
        <v>0.36990361198390698</v>
      </c>
      <c r="U2923">
        <v>0.94441892134558403</v>
      </c>
      <c r="V2923">
        <v>19.457233368532201</v>
      </c>
      <c r="W2923">
        <v>3.9009177165966702</v>
      </c>
    </row>
    <row r="2924" spans="1:23" x14ac:dyDescent="0.25">
      <c r="A2924">
        <v>2922</v>
      </c>
      <c r="B2924">
        <v>173.47934172989901</v>
      </c>
      <c r="C2924">
        <v>188.09501445787799</v>
      </c>
      <c r="D2924">
        <v>25.896026136778499</v>
      </c>
      <c r="E2924">
        <v>18.302095362595299</v>
      </c>
      <c r="F2924">
        <v>8.9474945068359304</v>
      </c>
      <c r="G2924">
        <v>8.2019805908203107</v>
      </c>
      <c r="H2924">
        <v>11.303219795226999</v>
      </c>
      <c r="I2924">
        <v>6.2651414871215803</v>
      </c>
      <c r="J2924">
        <v>1419</v>
      </c>
      <c r="K2924">
        <v>569</v>
      </c>
      <c r="L2924">
        <v>2605</v>
      </c>
      <c r="M2924">
        <v>1658</v>
      </c>
      <c r="N2924">
        <v>115.108642578125</v>
      </c>
      <c r="O2924">
        <v>42.953464508056598</v>
      </c>
      <c r="P2924">
        <v>72.184823441021706</v>
      </c>
      <c r="Q2924">
        <v>181.16480795638901</v>
      </c>
      <c r="R2924">
        <v>30.379437832197901</v>
      </c>
      <c r="S2924">
        <v>7.0411435781034104</v>
      </c>
      <c r="T2924">
        <v>0.41527957005285199</v>
      </c>
      <c r="U2924">
        <v>0.98907913119086099</v>
      </c>
      <c r="V2924">
        <v>21.260495156081799</v>
      </c>
      <c r="W2924">
        <v>3.6898740454229801</v>
      </c>
    </row>
    <row r="2925" spans="1:23" x14ac:dyDescent="0.25">
      <c r="A2925">
        <v>2923</v>
      </c>
      <c r="B2925">
        <v>171.56191659065701</v>
      </c>
      <c r="C2925">
        <v>157.75745696598</v>
      </c>
      <c r="D2925">
        <v>22.214801014113799</v>
      </c>
      <c r="E2925">
        <v>4.6726835016691801</v>
      </c>
      <c r="F2925">
        <v>9.7133426666259695</v>
      </c>
      <c r="G2925">
        <v>3.1018831729888898</v>
      </c>
      <c r="H2925">
        <v>11.036536216735801</v>
      </c>
      <c r="I2925">
        <v>1.8698533773422199</v>
      </c>
      <c r="J2925">
        <v>1364</v>
      </c>
      <c r="K2925">
        <v>111</v>
      </c>
      <c r="L2925">
        <v>2911</v>
      </c>
      <c r="M2925">
        <v>287</v>
      </c>
      <c r="N2925">
        <v>120.353645324707</v>
      </c>
      <c r="O2925">
        <v>42.801868438720703</v>
      </c>
      <c r="P2925">
        <v>102.118046709129</v>
      </c>
      <c r="Q2925">
        <v>189.23195659488499</v>
      </c>
      <c r="R2925">
        <v>20.851320639361401</v>
      </c>
      <c r="S2925">
        <v>7.7747828020191996</v>
      </c>
      <c r="T2925">
        <v>0.55150243723770997</v>
      </c>
      <c r="U2925">
        <v>0.95670960014523498</v>
      </c>
      <c r="V2925">
        <v>14.390666666666601</v>
      </c>
      <c r="W2925">
        <v>3.3608856088560799</v>
      </c>
    </row>
    <row r="2926" spans="1:23" x14ac:dyDescent="0.25">
      <c r="A2926">
        <v>2924</v>
      </c>
      <c r="B2926">
        <v>169.79691047759499</v>
      </c>
      <c r="C2926">
        <v>142.14436530885499</v>
      </c>
      <c r="D2926">
        <v>18.666324566139799</v>
      </c>
      <c r="E2926">
        <v>10.039726893648</v>
      </c>
      <c r="F2926">
        <v>9.6214847564697195</v>
      </c>
      <c r="G2926">
        <v>6.41145420074462</v>
      </c>
      <c r="H2926">
        <v>10.438758850097599</v>
      </c>
      <c r="I2926">
        <v>6.1899075508117596</v>
      </c>
      <c r="J2926">
        <v>1305</v>
      </c>
      <c r="K2926">
        <v>665</v>
      </c>
      <c r="L2926">
        <v>2604</v>
      </c>
      <c r="M2926">
        <v>1575</v>
      </c>
      <c r="N2926">
        <v>106.01885986328099</v>
      </c>
      <c r="O2926">
        <v>45.967380523681598</v>
      </c>
      <c r="P2926">
        <v>74.815689770447904</v>
      </c>
      <c r="Q2926">
        <v>135.55700148055701</v>
      </c>
      <c r="R2926">
        <v>33.728905781731598</v>
      </c>
      <c r="S2926">
        <v>6.9155358412120096</v>
      </c>
      <c r="T2926">
        <v>0.43923487537144201</v>
      </c>
      <c r="U2926">
        <v>0.94516826545938804</v>
      </c>
      <c r="V2926">
        <v>15.6225218080888</v>
      </c>
      <c r="W2926">
        <v>4.3188996434029496</v>
      </c>
    </row>
    <row r="2927" spans="1:23" x14ac:dyDescent="0.25">
      <c r="A2927">
        <v>2925</v>
      </c>
      <c r="B2927">
        <v>171.34968658425299</v>
      </c>
      <c r="C2927">
        <v>210.298239826117</v>
      </c>
      <c r="D2927">
        <v>19.1032782605599</v>
      </c>
      <c r="E2927">
        <v>6.2200687754769302</v>
      </c>
      <c r="F2927">
        <v>10.046795845031699</v>
      </c>
      <c r="G2927">
        <v>2.4752008914947501</v>
      </c>
      <c r="H2927">
        <v>11.031068801879799</v>
      </c>
      <c r="I2927">
        <v>1.9626005887985201</v>
      </c>
      <c r="J2927">
        <v>1450</v>
      </c>
      <c r="K2927">
        <v>156</v>
      </c>
      <c r="L2927">
        <v>2662</v>
      </c>
      <c r="M2927">
        <v>366</v>
      </c>
      <c r="N2927">
        <v>110.751976013183</v>
      </c>
      <c r="O2927">
        <v>38.013153076171797</v>
      </c>
      <c r="P2927">
        <v>62.024361493123699</v>
      </c>
      <c r="Q2927">
        <v>158.33162494605</v>
      </c>
      <c r="R2927">
        <v>30.5443121666178</v>
      </c>
      <c r="S2927">
        <v>10.3710469936932</v>
      </c>
      <c r="T2927">
        <v>0.35199774921010202</v>
      </c>
      <c r="U2927">
        <v>0.93565769414822197</v>
      </c>
      <c r="V2927">
        <v>20.528905289052801</v>
      </c>
      <c r="W2927">
        <v>4.3737544333727403</v>
      </c>
    </row>
    <row r="2928" spans="1:23" x14ac:dyDescent="0.25">
      <c r="A2928">
        <v>2926</v>
      </c>
      <c r="B2928">
        <v>168.13636981117401</v>
      </c>
      <c r="C2928">
        <v>168.45089173086899</v>
      </c>
      <c r="D2928">
        <v>22.025114819371801</v>
      </c>
      <c r="E2928">
        <v>8.7421284005745097</v>
      </c>
      <c r="F2928">
        <v>9.8395137786865199</v>
      </c>
      <c r="G2928">
        <v>5.0846467018127397</v>
      </c>
      <c r="H2928">
        <v>10.546678543090801</v>
      </c>
      <c r="I2928">
        <v>4.6360068321228001</v>
      </c>
      <c r="J2928">
        <v>1306</v>
      </c>
      <c r="K2928">
        <v>527</v>
      </c>
      <c r="L2928">
        <v>2848</v>
      </c>
      <c r="M2928">
        <v>1123</v>
      </c>
      <c r="N2928">
        <v>102.64988708496</v>
      </c>
      <c r="O2928">
        <v>24.413112640380799</v>
      </c>
      <c r="P2928">
        <v>75.485099337748295</v>
      </c>
      <c r="Q2928">
        <v>148.22706828966301</v>
      </c>
      <c r="R2928">
        <v>32.712799657228501</v>
      </c>
      <c r="S2928">
        <v>2.5493636321450199</v>
      </c>
      <c r="T2928">
        <v>0.437592243430593</v>
      </c>
      <c r="U2928">
        <v>0.98630682512562595</v>
      </c>
      <c r="V2928">
        <v>25.753398058252401</v>
      </c>
      <c r="W2928">
        <v>2.37825421133231</v>
      </c>
    </row>
    <row r="2929" spans="1:23" x14ac:dyDescent="0.25">
      <c r="A2929">
        <v>2927</v>
      </c>
      <c r="B2929">
        <v>171.694482718469</v>
      </c>
      <c r="C2929">
        <v>175.48945254128699</v>
      </c>
      <c r="D2929">
        <v>35.441174839742096</v>
      </c>
      <c r="E2929">
        <v>6.70072945453032</v>
      </c>
      <c r="F2929">
        <v>7.7964997291564897</v>
      </c>
      <c r="G2929">
        <v>4.1183385848998997</v>
      </c>
      <c r="H2929">
        <v>9.0378141403198207</v>
      </c>
      <c r="I2929">
        <v>3.5651741027832</v>
      </c>
      <c r="J2929">
        <v>1046</v>
      </c>
      <c r="K2929">
        <v>367</v>
      </c>
      <c r="L2929">
        <v>2122</v>
      </c>
      <c r="M2929">
        <v>808</v>
      </c>
      <c r="N2929">
        <v>103.74006652832</v>
      </c>
      <c r="O2929">
        <v>57.008773803710902</v>
      </c>
      <c r="P2929">
        <v>87.596460176991101</v>
      </c>
      <c r="Q2929">
        <v>146.123711340206</v>
      </c>
      <c r="R2929">
        <v>27.055341282165099</v>
      </c>
      <c r="S2929">
        <v>20.8516352747186</v>
      </c>
      <c r="T2929">
        <v>0.457970111278314</v>
      </c>
      <c r="U2929">
        <v>0.74937280026002295</v>
      </c>
      <c r="V2929">
        <v>17.1830985915492</v>
      </c>
      <c r="W2929">
        <v>13.720977596741299</v>
      </c>
    </row>
    <row r="2930" spans="1:23" x14ac:dyDescent="0.25">
      <c r="A2930">
        <v>2928</v>
      </c>
      <c r="B2930">
        <v>198.56038347338301</v>
      </c>
      <c r="C2930">
        <v>201.74055386287301</v>
      </c>
      <c r="D2930">
        <v>26.426589945570701</v>
      </c>
      <c r="E2930">
        <v>11.9669329578778</v>
      </c>
      <c r="F2930">
        <v>5.9558305740356401</v>
      </c>
      <c r="G2930">
        <v>6.8278880119323704</v>
      </c>
      <c r="H2930">
        <v>8.5674057006835902</v>
      </c>
      <c r="I2930">
        <v>6.0953993797302202</v>
      </c>
      <c r="J2930">
        <v>1008</v>
      </c>
      <c r="K2930">
        <v>618</v>
      </c>
      <c r="L2930">
        <v>1909</v>
      </c>
      <c r="M2930">
        <v>1622</v>
      </c>
      <c r="N2930">
        <v>79.511009216308594</v>
      </c>
      <c r="O2930">
        <v>14.4222049713134</v>
      </c>
      <c r="P2930">
        <v>101.812558575445</v>
      </c>
      <c r="Q2930">
        <v>177.38491620111699</v>
      </c>
      <c r="R2930">
        <v>23.321326418104999</v>
      </c>
      <c r="S2930">
        <v>6.6765276515120799</v>
      </c>
      <c r="T2930">
        <v>0.58299456875133004</v>
      </c>
      <c r="U2930">
        <v>0.96827620551399496</v>
      </c>
      <c r="V2930">
        <v>15.7227979274611</v>
      </c>
      <c r="W2930">
        <v>4.1060424169667797</v>
      </c>
    </row>
    <row r="2931" spans="1:23" x14ac:dyDescent="0.25">
      <c r="A2931">
        <v>2929</v>
      </c>
      <c r="B2931">
        <v>200.84315628092901</v>
      </c>
      <c r="C2931">
        <v>197.76397756603001</v>
      </c>
      <c r="D2931">
        <v>25.356542869982601</v>
      </c>
      <c r="E2931">
        <v>7.6770017671370603</v>
      </c>
      <c r="F2931">
        <v>5.6647644042968697</v>
      </c>
      <c r="G2931">
        <v>2.8954617977142298</v>
      </c>
      <c r="H2931">
        <v>9.2219619750976491</v>
      </c>
      <c r="I2931">
        <v>2.3995809555053702</v>
      </c>
      <c r="J2931">
        <v>1131</v>
      </c>
      <c r="K2931">
        <v>195</v>
      </c>
      <c r="L2931">
        <v>2059</v>
      </c>
      <c r="M2931">
        <v>483</v>
      </c>
      <c r="N2931">
        <v>103.81233215332</v>
      </c>
      <c r="O2931">
        <v>63.788711547851499</v>
      </c>
      <c r="P2931">
        <v>97.961686526122804</v>
      </c>
      <c r="Q2931">
        <v>168.56348499688301</v>
      </c>
      <c r="R2931">
        <v>29.720343319934901</v>
      </c>
      <c r="S2931">
        <v>8.6049460817811507</v>
      </c>
      <c r="T2931">
        <v>0.55255541078498405</v>
      </c>
      <c r="U2931">
        <v>0.94709315515716197</v>
      </c>
      <c r="V2931">
        <v>14.554707379134801</v>
      </c>
      <c r="W2931">
        <v>4.7076663858466699</v>
      </c>
    </row>
    <row r="2932" spans="1:23" x14ac:dyDescent="0.25">
      <c r="A2932">
        <v>2930</v>
      </c>
      <c r="B2932">
        <v>172.96735818665201</v>
      </c>
      <c r="C2932">
        <v>167.49702109491699</v>
      </c>
      <c r="D2932">
        <v>24.291660895857898</v>
      </c>
      <c r="E2932">
        <v>10.002792011345599</v>
      </c>
      <c r="F2932">
        <v>10.433467864990201</v>
      </c>
      <c r="G2932">
        <v>3.9621787071228001</v>
      </c>
      <c r="H2932">
        <v>11.8645677566528</v>
      </c>
      <c r="I2932">
        <v>2.5490946769714302</v>
      </c>
      <c r="J2932">
        <v>1504</v>
      </c>
      <c r="K2932">
        <v>167</v>
      </c>
      <c r="L2932">
        <v>3044</v>
      </c>
      <c r="M2932">
        <v>481</v>
      </c>
      <c r="N2932">
        <v>120.784934997558</v>
      </c>
      <c r="O2932">
        <v>27.2946872711181</v>
      </c>
      <c r="P2932">
        <v>78.804737214235203</v>
      </c>
      <c r="Q2932">
        <v>186.29124491286601</v>
      </c>
      <c r="R2932">
        <v>22.175800736255901</v>
      </c>
      <c r="S2932">
        <v>4.3355685791288598</v>
      </c>
      <c r="T2932">
        <v>0.480209667759597</v>
      </c>
      <c r="U2932">
        <v>0.97412754429208803</v>
      </c>
      <c r="V2932">
        <v>10.0186116700201</v>
      </c>
      <c r="W2932">
        <v>2.5216247327742098</v>
      </c>
    </row>
    <row r="2933" spans="1:23" x14ac:dyDescent="0.25">
      <c r="A2933">
        <v>2931</v>
      </c>
      <c r="B2933">
        <v>174.447689650488</v>
      </c>
      <c r="C2933">
        <v>162.529779347551</v>
      </c>
      <c r="D2933">
        <v>32.199463268108502</v>
      </c>
      <c r="E2933">
        <v>6.86920263767714</v>
      </c>
      <c r="F2933">
        <v>8.3156099319458008</v>
      </c>
      <c r="G2933">
        <v>4.3504638671875</v>
      </c>
      <c r="H2933">
        <v>11.5617561340332</v>
      </c>
      <c r="I2933">
        <v>3.3714301586151101</v>
      </c>
      <c r="J2933">
        <v>1415</v>
      </c>
      <c r="K2933">
        <v>302</v>
      </c>
      <c r="L2933">
        <v>2486</v>
      </c>
      <c r="M2933">
        <v>725</v>
      </c>
      <c r="N2933">
        <v>127.73801422119099</v>
      </c>
      <c r="O2933">
        <v>15.2643375396728</v>
      </c>
      <c r="P2933">
        <v>87.202453987729996</v>
      </c>
      <c r="Q2933">
        <v>171.161970239824</v>
      </c>
      <c r="R2933">
        <v>26.3332817879838</v>
      </c>
      <c r="S2933">
        <v>4.8276222897226404</v>
      </c>
      <c r="T2933">
        <v>0.54545132058360202</v>
      </c>
      <c r="U2933">
        <v>0.97636828412190901</v>
      </c>
      <c r="V2933">
        <v>11.115925717501399</v>
      </c>
      <c r="W2933">
        <v>3.5008863283846599</v>
      </c>
    </row>
    <row r="2934" spans="1:23" x14ac:dyDescent="0.25">
      <c r="A2934">
        <v>2932</v>
      </c>
      <c r="B2934">
        <v>167.82815501950299</v>
      </c>
      <c r="C2934">
        <v>205.74210638669399</v>
      </c>
      <c r="D2934">
        <v>26.7918865281138</v>
      </c>
      <c r="E2934">
        <v>5.1565788555461403</v>
      </c>
      <c r="F2934">
        <v>9.5465202331542898</v>
      </c>
      <c r="G2934">
        <v>3.6233327388763401</v>
      </c>
      <c r="H2934">
        <v>11.757592201232899</v>
      </c>
      <c r="I2934">
        <v>2.2545621395111</v>
      </c>
      <c r="J2934">
        <v>1476</v>
      </c>
      <c r="K2934">
        <v>129</v>
      </c>
      <c r="L2934">
        <v>2845</v>
      </c>
      <c r="M2934">
        <v>342</v>
      </c>
      <c r="N2934">
        <v>111.83023071289</v>
      </c>
      <c r="O2934">
        <v>35.846897125244098</v>
      </c>
      <c r="P2934">
        <v>90.142114119626697</v>
      </c>
      <c r="Q2934">
        <v>184.22432603367801</v>
      </c>
      <c r="R2934">
        <v>24.185843412353901</v>
      </c>
      <c r="S2934">
        <v>6.5656735982196404</v>
      </c>
      <c r="T2934">
        <v>0.57069039279794798</v>
      </c>
      <c r="U2934">
        <v>0.96396062474328503</v>
      </c>
      <c r="V2934">
        <v>10.8794052863436</v>
      </c>
      <c r="W2934">
        <v>3.8579843770008901</v>
      </c>
    </row>
    <row r="2935" spans="1:23" x14ac:dyDescent="0.25">
      <c r="A2935">
        <v>2933</v>
      </c>
      <c r="B2935">
        <v>160.19358031399699</v>
      </c>
      <c r="C2935">
        <v>180.80162626870299</v>
      </c>
      <c r="D2935">
        <v>33.697607792139202</v>
      </c>
      <c r="E2935">
        <v>9.0680529223046005</v>
      </c>
      <c r="F2935">
        <v>12.168794631958001</v>
      </c>
      <c r="G2935">
        <v>4.9292502403259197</v>
      </c>
      <c r="H2935">
        <v>15.333024978637599</v>
      </c>
      <c r="I2935">
        <v>3.9928195476531898</v>
      </c>
      <c r="J2935">
        <v>1938</v>
      </c>
      <c r="K2935">
        <v>438</v>
      </c>
      <c r="L2935">
        <v>3825</v>
      </c>
      <c r="M2935">
        <v>939</v>
      </c>
      <c r="N2935">
        <v>132.01893615722599</v>
      </c>
      <c r="O2935">
        <v>19.313207626342699</v>
      </c>
      <c r="P2935">
        <v>78.937514737090297</v>
      </c>
      <c r="Q2935">
        <v>191.44019534184801</v>
      </c>
      <c r="R2935">
        <v>23.9650202988913</v>
      </c>
      <c r="S2935">
        <v>5.0588192845640902</v>
      </c>
      <c r="T2935">
        <v>0.50259338551574395</v>
      </c>
      <c r="U2935">
        <v>0.97509882490310495</v>
      </c>
      <c r="V2935">
        <v>12.653713298791001</v>
      </c>
      <c r="W2935">
        <v>2.7719429857464299</v>
      </c>
    </row>
    <row r="2936" spans="1:23" x14ac:dyDescent="0.25">
      <c r="A2936">
        <v>2934</v>
      </c>
      <c r="B2936">
        <v>167.61470240058901</v>
      </c>
      <c r="C2936">
        <v>149.47930291680399</v>
      </c>
      <c r="D2936">
        <v>34.886988796094798</v>
      </c>
      <c r="E2936">
        <v>5.2302014688515897</v>
      </c>
      <c r="F2936">
        <v>8.76739406585693</v>
      </c>
      <c r="G2936">
        <v>3.1306474208831698</v>
      </c>
      <c r="H2936">
        <v>10.4767761230468</v>
      </c>
      <c r="I2936">
        <v>1.75028419494628</v>
      </c>
      <c r="J2936">
        <v>1277</v>
      </c>
      <c r="K2936">
        <v>76</v>
      </c>
      <c r="L2936">
        <v>2555</v>
      </c>
      <c r="M2936">
        <v>226</v>
      </c>
      <c r="N2936">
        <v>126.178451538085</v>
      </c>
      <c r="O2936">
        <v>31.400634765625</v>
      </c>
      <c r="P2936">
        <v>115.90278494069101</v>
      </c>
      <c r="Q2936">
        <v>173.91750319401299</v>
      </c>
      <c r="R2936">
        <v>25.954349328725701</v>
      </c>
      <c r="S2936">
        <v>8.5153599175385697</v>
      </c>
      <c r="T2936">
        <v>0.57616187887165304</v>
      </c>
      <c r="U2936">
        <v>0.93153769207914106</v>
      </c>
      <c r="V2936">
        <v>13.2775543041029</v>
      </c>
      <c r="W2936">
        <v>3.4117807472047899</v>
      </c>
    </row>
    <row r="2937" spans="1:23" x14ac:dyDescent="0.25">
      <c r="A2937">
        <v>2935</v>
      </c>
      <c r="B2937">
        <v>153.730462458033</v>
      </c>
      <c r="C2937">
        <v>178.37563313862</v>
      </c>
      <c r="D2937">
        <v>14.2774177712016</v>
      </c>
      <c r="E2937">
        <v>9.2289384668865804</v>
      </c>
      <c r="F2937">
        <v>2.99588823318481</v>
      </c>
      <c r="G2937">
        <v>3.9255783557891801</v>
      </c>
      <c r="H2937">
        <v>4.98600101470947</v>
      </c>
      <c r="I2937">
        <v>2.5617206096649099</v>
      </c>
      <c r="J2937">
        <v>524</v>
      </c>
      <c r="K2937">
        <v>173</v>
      </c>
      <c r="L2937">
        <v>1003</v>
      </c>
      <c r="M2937">
        <v>457</v>
      </c>
      <c r="N2937">
        <v>57.454326629638601</v>
      </c>
      <c r="O2937">
        <v>41.677333831787102</v>
      </c>
      <c r="P2937">
        <v>123.89533898305</v>
      </c>
      <c r="Q2937">
        <v>160.52459522926699</v>
      </c>
      <c r="R2937">
        <v>25.768897531129099</v>
      </c>
      <c r="S2937">
        <v>4.9264878443427396</v>
      </c>
      <c r="T2937">
        <v>0.61590389295591197</v>
      </c>
      <c r="U2937">
        <v>0.97435248311529299</v>
      </c>
      <c r="V2937">
        <v>15.758426966292101</v>
      </c>
      <c r="W2937">
        <v>2.9312247149687298</v>
      </c>
    </row>
    <row r="2938" spans="1:23" x14ac:dyDescent="0.25">
      <c r="A2938">
        <v>2936</v>
      </c>
      <c r="B2938">
        <v>157.46959964291901</v>
      </c>
      <c r="C2938">
        <v>193.65246754254801</v>
      </c>
      <c r="D2938">
        <v>13.226018582377501</v>
      </c>
      <c r="E2938">
        <v>9.0138686496845892</v>
      </c>
      <c r="F2938">
        <v>2.8907885551452601</v>
      </c>
      <c r="G2938">
        <v>4.6431202888488698</v>
      </c>
      <c r="H2938">
        <v>4.9884219169616699</v>
      </c>
      <c r="I2938">
        <v>3.8874249458312899</v>
      </c>
      <c r="J2938">
        <v>549</v>
      </c>
      <c r="K2938">
        <v>410</v>
      </c>
      <c r="L2938">
        <v>908</v>
      </c>
      <c r="M2938">
        <v>871</v>
      </c>
      <c r="N2938">
        <v>69.835517883300696</v>
      </c>
      <c r="O2938">
        <v>35.171012878417898</v>
      </c>
      <c r="P2938">
        <v>128.86455488803901</v>
      </c>
      <c r="Q2938">
        <v>188.25853802153401</v>
      </c>
      <c r="R2938">
        <v>19.958673983586301</v>
      </c>
      <c r="S2938">
        <v>5.8360628992583203</v>
      </c>
      <c r="T2938">
        <v>0.66602169909741304</v>
      </c>
      <c r="U2938">
        <v>0.967383837015378</v>
      </c>
      <c r="V2938">
        <v>13.3958041958041</v>
      </c>
      <c r="W2938">
        <v>4.4598025387870202</v>
      </c>
    </row>
    <row r="2939" spans="1:23" x14ac:dyDescent="0.25">
      <c r="A2939">
        <v>2937</v>
      </c>
      <c r="B2939">
        <v>158.95014457878</v>
      </c>
      <c r="C2939">
        <v>219.609093908284</v>
      </c>
      <c r="D2939">
        <v>10.521304031645601</v>
      </c>
      <c r="E2939">
        <v>10.100929635183901</v>
      </c>
      <c r="F2939">
        <v>2.4632277488708398</v>
      </c>
      <c r="G2939">
        <v>7.4946694374084402</v>
      </c>
      <c r="H2939">
        <v>2.98550128936767</v>
      </c>
      <c r="I2939">
        <v>5.4640374183654696</v>
      </c>
      <c r="J2939">
        <v>218</v>
      </c>
      <c r="K2939">
        <v>486</v>
      </c>
      <c r="L2939">
        <v>560</v>
      </c>
      <c r="M2939">
        <v>1396</v>
      </c>
      <c r="N2939">
        <v>27.2029418945312</v>
      </c>
      <c r="O2939">
        <v>79.555015563964801</v>
      </c>
      <c r="P2939">
        <v>109.57159442724399</v>
      </c>
      <c r="Q2939">
        <v>146.27868770096401</v>
      </c>
      <c r="R2939">
        <v>21.684755483242501</v>
      </c>
      <c r="S2939">
        <v>6.3594718175939304</v>
      </c>
      <c r="T2939">
        <v>0.56580928718511903</v>
      </c>
      <c r="U2939">
        <v>0.96357095475523902</v>
      </c>
      <c r="V2939">
        <v>13.358401880141001</v>
      </c>
      <c r="W2939">
        <v>3.64480548516917</v>
      </c>
    </row>
    <row r="2940" spans="1:23" x14ac:dyDescent="0.25">
      <c r="A2940">
        <v>2938</v>
      </c>
      <c r="B2940">
        <v>158.08564109530499</v>
      </c>
      <c r="C2940">
        <v>182.46661103456299</v>
      </c>
      <c r="D2940">
        <v>11.488859308708699</v>
      </c>
      <c r="E2940">
        <v>7.4196306500521398</v>
      </c>
      <c r="F2940">
        <v>2.5490221977233798</v>
      </c>
      <c r="G2940">
        <v>3.0430662631988499</v>
      </c>
      <c r="H2940">
        <v>3.5244374275207502</v>
      </c>
      <c r="I2940">
        <v>2.97118711471557</v>
      </c>
      <c r="J2940">
        <v>299</v>
      </c>
      <c r="K2940">
        <v>306</v>
      </c>
      <c r="L2940">
        <v>616</v>
      </c>
      <c r="M2940">
        <v>574</v>
      </c>
      <c r="N2940">
        <v>68.600288391113196</v>
      </c>
      <c r="O2940">
        <v>28.861738204956001</v>
      </c>
      <c r="P2940">
        <v>106.32548823234799</v>
      </c>
      <c r="Q2940">
        <v>187.75257681598299</v>
      </c>
      <c r="R2940">
        <v>23.189628168782601</v>
      </c>
      <c r="S2940">
        <v>4.5727944415411601</v>
      </c>
      <c r="T2940">
        <v>0.54731310396930399</v>
      </c>
      <c r="U2940">
        <v>0.97165888017574298</v>
      </c>
      <c r="V2940">
        <v>15.1167582417582</v>
      </c>
      <c r="W2940">
        <v>2.7708531557247</v>
      </c>
    </row>
    <row r="2941" spans="1:23" x14ac:dyDescent="0.25">
      <c r="A2941">
        <v>2939</v>
      </c>
      <c r="B2941">
        <v>156.00263929049601</v>
      </c>
      <c r="C2941">
        <v>210.04296609676101</v>
      </c>
      <c r="D2941">
        <v>15.6979185598738</v>
      </c>
      <c r="E2941">
        <v>7.8332493214634997</v>
      </c>
      <c r="F2941">
        <v>3.1742525100707999</v>
      </c>
      <c r="G2941">
        <v>3.1219391822814901</v>
      </c>
      <c r="H2941">
        <v>4.4530563354492099</v>
      </c>
      <c r="I2941">
        <v>2.9222109317779501</v>
      </c>
      <c r="J2941">
        <v>452</v>
      </c>
      <c r="K2941">
        <v>262</v>
      </c>
      <c r="L2941">
        <v>852</v>
      </c>
      <c r="M2941">
        <v>573</v>
      </c>
      <c r="N2941">
        <v>57.584720611572202</v>
      </c>
      <c r="O2941">
        <v>22.671567916870099</v>
      </c>
      <c r="P2941">
        <v>114.838041431261</v>
      </c>
      <c r="Q2941">
        <v>137.32670779916501</v>
      </c>
      <c r="R2941">
        <v>26.6931155874932</v>
      </c>
      <c r="S2941">
        <v>5.3041944020882204</v>
      </c>
      <c r="T2941">
        <v>0.58059484581085297</v>
      </c>
      <c r="U2941">
        <v>0.95929100230474296</v>
      </c>
      <c r="V2941">
        <v>9.6061776061775994</v>
      </c>
      <c r="W2941">
        <v>3.7714246348856402</v>
      </c>
    </row>
    <row r="2942" spans="1:23" x14ac:dyDescent="0.25">
      <c r="A2942">
        <v>2940</v>
      </c>
      <c r="B2942">
        <v>146.71239496205999</v>
      </c>
      <c r="C2942">
        <v>205.23039453511601</v>
      </c>
      <c r="D2942">
        <v>13.205687490554601</v>
      </c>
      <c r="E2942">
        <v>7.5413494060516797</v>
      </c>
      <c r="F2942">
        <v>3.0868871212005602</v>
      </c>
      <c r="G2942">
        <v>4.39959621429443</v>
      </c>
      <c r="H2942">
        <v>3.9322767257690399</v>
      </c>
      <c r="I2942">
        <v>4.2461605072021396</v>
      </c>
      <c r="J2942">
        <v>404</v>
      </c>
      <c r="K2942">
        <v>454</v>
      </c>
      <c r="L2942">
        <v>794</v>
      </c>
      <c r="M2942">
        <v>1018</v>
      </c>
      <c r="N2942">
        <v>47.3814277648925</v>
      </c>
      <c r="O2942">
        <v>45.343135833740199</v>
      </c>
      <c r="P2942">
        <v>103.77937730164</v>
      </c>
      <c r="Q2942">
        <v>185.861192350956</v>
      </c>
      <c r="R2942">
        <v>27.7990758941683</v>
      </c>
      <c r="S2942">
        <v>5.3506799853928104</v>
      </c>
      <c r="T2942">
        <v>0.54005447890762703</v>
      </c>
      <c r="U2942">
        <v>0.97706394640764505</v>
      </c>
      <c r="V2942">
        <v>10.630887185103999</v>
      </c>
      <c r="W2942">
        <v>3.12284684203498</v>
      </c>
    </row>
    <row r="2943" spans="1:23" x14ac:dyDescent="0.25">
      <c r="A2943">
        <v>2941</v>
      </c>
      <c r="B2943">
        <v>169.66859438374499</v>
      </c>
      <c r="C2943">
        <v>144.34852219138699</v>
      </c>
      <c r="D2943">
        <v>25.1563488373544</v>
      </c>
      <c r="E2943">
        <v>8.0357010287709105</v>
      </c>
      <c r="F2943">
        <v>5.6692390441894496</v>
      </c>
      <c r="G2943">
        <v>3.7261691093444802</v>
      </c>
      <c r="H2943">
        <v>7.9383659362792898</v>
      </c>
      <c r="I2943">
        <v>2.5026099681854199</v>
      </c>
      <c r="J2943">
        <v>933</v>
      </c>
      <c r="K2943">
        <v>175</v>
      </c>
      <c r="L2943">
        <v>1679</v>
      </c>
      <c r="M2943">
        <v>466</v>
      </c>
      <c r="N2943">
        <v>88.8875732421875</v>
      </c>
      <c r="O2943">
        <v>24.020824432373001</v>
      </c>
      <c r="P2943">
        <v>102.31353135313501</v>
      </c>
      <c r="Q2943">
        <v>184.54663702971899</v>
      </c>
      <c r="R2943">
        <v>27.5959750091288</v>
      </c>
      <c r="S2943">
        <v>6.5714614470877697</v>
      </c>
      <c r="T2943">
        <v>0.532779312470405</v>
      </c>
      <c r="U2943">
        <v>0.96402514985031496</v>
      </c>
      <c r="V2943">
        <v>11.1754838709677</v>
      </c>
      <c r="W2943">
        <v>4.2755347424376602</v>
      </c>
    </row>
    <row r="2944" spans="1:23" x14ac:dyDescent="0.25">
      <c r="A2944">
        <v>2942</v>
      </c>
      <c r="B2944">
        <v>173.57938248364999</v>
      </c>
      <c r="C2944">
        <v>185.71534475732099</v>
      </c>
      <c r="D2944">
        <v>22.5661022077702</v>
      </c>
      <c r="E2944">
        <v>6.2689015191711697</v>
      </c>
      <c r="F2944">
        <v>5.27154493331909</v>
      </c>
      <c r="G2944">
        <v>3.8451576232910099</v>
      </c>
      <c r="H2944">
        <v>7.7188286781311</v>
      </c>
      <c r="I2944">
        <v>3.2309029102325399</v>
      </c>
      <c r="J2944">
        <v>828</v>
      </c>
      <c r="K2944">
        <v>365</v>
      </c>
      <c r="L2944">
        <v>1561</v>
      </c>
      <c r="M2944">
        <v>726</v>
      </c>
      <c r="N2944">
        <v>111.19801330566401</v>
      </c>
      <c r="O2944">
        <v>23.430747985839801</v>
      </c>
      <c r="P2944">
        <v>109.75170325510901</v>
      </c>
      <c r="Q2944">
        <v>178.09230423716099</v>
      </c>
      <c r="R2944">
        <v>26.803495521919199</v>
      </c>
      <c r="S2944">
        <v>9.3439748455209397</v>
      </c>
      <c r="T2944">
        <v>0.60930573922983799</v>
      </c>
      <c r="U2944">
        <v>0.94731014944311098</v>
      </c>
      <c r="V2944">
        <v>12.2211740041928</v>
      </c>
      <c r="W2944">
        <v>3.8777040051402798</v>
      </c>
    </row>
    <row r="2945" spans="1:23" x14ac:dyDescent="0.25">
      <c r="A2945">
        <v>2943</v>
      </c>
      <c r="B2945">
        <v>170.84996797919601</v>
      </c>
      <c r="C2945">
        <v>179.284849308156</v>
      </c>
      <c r="D2945">
        <v>21.236653711353998</v>
      </c>
      <c r="E2945">
        <v>6.5532524696347796</v>
      </c>
      <c r="F2945">
        <v>5.5130333900451598</v>
      </c>
      <c r="G2945">
        <v>4.1218533515930096</v>
      </c>
      <c r="H2945">
        <v>9.4655065536499006</v>
      </c>
      <c r="I2945">
        <v>2.8532729148864702</v>
      </c>
      <c r="J2945">
        <v>1174</v>
      </c>
      <c r="K2945">
        <v>243</v>
      </c>
      <c r="L2945">
        <v>1847</v>
      </c>
      <c r="M2945">
        <v>615</v>
      </c>
      <c r="N2945">
        <v>105.99057006835901</v>
      </c>
      <c r="O2945">
        <v>44.821872711181598</v>
      </c>
      <c r="P2945">
        <v>165.54884547069199</v>
      </c>
      <c r="Q2945">
        <v>194.477216380268</v>
      </c>
      <c r="R2945">
        <v>13.1787247642284</v>
      </c>
      <c r="S2945">
        <v>5.31217627120673</v>
      </c>
      <c r="T2945">
        <v>0.88644393617105999</v>
      </c>
      <c r="U2945">
        <v>0.974077470861059</v>
      </c>
      <c r="V2945">
        <v>5.0942598187311097</v>
      </c>
      <c r="W2945">
        <v>2.6767415548731202</v>
      </c>
    </row>
    <row r="2946" spans="1:23" x14ac:dyDescent="0.25">
      <c r="A2946">
        <v>2944</v>
      </c>
      <c r="B2946">
        <v>169.15224436724901</v>
      </c>
      <c r="C2946">
        <v>145.50752003726001</v>
      </c>
      <c r="D2946">
        <v>24.178390978056701</v>
      </c>
      <c r="E2946">
        <v>4.1039287624124396</v>
      </c>
      <c r="F2946">
        <v>6.5256004333495996</v>
      </c>
      <c r="G2946">
        <v>2.807373046875</v>
      </c>
      <c r="H2946">
        <v>11.2981510162353</v>
      </c>
      <c r="I2946">
        <v>1.9328031539916899</v>
      </c>
      <c r="J2946">
        <v>1371</v>
      </c>
      <c r="K2946">
        <v>175</v>
      </c>
      <c r="L2946">
        <v>2182</v>
      </c>
      <c r="M2946">
        <v>355</v>
      </c>
      <c r="N2946">
        <v>120.30793762207</v>
      </c>
      <c r="O2946">
        <v>31.7647590637207</v>
      </c>
      <c r="P2946">
        <v>72.598713173044302</v>
      </c>
      <c r="Q2946">
        <v>115.04663135341001</v>
      </c>
      <c r="R2946">
        <v>26.242683821433499</v>
      </c>
      <c r="S2946">
        <v>7.7569155967258903</v>
      </c>
      <c r="T2946">
        <v>0.41263892360196303</v>
      </c>
      <c r="U2946">
        <v>0.94703780075748401</v>
      </c>
      <c r="V2946">
        <v>13.7857923497267</v>
      </c>
      <c r="W2946">
        <v>4.1617181796057396</v>
      </c>
    </row>
    <row r="2947" spans="1:23" x14ac:dyDescent="0.25">
      <c r="A2947">
        <v>2945</v>
      </c>
      <c r="B2947">
        <v>162.96289468066499</v>
      </c>
      <c r="C2947">
        <v>202.91445593743299</v>
      </c>
      <c r="D2947">
        <v>28.2527238239845</v>
      </c>
      <c r="E2947">
        <v>7.3013563541616202</v>
      </c>
      <c r="F2947">
        <v>6.3310546875</v>
      </c>
      <c r="G2947">
        <v>4.5020785331726003</v>
      </c>
      <c r="H2947">
        <v>9.7943210601806605</v>
      </c>
      <c r="I2947">
        <v>3.3941168785095202</v>
      </c>
      <c r="J2947">
        <v>1164</v>
      </c>
      <c r="K2947">
        <v>279</v>
      </c>
      <c r="L2947">
        <v>1884</v>
      </c>
      <c r="M2947">
        <v>747</v>
      </c>
      <c r="N2947">
        <v>122.93087768554599</v>
      </c>
      <c r="O2947">
        <v>62.609901428222599</v>
      </c>
      <c r="P2947">
        <v>76.749570003439899</v>
      </c>
      <c r="Q2947">
        <v>109.33689425607599</v>
      </c>
      <c r="R2947">
        <v>26.305302365942101</v>
      </c>
      <c r="S2947">
        <v>6.4511205143614703</v>
      </c>
      <c r="T2947">
        <v>0.45158245033516797</v>
      </c>
      <c r="U2947">
        <v>0.94425937574887697</v>
      </c>
      <c r="V2947">
        <v>12.2666666666666</v>
      </c>
      <c r="W2947">
        <v>3.5240218933711702</v>
      </c>
    </row>
    <row r="2948" spans="1:23" x14ac:dyDescent="0.25">
      <c r="A2948">
        <v>2946</v>
      </c>
      <c r="B2948">
        <v>168.032952318112</v>
      </c>
      <c r="C2948">
        <v>199.941334006093</v>
      </c>
      <c r="D2948">
        <v>20.078842851906799</v>
      </c>
      <c r="E2948">
        <v>12.138978670917</v>
      </c>
      <c r="F2948">
        <v>6.1620974540710396</v>
      </c>
      <c r="G2948">
        <v>6.1076722145080504</v>
      </c>
      <c r="H2948">
        <v>7.82716560363769</v>
      </c>
      <c r="I2948">
        <v>5.4831018447875897</v>
      </c>
      <c r="J2948">
        <v>876</v>
      </c>
      <c r="K2948">
        <v>572</v>
      </c>
      <c r="L2948">
        <v>1707</v>
      </c>
      <c r="M2948">
        <v>1381</v>
      </c>
      <c r="N2948">
        <v>110.11357879638599</v>
      </c>
      <c r="O2948">
        <v>20.248456954956001</v>
      </c>
      <c r="P2948">
        <v>111.86566065513399</v>
      </c>
      <c r="Q2948">
        <v>106.791118421052</v>
      </c>
      <c r="R2948">
        <v>20.510641296208</v>
      </c>
      <c r="S2948">
        <v>20.9955276163635</v>
      </c>
      <c r="T2948">
        <v>0.676666414425658</v>
      </c>
      <c r="U2948">
        <v>0.73496795004455195</v>
      </c>
      <c r="V2948">
        <v>6.27798982188295</v>
      </c>
      <c r="W2948">
        <v>8.2169249106078599</v>
      </c>
    </row>
    <row r="2949" spans="1:23" x14ac:dyDescent="0.25">
      <c r="A2949">
        <v>2947</v>
      </c>
      <c r="B2949">
        <v>185.87835975858201</v>
      </c>
      <c r="C2949">
        <v>166.54346096372899</v>
      </c>
      <c r="D2949">
        <v>13.411578330985501</v>
      </c>
      <c r="E2949">
        <v>9.3965128627967403</v>
      </c>
      <c r="F2949">
        <v>4.3277463912963796</v>
      </c>
      <c r="G2949">
        <v>5.1388587951660103</v>
      </c>
      <c r="H2949">
        <v>6.9044828414916903</v>
      </c>
      <c r="I2949">
        <v>3.6525087356567298</v>
      </c>
      <c r="J2949">
        <v>832</v>
      </c>
      <c r="K2949">
        <v>340</v>
      </c>
      <c r="L2949">
        <v>1247</v>
      </c>
      <c r="M2949">
        <v>814</v>
      </c>
      <c r="N2949">
        <v>87.658432006835895</v>
      </c>
      <c r="O2949">
        <v>55.226806640625</v>
      </c>
      <c r="P2949">
        <v>109.504494382022</v>
      </c>
      <c r="Q2949">
        <v>164.863806620209</v>
      </c>
      <c r="R2949">
        <v>25.8174043876149</v>
      </c>
      <c r="S2949">
        <v>3.2502956398728302</v>
      </c>
      <c r="T2949">
        <v>0.55799143026267795</v>
      </c>
      <c r="U2949">
        <v>0.97699202541189101</v>
      </c>
      <c r="V2949">
        <v>10.9915356711003</v>
      </c>
      <c r="W2949">
        <v>2.6672222222222199</v>
      </c>
    </row>
    <row r="2950" spans="1:23" x14ac:dyDescent="0.25">
      <c r="A2950">
        <v>2948</v>
      </c>
      <c r="B2950">
        <v>168.67579421296699</v>
      </c>
      <c r="C2950">
        <v>179.49907818898001</v>
      </c>
      <c r="D2950">
        <v>25.8744101757887</v>
      </c>
      <c r="E2950">
        <v>5.1568053247798398</v>
      </c>
      <c r="F2950">
        <v>5.1240692138671804</v>
      </c>
      <c r="G2950">
        <v>3.04276299476623</v>
      </c>
      <c r="H2950">
        <v>7.0841269493103001</v>
      </c>
      <c r="I2950">
        <v>2.0321965217590301</v>
      </c>
      <c r="J2950">
        <v>846</v>
      </c>
      <c r="K2950">
        <v>156</v>
      </c>
      <c r="L2950">
        <v>1353</v>
      </c>
      <c r="M2950">
        <v>322</v>
      </c>
      <c r="N2950">
        <v>93.230895996093693</v>
      </c>
      <c r="O2950">
        <v>27.2029418945312</v>
      </c>
      <c r="P2950">
        <v>77.669827889005902</v>
      </c>
      <c r="Q2950">
        <v>161.088301423996</v>
      </c>
      <c r="R2950">
        <v>23.257629498652999</v>
      </c>
      <c r="S2950">
        <v>5.7787708352133702</v>
      </c>
      <c r="T2950">
        <v>0.46629569155239198</v>
      </c>
      <c r="U2950">
        <v>0.963262950914762</v>
      </c>
      <c r="V2950">
        <v>16.503282275711101</v>
      </c>
      <c r="W2950">
        <v>3.5182142857142802</v>
      </c>
    </row>
    <row r="2951" spans="1:23" x14ac:dyDescent="0.25">
      <c r="A2951">
        <v>2949</v>
      </c>
      <c r="B2951">
        <v>100.13788352189999</v>
      </c>
      <c r="C2951">
        <v>199.73104465446599</v>
      </c>
      <c r="D2951">
        <v>20.050115429947802</v>
      </c>
      <c r="E2951">
        <v>6.9677114221267704</v>
      </c>
      <c r="F2951">
        <v>6.7829718589782697</v>
      </c>
      <c r="G2951">
        <v>4.5497498512268004</v>
      </c>
      <c r="H2951">
        <v>8.4577226638793892</v>
      </c>
      <c r="I2951">
        <v>3.2902741432189901</v>
      </c>
      <c r="J2951">
        <v>1017</v>
      </c>
      <c r="K2951">
        <v>272</v>
      </c>
      <c r="L2951">
        <v>2160</v>
      </c>
      <c r="M2951">
        <v>695</v>
      </c>
      <c r="N2951">
        <v>85.906929016113196</v>
      </c>
      <c r="O2951">
        <v>36</v>
      </c>
      <c r="P2951">
        <v>70.817600601729893</v>
      </c>
      <c r="Q2951">
        <v>139.83512658227801</v>
      </c>
      <c r="R2951">
        <v>22.045958153100099</v>
      </c>
      <c r="S2951">
        <v>18.521413376548399</v>
      </c>
      <c r="T2951">
        <v>0.42392295203393199</v>
      </c>
      <c r="U2951">
        <v>0.76890961229909605</v>
      </c>
      <c r="V2951">
        <v>16.422301304863499</v>
      </c>
      <c r="W2951">
        <v>8.13531669865643</v>
      </c>
    </row>
    <row r="2952" spans="1:23" x14ac:dyDescent="0.25">
      <c r="A2952">
        <v>2950</v>
      </c>
      <c r="B2952">
        <v>100.74455161171301</v>
      </c>
      <c r="C2952">
        <v>185.46969667565801</v>
      </c>
      <c r="D2952">
        <v>21.659628898320999</v>
      </c>
      <c r="E2952">
        <v>8.3146356744422807</v>
      </c>
      <c r="F2952">
        <v>6.63580322265625</v>
      </c>
      <c r="G2952">
        <v>3.5066866874694802</v>
      </c>
      <c r="H2952">
        <v>8.86598396301269</v>
      </c>
      <c r="I2952">
        <v>3.6601080894470202</v>
      </c>
      <c r="J2952">
        <v>1091</v>
      </c>
      <c r="K2952">
        <v>426</v>
      </c>
      <c r="L2952">
        <v>1917</v>
      </c>
      <c r="M2952">
        <v>784</v>
      </c>
      <c r="N2952">
        <v>93.295227050781193</v>
      </c>
      <c r="O2952">
        <v>32.140316009521399</v>
      </c>
      <c r="P2952">
        <v>77.533306581059307</v>
      </c>
      <c r="Q2952">
        <v>183.24542423119601</v>
      </c>
      <c r="R2952">
        <v>24.762258306100499</v>
      </c>
      <c r="S2952">
        <v>4.86469885193985</v>
      </c>
      <c r="T2952">
        <v>0.44708910818444902</v>
      </c>
      <c r="U2952">
        <v>0.96971550611843804</v>
      </c>
      <c r="V2952">
        <v>16.987623762376199</v>
      </c>
      <c r="W2952">
        <v>2.7903663500678402</v>
      </c>
    </row>
    <row r="2953" spans="1:23" x14ac:dyDescent="0.25">
      <c r="A2953">
        <v>2951</v>
      </c>
      <c r="B2953">
        <v>102.1200489045</v>
      </c>
      <c r="C2953">
        <v>176.023889460303</v>
      </c>
      <c r="D2953">
        <v>20.091653493749099</v>
      </c>
      <c r="E2953">
        <v>6.0047068163796</v>
      </c>
      <c r="F2953">
        <v>6.9945178031921298</v>
      </c>
      <c r="G2953">
        <v>3.4245915412902801</v>
      </c>
      <c r="H2953">
        <v>9.0833654403686506</v>
      </c>
      <c r="I2953">
        <v>2.3299663066864</v>
      </c>
      <c r="J2953">
        <v>1133</v>
      </c>
      <c r="K2953">
        <v>148</v>
      </c>
      <c r="L2953">
        <v>1996</v>
      </c>
      <c r="M2953">
        <v>380</v>
      </c>
      <c r="N2953">
        <v>94.254974365234304</v>
      </c>
      <c r="O2953">
        <v>31.3209209442138</v>
      </c>
      <c r="P2953">
        <v>79.220572256428795</v>
      </c>
      <c r="Q2953">
        <v>188.51025178380999</v>
      </c>
      <c r="R2953">
        <v>26.632410421496701</v>
      </c>
      <c r="S2953">
        <v>4.8366659859869898</v>
      </c>
      <c r="T2953">
        <v>0.46193237010988297</v>
      </c>
      <c r="U2953">
        <v>0.97415149006953705</v>
      </c>
      <c r="V2953">
        <v>19.1321540062434</v>
      </c>
      <c r="W2953">
        <v>2.6147415354604902</v>
      </c>
    </row>
    <row r="2954" spans="1:23" x14ac:dyDescent="0.25">
      <c r="A2954">
        <v>2952</v>
      </c>
      <c r="B2954">
        <v>96.137243105823899</v>
      </c>
      <c r="C2954">
        <v>206.97826466649801</v>
      </c>
      <c r="D2954">
        <v>19.566815810035301</v>
      </c>
      <c r="E2954">
        <v>8.4072690155369401</v>
      </c>
      <c r="F2954">
        <v>6.5508580207824698</v>
      </c>
      <c r="G2954">
        <v>3.6755719184875399</v>
      </c>
      <c r="H2954">
        <v>8.9259128570556605</v>
      </c>
      <c r="I2954">
        <v>2.8968975543975799</v>
      </c>
      <c r="J2954">
        <v>1092</v>
      </c>
      <c r="K2954">
        <v>260</v>
      </c>
      <c r="L2954">
        <v>1839</v>
      </c>
      <c r="M2954">
        <v>600</v>
      </c>
      <c r="N2954">
        <v>120.22062683105401</v>
      </c>
      <c r="O2954">
        <v>46.647613525390597</v>
      </c>
      <c r="P2954">
        <v>71.607002716571003</v>
      </c>
      <c r="Q2954">
        <v>161.66721555082501</v>
      </c>
      <c r="R2954">
        <v>28.1711294005847</v>
      </c>
      <c r="S2954">
        <v>7.6848821639773597</v>
      </c>
      <c r="T2954">
        <v>0.43379193586158399</v>
      </c>
      <c r="U2954">
        <v>0.95971844320195299</v>
      </c>
      <c r="V2954">
        <v>16.6799276672694</v>
      </c>
      <c r="W2954">
        <v>3.9209998663280299</v>
      </c>
    </row>
    <row r="2955" spans="1:23" x14ac:dyDescent="0.25">
      <c r="A2955">
        <v>2953</v>
      </c>
      <c r="B2955">
        <v>110.41792000621</v>
      </c>
      <c r="C2955">
        <v>173.25579770614601</v>
      </c>
      <c r="D2955">
        <v>19.4079983767265</v>
      </c>
      <c r="E2955">
        <v>11.4077689010072</v>
      </c>
      <c r="F2955">
        <v>5.8720469474792401</v>
      </c>
      <c r="G2955">
        <v>3.8874738216400102</v>
      </c>
      <c r="H2955">
        <v>7.0074906349182102</v>
      </c>
      <c r="I2955">
        <v>3.0851140022277801</v>
      </c>
      <c r="J2955">
        <v>851</v>
      </c>
      <c r="K2955">
        <v>310</v>
      </c>
      <c r="L2955">
        <v>1550</v>
      </c>
      <c r="M2955">
        <v>690</v>
      </c>
      <c r="N2955">
        <v>76.105186462402301</v>
      </c>
      <c r="O2955">
        <v>38.626415252685497</v>
      </c>
      <c r="P2955">
        <v>126.017709563164</v>
      </c>
      <c r="Q2955">
        <v>198.00080846685199</v>
      </c>
      <c r="R2955">
        <v>29.270039691832501</v>
      </c>
      <c r="S2955">
        <v>4.820784895399</v>
      </c>
      <c r="T2955">
        <v>0.69615438077793901</v>
      </c>
      <c r="U2955">
        <v>0.96673360191926305</v>
      </c>
      <c r="V2955">
        <v>22.2929936305732</v>
      </c>
      <c r="W2955">
        <v>2.5979488703923899</v>
      </c>
    </row>
    <row r="2956" spans="1:23" x14ac:dyDescent="0.25">
      <c r="A2956">
        <v>2954</v>
      </c>
      <c r="B2956">
        <v>172.173979700751</v>
      </c>
      <c r="C2956">
        <v>151.52040598497899</v>
      </c>
      <c r="D2956">
        <v>31.208316809079999</v>
      </c>
      <c r="E2956">
        <v>8.4637105356629903</v>
      </c>
      <c r="F2956">
        <v>6.5155363082885698</v>
      </c>
      <c r="G2956">
        <v>5.4518961906433097</v>
      </c>
      <c r="H2956">
        <v>9.4413557052612305</v>
      </c>
      <c r="I2956">
        <v>3.9630849361419598</v>
      </c>
      <c r="J2956">
        <v>1087</v>
      </c>
      <c r="K2956">
        <v>341</v>
      </c>
      <c r="L2956">
        <v>2267</v>
      </c>
      <c r="M2956">
        <v>907</v>
      </c>
      <c r="N2956">
        <v>81.024688720703097</v>
      </c>
      <c r="O2956">
        <v>48.041648864746001</v>
      </c>
      <c r="P2956">
        <v>102.07915360501499</v>
      </c>
      <c r="Q2956">
        <v>148.63022310455599</v>
      </c>
      <c r="R2956">
        <v>22.732015273747098</v>
      </c>
      <c r="S2956">
        <v>5.8818173993432099</v>
      </c>
      <c r="T2956">
        <v>0.53075713148082704</v>
      </c>
      <c r="U2956">
        <v>0.959180157948894</v>
      </c>
      <c r="V2956">
        <v>14.005102040816301</v>
      </c>
      <c r="W2956">
        <v>3.6357153252801599</v>
      </c>
    </row>
    <row r="2957" spans="1:23" x14ac:dyDescent="0.25">
      <c r="A2957">
        <v>2955</v>
      </c>
      <c r="B2957">
        <v>181.769450212501</v>
      </c>
      <c r="C2957">
        <v>175.95916862349301</v>
      </c>
      <c r="D2957">
        <v>23.009900300067802</v>
      </c>
      <c r="E2957">
        <v>7.76786039787389</v>
      </c>
      <c r="F2957">
        <v>4.7114534378051696</v>
      </c>
      <c r="G2957">
        <v>4.7796726226806596</v>
      </c>
      <c r="H2957">
        <v>6.5074114799499503</v>
      </c>
      <c r="I2957">
        <v>3.4016318321228001</v>
      </c>
      <c r="J2957">
        <v>665</v>
      </c>
      <c r="K2957">
        <v>273</v>
      </c>
      <c r="L2957">
        <v>1491</v>
      </c>
      <c r="M2957">
        <v>737</v>
      </c>
      <c r="N2957">
        <v>58.034473419189403</v>
      </c>
      <c r="O2957">
        <v>49.040798187255803</v>
      </c>
      <c r="P2957">
        <v>105.340392957387</v>
      </c>
      <c r="Q2957">
        <v>178.003411703626</v>
      </c>
      <c r="R2957">
        <v>24.062646377744699</v>
      </c>
      <c r="S2957">
        <v>7.9871579928601504</v>
      </c>
      <c r="T2957">
        <v>0.56223385938192305</v>
      </c>
      <c r="U2957">
        <v>0.97067856543776898</v>
      </c>
      <c r="V2957">
        <v>11.443820224719101</v>
      </c>
      <c r="W2957">
        <v>3.4103381532505899</v>
      </c>
    </row>
    <row r="2958" spans="1:23" x14ac:dyDescent="0.25">
      <c r="A2958">
        <v>2956</v>
      </c>
      <c r="B2958">
        <v>169.362708377806</v>
      </c>
      <c r="C2958">
        <v>173.340817791923</v>
      </c>
      <c r="D2958">
        <v>34.434619752815301</v>
      </c>
      <c r="E2958">
        <v>25.059469936035999</v>
      </c>
      <c r="F2958">
        <v>6.2971501350402797</v>
      </c>
      <c r="G2958">
        <v>3.6842403411865199</v>
      </c>
      <c r="H2958">
        <v>9.8118114471435494</v>
      </c>
      <c r="I2958">
        <v>3.30675840377807</v>
      </c>
      <c r="J2958">
        <v>1192</v>
      </c>
      <c r="K2958">
        <v>343</v>
      </c>
      <c r="L2958">
        <v>2002</v>
      </c>
      <c r="M2958">
        <v>740</v>
      </c>
      <c r="N2958">
        <v>111.664680480957</v>
      </c>
      <c r="O2958">
        <v>40.496913909912102</v>
      </c>
      <c r="P2958">
        <v>64.977510040160595</v>
      </c>
      <c r="Q2958">
        <v>170.93892870980201</v>
      </c>
      <c r="R2958">
        <v>26.281827066639401</v>
      </c>
      <c r="S2958">
        <v>5.2730370798689803</v>
      </c>
      <c r="T2958">
        <v>0.40009398405389401</v>
      </c>
      <c r="U2958">
        <v>0.96511731353284802</v>
      </c>
      <c r="V2958">
        <v>17.717603911980401</v>
      </c>
      <c r="W2958">
        <v>3.3172200772200702</v>
      </c>
    </row>
    <row r="2959" spans="1:23" x14ac:dyDescent="0.25">
      <c r="A2959">
        <v>2957</v>
      </c>
      <c r="B2959">
        <v>173.17236895728601</v>
      </c>
      <c r="C2959">
        <v>192.27320537949501</v>
      </c>
      <c r="D2959">
        <v>26.387358157157401</v>
      </c>
      <c r="E2959">
        <v>7.5205319232649197</v>
      </c>
      <c r="F2959">
        <v>7.4481558799743599</v>
      </c>
      <c r="G2959">
        <v>4.9186944961547798</v>
      </c>
      <c r="H2959">
        <v>10.822648048400801</v>
      </c>
      <c r="I2959">
        <v>3.5746781826019198</v>
      </c>
      <c r="J2959">
        <v>1346</v>
      </c>
      <c r="K2959">
        <v>324</v>
      </c>
      <c r="L2959">
        <v>2640</v>
      </c>
      <c r="M2959">
        <v>822</v>
      </c>
      <c r="N2959">
        <v>100.12492370605401</v>
      </c>
      <c r="O2959">
        <v>67.268119812011705</v>
      </c>
      <c r="P2959">
        <v>79.147885241052904</v>
      </c>
      <c r="Q2959">
        <v>177.41301681503401</v>
      </c>
      <c r="R2959">
        <v>27.1262238311438</v>
      </c>
      <c r="S2959">
        <v>5.3575594096202401</v>
      </c>
      <c r="T2959">
        <v>0.49569806872105898</v>
      </c>
      <c r="U2959">
        <v>0.97390547739674804</v>
      </c>
      <c r="V2959">
        <v>15.9688359303391</v>
      </c>
      <c r="W2959">
        <v>2.9191655801825198</v>
      </c>
    </row>
    <row r="2960" spans="1:23" x14ac:dyDescent="0.25">
      <c r="A2960">
        <v>2958</v>
      </c>
      <c r="B2960">
        <v>175.336781229987</v>
      </c>
      <c r="C2960">
        <v>192.561741931727</v>
      </c>
      <c r="D2960">
        <v>26.467646469273401</v>
      </c>
      <c r="E2960">
        <v>11.0909554234631</v>
      </c>
      <c r="F2960">
        <v>8.1026620864868093</v>
      </c>
      <c r="G2960">
        <v>7.4032645225524902</v>
      </c>
      <c r="H2960">
        <v>12.1503744125366</v>
      </c>
      <c r="I2960">
        <v>5.6351609230041504</v>
      </c>
      <c r="J2960">
        <v>1441</v>
      </c>
      <c r="K2960">
        <v>532</v>
      </c>
      <c r="L2960">
        <v>2822</v>
      </c>
      <c r="M2960">
        <v>1307</v>
      </c>
      <c r="N2960">
        <v>126.150703430175</v>
      </c>
      <c r="O2960">
        <v>62.625869750976499</v>
      </c>
      <c r="P2960">
        <v>64.356666666666598</v>
      </c>
      <c r="Q2960">
        <v>190.429006991536</v>
      </c>
      <c r="R2960">
        <v>24.977946050243698</v>
      </c>
      <c r="S2960">
        <v>7.0000783781482898</v>
      </c>
      <c r="T2960">
        <v>0.42885302563969901</v>
      </c>
      <c r="U2960">
        <v>0.96291189951360701</v>
      </c>
      <c r="V2960">
        <v>15.4587242026266</v>
      </c>
      <c r="W2960">
        <v>2.7890740740740698</v>
      </c>
    </row>
    <row r="2961" spans="1:23" x14ac:dyDescent="0.25">
      <c r="A2961">
        <v>2959</v>
      </c>
      <c r="B2961">
        <v>167.80836034077899</v>
      </c>
      <c r="C2961">
        <v>193.31972287449699</v>
      </c>
      <c r="D2961">
        <v>23.3613138760422</v>
      </c>
      <c r="E2961">
        <v>5.1843867685109597</v>
      </c>
      <c r="F2961">
        <v>7.27123975753784</v>
      </c>
      <c r="G2961">
        <v>3.3300473690032901</v>
      </c>
      <c r="H2961">
        <v>8.9646673202514595</v>
      </c>
      <c r="I2961">
        <v>2.0818684101104701</v>
      </c>
      <c r="J2961">
        <v>1059</v>
      </c>
      <c r="K2961">
        <v>122</v>
      </c>
      <c r="L2961">
        <v>1995</v>
      </c>
      <c r="M2961">
        <v>338</v>
      </c>
      <c r="N2961">
        <v>95.524864196777301</v>
      </c>
      <c r="O2961">
        <v>21.587032318115199</v>
      </c>
      <c r="P2961">
        <v>59.725099601593598</v>
      </c>
      <c r="Q2961">
        <v>166.07970081030501</v>
      </c>
      <c r="R2961">
        <v>25.445342709964201</v>
      </c>
      <c r="S2961">
        <v>3.6370392623276699</v>
      </c>
      <c r="T2961">
        <v>0.40204880634840401</v>
      </c>
      <c r="U2961">
        <v>0.97298601834754195</v>
      </c>
      <c r="V2961">
        <v>16.3878326996197</v>
      </c>
      <c r="W2961">
        <v>2.5078806426931899</v>
      </c>
    </row>
    <row r="2962" spans="1:23" x14ac:dyDescent="0.25">
      <c r="A2962">
        <v>2960</v>
      </c>
      <c r="B2962">
        <v>157.26501581633599</v>
      </c>
      <c r="C2962">
        <v>152.18490558714501</v>
      </c>
      <c r="D2962">
        <v>25.951421433301402</v>
      </c>
      <c r="E2962">
        <v>7.3603175923311497</v>
      </c>
      <c r="F2962">
        <v>8.4128303527831996</v>
      </c>
      <c r="G2962">
        <v>3.5525376796722399</v>
      </c>
      <c r="H2962">
        <v>10.586997985839799</v>
      </c>
      <c r="I2962">
        <v>2.2708899974822998</v>
      </c>
      <c r="J2962">
        <v>1349</v>
      </c>
      <c r="K2962">
        <v>152</v>
      </c>
      <c r="L2962">
        <v>2386</v>
      </c>
      <c r="M2962">
        <v>404</v>
      </c>
      <c r="N2962">
        <v>103.870109558105</v>
      </c>
      <c r="O2962">
        <v>25.317977905273398</v>
      </c>
      <c r="P2962">
        <v>58.903946388682002</v>
      </c>
      <c r="Q2962">
        <v>185.91760771579499</v>
      </c>
      <c r="R2962">
        <v>24.066775575165</v>
      </c>
      <c r="S2962">
        <v>5.5952944496712904</v>
      </c>
      <c r="T2962">
        <v>0.45688126648053701</v>
      </c>
      <c r="U2962">
        <v>0.97397379095300096</v>
      </c>
      <c r="V2962">
        <v>15.1481913652275</v>
      </c>
      <c r="W2962">
        <v>2.96315873778632</v>
      </c>
    </row>
    <row r="2963" spans="1:23" x14ac:dyDescent="0.25">
      <c r="A2963">
        <v>2961</v>
      </c>
      <c r="B2963">
        <v>163.796231248423</v>
      </c>
      <c r="C2963">
        <v>159.46915329231999</v>
      </c>
      <c r="D2963">
        <v>29.511185319454601</v>
      </c>
      <c r="E2963">
        <v>5.2476543456171498</v>
      </c>
      <c r="F2963">
        <v>7.4728951454162598</v>
      </c>
      <c r="G2963">
        <v>2.8392190933227499</v>
      </c>
      <c r="H2963">
        <v>10.133750915527299</v>
      </c>
      <c r="I2963">
        <v>2.2465934753417902</v>
      </c>
      <c r="J2963">
        <v>1282</v>
      </c>
      <c r="K2963">
        <v>230</v>
      </c>
      <c r="L2963">
        <v>2143</v>
      </c>
      <c r="M2963">
        <v>469</v>
      </c>
      <c r="N2963">
        <v>113.176856994628</v>
      </c>
      <c r="O2963">
        <v>18</v>
      </c>
      <c r="P2963">
        <v>56.868763557483703</v>
      </c>
      <c r="Q2963">
        <v>166.86407974672699</v>
      </c>
      <c r="R2963">
        <v>21.501112829759801</v>
      </c>
      <c r="S2963">
        <v>5.7721829694858799</v>
      </c>
      <c r="T2963">
        <v>0.44386459682980201</v>
      </c>
      <c r="U2963">
        <v>0.95466032678662505</v>
      </c>
      <c r="V2963">
        <v>13.5122164048865</v>
      </c>
      <c r="W2963">
        <v>3.2028635778635701</v>
      </c>
    </row>
    <row r="2964" spans="1:23" x14ac:dyDescent="0.25">
      <c r="A2964">
        <v>2962</v>
      </c>
      <c r="B2964">
        <v>163.14388014516001</v>
      </c>
      <c r="C2964">
        <v>203.67129189388399</v>
      </c>
      <c r="D2964">
        <v>28.339257131788901</v>
      </c>
      <c r="E2964">
        <v>8.6351931880258306</v>
      </c>
      <c r="F2964">
        <v>7.3712291717529297</v>
      </c>
      <c r="G2964">
        <v>3.5058746337890598</v>
      </c>
      <c r="H2964">
        <v>9.1610746383666992</v>
      </c>
      <c r="I2964">
        <v>3.3198556900024401</v>
      </c>
      <c r="J2964">
        <v>1144</v>
      </c>
      <c r="K2964">
        <v>307</v>
      </c>
      <c r="L2964">
        <v>2214</v>
      </c>
      <c r="M2964">
        <v>693</v>
      </c>
      <c r="N2964">
        <v>86.162635803222599</v>
      </c>
      <c r="O2964">
        <v>40.521598815917898</v>
      </c>
      <c r="P2964">
        <v>45.263247863247798</v>
      </c>
      <c r="Q2964">
        <v>201.056529112492</v>
      </c>
      <c r="R2964">
        <v>20.9226275020164</v>
      </c>
      <c r="S2964">
        <v>4.05095663904559</v>
      </c>
      <c r="T2964">
        <v>0.351508541666115</v>
      </c>
      <c r="U2964">
        <v>0.97723149881623295</v>
      </c>
      <c r="V2964">
        <v>15.416452442159301</v>
      </c>
      <c r="W2964">
        <v>3.0524816924328699</v>
      </c>
    </row>
    <row r="2965" spans="1:23" x14ac:dyDescent="0.25">
      <c r="A2965">
        <v>2963</v>
      </c>
      <c r="B2965">
        <v>118.725436162161</v>
      </c>
      <c r="C2965">
        <v>198.90853694036301</v>
      </c>
      <c r="D2965">
        <v>19.062823640270601</v>
      </c>
      <c r="E2965">
        <v>6.0730446297173897</v>
      </c>
      <c r="F2965">
        <v>5.9078221321105904</v>
      </c>
      <c r="G2965">
        <v>2.9943208694457999</v>
      </c>
      <c r="H2965">
        <v>7.0169568061828604</v>
      </c>
      <c r="I2965">
        <v>2.04646396636962</v>
      </c>
      <c r="J2965">
        <v>715</v>
      </c>
      <c r="K2965">
        <v>150</v>
      </c>
      <c r="L2965">
        <v>1729</v>
      </c>
      <c r="M2965">
        <v>372</v>
      </c>
      <c r="N2965">
        <v>70.604537963867102</v>
      </c>
      <c r="O2965">
        <v>26.0768108367919</v>
      </c>
      <c r="P2965">
        <v>43.0263157894736</v>
      </c>
      <c r="Q2965">
        <v>177.75</v>
      </c>
      <c r="R2965">
        <v>20.466086850885599</v>
      </c>
      <c r="S2965">
        <v>19.087744928036098</v>
      </c>
      <c r="T2965">
        <v>0.33243533875577902</v>
      </c>
      <c r="U2965">
        <v>0.82315562019093502</v>
      </c>
      <c r="V2965">
        <v>14.8175582990397</v>
      </c>
      <c r="W2965">
        <v>7.4408284023668596</v>
      </c>
    </row>
    <row r="2966" spans="1:23" x14ac:dyDescent="0.25">
      <c r="A2966">
        <v>2964</v>
      </c>
      <c r="B2966">
        <v>115.125890275378</v>
      </c>
      <c r="C2966">
        <v>158.71687787459399</v>
      </c>
      <c r="D2966">
        <v>18.803650032679499</v>
      </c>
      <c r="E2966">
        <v>8.7306046355309999</v>
      </c>
      <c r="F2966">
        <v>6.2209358215331996</v>
      </c>
      <c r="G2966">
        <v>3.7123224735260001</v>
      </c>
      <c r="H2966">
        <v>7.2275066375732404</v>
      </c>
      <c r="I2966">
        <v>3.1171984672546298</v>
      </c>
      <c r="J2966">
        <v>774</v>
      </c>
      <c r="K2966">
        <v>311</v>
      </c>
      <c r="L2966">
        <v>1913</v>
      </c>
      <c r="M2966">
        <v>682</v>
      </c>
      <c r="N2966">
        <v>73.681747436523395</v>
      </c>
      <c r="O2966">
        <v>44.271888732910099</v>
      </c>
      <c r="P2966">
        <v>61.961885245901598</v>
      </c>
      <c r="Q2966">
        <v>156.47351975426301</v>
      </c>
      <c r="R2966">
        <v>24.6229056305658</v>
      </c>
      <c r="S2966">
        <v>7.3182285866957697</v>
      </c>
      <c r="T2966">
        <v>0.37531239767692298</v>
      </c>
      <c r="U2966">
        <v>0.9574123806732</v>
      </c>
      <c r="V2966">
        <v>18.544757033248001</v>
      </c>
      <c r="W2966">
        <v>3.41564228641671</v>
      </c>
    </row>
    <row r="2967" spans="1:23" x14ac:dyDescent="0.25">
      <c r="A2967">
        <v>2965</v>
      </c>
      <c r="B2967">
        <v>111.21232703914301</v>
      </c>
      <c r="C2967">
        <v>133.67090376292899</v>
      </c>
      <c r="D2967">
        <v>19.0923381806012</v>
      </c>
      <c r="E2967">
        <v>10.3532000701932</v>
      </c>
      <c r="F2967">
        <v>5.4637727737426696</v>
      </c>
      <c r="G2967">
        <v>3.3417620658874498</v>
      </c>
      <c r="H2967">
        <v>6.0043463706970197</v>
      </c>
      <c r="I2967">
        <v>2.2712121009826598</v>
      </c>
      <c r="J2967">
        <v>658</v>
      </c>
      <c r="K2967">
        <v>173</v>
      </c>
      <c r="L2967">
        <v>1419</v>
      </c>
      <c r="M2967">
        <v>447</v>
      </c>
      <c r="N2967">
        <v>74.732856750488196</v>
      </c>
      <c r="O2967">
        <v>19.209373474121001</v>
      </c>
      <c r="P2967">
        <v>54.419123818049499</v>
      </c>
      <c r="Q2967">
        <v>193.83540158566001</v>
      </c>
      <c r="R2967">
        <v>13.1618856683502</v>
      </c>
      <c r="S2967">
        <v>6.85108138811239</v>
      </c>
      <c r="T2967">
        <v>0.579036111916026</v>
      </c>
      <c r="U2967">
        <v>0.95904283841729798</v>
      </c>
      <c r="V2967">
        <v>4.4411841080238901</v>
      </c>
      <c r="W2967">
        <v>3.5874197314652601</v>
      </c>
    </row>
    <row r="2968" spans="1:23" x14ac:dyDescent="0.25">
      <c r="A2968">
        <v>2966</v>
      </c>
      <c r="B2968">
        <v>112.533505404723</v>
      </c>
      <c r="C2968">
        <v>167.57369636515301</v>
      </c>
      <c r="D2968">
        <v>17.810241117923798</v>
      </c>
      <c r="E2968">
        <v>7.5276333590514497</v>
      </c>
      <c r="F2968">
        <v>5.4140739440917898</v>
      </c>
      <c r="G2968">
        <v>4.29561424255371</v>
      </c>
      <c r="H2968">
        <v>6.2720670700073198</v>
      </c>
      <c r="I2968">
        <v>3.101895570755</v>
      </c>
      <c r="J2968">
        <v>679</v>
      </c>
      <c r="K2968">
        <v>278</v>
      </c>
      <c r="L2968">
        <v>1506</v>
      </c>
      <c r="M2968">
        <v>679</v>
      </c>
      <c r="N2968">
        <v>70.1783447265625</v>
      </c>
      <c r="O2968">
        <v>66.219329833984304</v>
      </c>
      <c r="P2968">
        <v>56.254458598726103</v>
      </c>
      <c r="Q2968">
        <v>186.351334752702</v>
      </c>
      <c r="R2968">
        <v>17.990216327713298</v>
      </c>
      <c r="S2968">
        <v>6.7084425632869999</v>
      </c>
      <c r="T2968">
        <v>0.51893692509544698</v>
      </c>
      <c r="U2968">
        <v>0.96230518048219105</v>
      </c>
      <c r="V2968">
        <v>5.2143505903723799</v>
      </c>
      <c r="W2968">
        <v>3.54980761008978</v>
      </c>
    </row>
    <row r="2969" spans="1:23" x14ac:dyDescent="0.25">
      <c r="A2969">
        <v>2967</v>
      </c>
      <c r="B2969">
        <v>108.954646897863</v>
      </c>
      <c r="C2969">
        <v>190.00586077742599</v>
      </c>
      <c r="D2969">
        <v>23.565391156157901</v>
      </c>
      <c r="E2969">
        <v>5.3962909795659604</v>
      </c>
      <c r="F2969">
        <v>5.0960583686828604</v>
      </c>
      <c r="G2969">
        <v>3.5287203788757302</v>
      </c>
      <c r="H2969">
        <v>5.0949168205261204</v>
      </c>
      <c r="I2969">
        <v>2.5905954837799001</v>
      </c>
      <c r="J2969">
        <v>534</v>
      </c>
      <c r="K2969">
        <v>216</v>
      </c>
      <c r="L2969">
        <v>1113</v>
      </c>
      <c r="M2969">
        <v>454</v>
      </c>
      <c r="N2969">
        <v>69.1158447265625</v>
      </c>
      <c r="O2969">
        <v>66.128662109375</v>
      </c>
      <c r="P2969">
        <v>57.798302049479297</v>
      </c>
      <c r="Q2969">
        <v>195.23696739347801</v>
      </c>
      <c r="R2969">
        <v>15.380948111311</v>
      </c>
      <c r="S2969">
        <v>3.5829129403551798</v>
      </c>
      <c r="T2969">
        <v>0.57457641758504496</v>
      </c>
      <c r="U2969">
        <v>0.97807915472324702</v>
      </c>
      <c r="V2969">
        <v>4.3512781954887201</v>
      </c>
      <c r="W2969">
        <v>2.36081705680632</v>
      </c>
    </row>
    <row r="2970" spans="1:23" x14ac:dyDescent="0.25">
      <c r="A2970">
        <v>2968</v>
      </c>
      <c r="B2970">
        <v>104.053309786722</v>
      </c>
      <c r="C2970">
        <v>159.53818238273499</v>
      </c>
      <c r="D2970">
        <v>22.756582130770902</v>
      </c>
      <c r="E2970">
        <v>14.4324422573576</v>
      </c>
      <c r="F2970">
        <v>5.2999196052551198</v>
      </c>
      <c r="G2970">
        <v>6.9186105728149396</v>
      </c>
      <c r="H2970">
        <v>5.2241539955139098</v>
      </c>
      <c r="I2970">
        <v>5.4477405548095703</v>
      </c>
      <c r="J2970">
        <v>525</v>
      </c>
      <c r="K2970">
        <v>495</v>
      </c>
      <c r="L2970">
        <v>1237</v>
      </c>
      <c r="M2970">
        <v>1356</v>
      </c>
      <c r="N2970">
        <v>58.180755615234297</v>
      </c>
      <c r="O2970">
        <v>29</v>
      </c>
      <c r="P2970">
        <v>45.799345847554001</v>
      </c>
      <c r="Q2970">
        <v>198.81003223207</v>
      </c>
      <c r="R2970">
        <v>12.9214937051443</v>
      </c>
      <c r="S2970">
        <v>3.46337637364004</v>
      </c>
      <c r="T2970">
        <v>0.44796775766911401</v>
      </c>
      <c r="U2970">
        <v>0.98303171278462398</v>
      </c>
      <c r="V2970">
        <v>5.7566320645905398</v>
      </c>
      <c r="W2970">
        <v>2.4990101809954699</v>
      </c>
    </row>
    <row r="2971" spans="1:23" x14ac:dyDescent="0.25">
      <c r="A2971">
        <v>2969</v>
      </c>
      <c r="B2971">
        <v>140.14038696656201</v>
      </c>
      <c r="C2971">
        <v>200.97451920277899</v>
      </c>
      <c r="D2971">
        <v>19.956251731434602</v>
      </c>
      <c r="E2971">
        <v>6.824713542095</v>
      </c>
      <c r="F2971">
        <v>5.1317906379699698</v>
      </c>
      <c r="G2971">
        <v>4.1003670692443803</v>
      </c>
      <c r="H2971">
        <v>6.3040952682495099</v>
      </c>
      <c r="I2971">
        <v>2.7414312362670898</v>
      </c>
      <c r="J2971">
        <v>742</v>
      </c>
      <c r="K2971">
        <v>196</v>
      </c>
      <c r="L2971">
        <v>1404</v>
      </c>
      <c r="M2971">
        <v>500</v>
      </c>
      <c r="N2971">
        <v>69.310897827148395</v>
      </c>
      <c r="O2971">
        <v>16.5529460906982</v>
      </c>
      <c r="P2971">
        <v>49.5618400115724</v>
      </c>
      <c r="Q2971">
        <v>179.22963610261499</v>
      </c>
      <c r="R2971">
        <v>15.742061495543499</v>
      </c>
      <c r="S2971">
        <v>5.6642321563371398</v>
      </c>
      <c r="T2971">
        <v>0.47372328128169</v>
      </c>
      <c r="U2971">
        <v>0.95629081672560401</v>
      </c>
      <c r="V2971">
        <v>6.0346153846153801</v>
      </c>
      <c r="W2971">
        <v>2.5496843581949902</v>
      </c>
    </row>
    <row r="2972" spans="1:23" x14ac:dyDescent="0.25">
      <c r="A2972">
        <v>2970</v>
      </c>
      <c r="B2972">
        <v>103.811659453899</v>
      </c>
      <c r="C2972">
        <v>205.952318112131</v>
      </c>
      <c r="D2972">
        <v>15.838520238338401</v>
      </c>
      <c r="E2972">
        <v>7.5340337927636396</v>
      </c>
      <c r="F2972">
        <v>4.92980527877807</v>
      </c>
      <c r="G2972">
        <v>2.2531635761260902</v>
      </c>
      <c r="H2972">
        <v>5.3826031684875399</v>
      </c>
      <c r="I2972">
        <v>1.9294216632843</v>
      </c>
      <c r="J2972">
        <v>527</v>
      </c>
      <c r="K2972">
        <v>182</v>
      </c>
      <c r="L2972">
        <v>1286</v>
      </c>
      <c r="M2972">
        <v>314</v>
      </c>
      <c r="N2972">
        <v>49.648769378662102</v>
      </c>
      <c r="O2972">
        <v>48</v>
      </c>
      <c r="P2972">
        <v>50.048529167359099</v>
      </c>
      <c r="Q2972">
        <v>157.69943647826801</v>
      </c>
      <c r="R2972">
        <v>16.6891126153401</v>
      </c>
      <c r="S2972">
        <v>7.0131903379337404</v>
      </c>
      <c r="T2972">
        <v>0.44841146624571498</v>
      </c>
      <c r="U2972">
        <v>0.93483369704936903</v>
      </c>
      <c r="V2972">
        <v>6.53926022063595</v>
      </c>
      <c r="W2972">
        <v>2.9294710327455902</v>
      </c>
    </row>
    <row r="2973" spans="1:23" x14ac:dyDescent="0.25">
      <c r="A2973">
        <v>2971</v>
      </c>
      <c r="B2973">
        <v>128.70602961439101</v>
      </c>
      <c r="C2973">
        <v>118.58268159677</v>
      </c>
      <c r="D2973">
        <v>19.217217802862301</v>
      </c>
      <c r="E2973">
        <v>6.1642534213102103</v>
      </c>
      <c r="F2973">
        <v>6.3424472808837802</v>
      </c>
      <c r="G2973">
        <v>4.5744266510009703</v>
      </c>
      <c r="H2973">
        <v>7.93076419830322</v>
      </c>
      <c r="I2973">
        <v>2.7659244537353498</v>
      </c>
      <c r="J2973">
        <v>905</v>
      </c>
      <c r="K2973">
        <v>197</v>
      </c>
      <c r="L2973">
        <v>1785</v>
      </c>
      <c r="M2973">
        <v>542</v>
      </c>
      <c r="N2973">
        <v>71.589103698730398</v>
      </c>
      <c r="O2973">
        <v>19.235383987426701</v>
      </c>
      <c r="P2973">
        <v>110.69125741654101</v>
      </c>
      <c r="Q2973">
        <v>182.01904308497899</v>
      </c>
      <c r="R2973">
        <v>21.160530964104499</v>
      </c>
      <c r="S2973">
        <v>11.392009508261699</v>
      </c>
      <c r="T2973">
        <v>0.68685223013652197</v>
      </c>
      <c r="U2973">
        <v>0.93661737897242903</v>
      </c>
      <c r="V2973">
        <v>6.9589000591366004</v>
      </c>
      <c r="W2973">
        <v>6.5290071770334901</v>
      </c>
    </row>
    <row r="2974" spans="1:23" x14ac:dyDescent="0.25">
      <c r="A2974">
        <v>2972</v>
      </c>
      <c r="B2974">
        <v>154.73149100506501</v>
      </c>
      <c r="C2974">
        <v>177.99685613926101</v>
      </c>
      <c r="D2974">
        <v>25.145564656021001</v>
      </c>
      <c r="E2974">
        <v>8.0637891001346098</v>
      </c>
      <c r="F2974">
        <v>6.7587828636169398</v>
      </c>
      <c r="G2974">
        <v>3.0625598430633501</v>
      </c>
      <c r="H2974">
        <v>10.0407590866088</v>
      </c>
      <c r="I2974">
        <v>2.8934965133666899</v>
      </c>
      <c r="J2974">
        <v>1273</v>
      </c>
      <c r="K2974">
        <v>307</v>
      </c>
      <c r="L2974">
        <v>2083</v>
      </c>
      <c r="M2974">
        <v>606</v>
      </c>
      <c r="N2974">
        <v>113.406349182128</v>
      </c>
      <c r="O2974">
        <v>48.466480255126903</v>
      </c>
      <c r="P2974">
        <v>58.7379242011394</v>
      </c>
      <c r="Q2974">
        <v>136.63455467329899</v>
      </c>
      <c r="R2974">
        <v>17.6409481806846</v>
      </c>
      <c r="S2974">
        <v>5.7343950844696296</v>
      </c>
      <c r="T2974">
        <v>0.4834552651356</v>
      </c>
      <c r="U2974">
        <v>0.946601481855606</v>
      </c>
      <c r="V2974">
        <v>8.4138840070298695</v>
      </c>
      <c r="W2974">
        <v>3.25154811715481</v>
      </c>
    </row>
    <row r="2975" spans="1:23" x14ac:dyDescent="0.25">
      <c r="A2975">
        <v>2973</v>
      </c>
      <c r="B2975">
        <v>161.95012517223299</v>
      </c>
      <c r="C2975">
        <v>171.85817694890201</v>
      </c>
      <c r="D2975">
        <v>22.9603134674025</v>
      </c>
      <c r="E2975">
        <v>8.9988835767957998</v>
      </c>
      <c r="F2975">
        <v>8.0074424743652308</v>
      </c>
      <c r="G2975">
        <v>6.4210147857665998</v>
      </c>
      <c r="H2975">
        <v>9.73626708984375</v>
      </c>
      <c r="I2975">
        <v>4.04587602615356</v>
      </c>
      <c r="J2975">
        <v>1223</v>
      </c>
      <c r="K2975">
        <v>300</v>
      </c>
      <c r="L2975">
        <v>2313</v>
      </c>
      <c r="M2975">
        <v>908</v>
      </c>
      <c r="N2975">
        <v>102.396286010742</v>
      </c>
      <c r="O2975">
        <v>72.069412231445298</v>
      </c>
      <c r="P2975">
        <v>98.826425236950001</v>
      </c>
      <c r="Q2975">
        <v>164.86836807584899</v>
      </c>
      <c r="R2975">
        <v>20.019879862900201</v>
      </c>
      <c r="S2975">
        <v>8.6518034896168299</v>
      </c>
      <c r="T2975">
        <v>0.64482256279969297</v>
      </c>
      <c r="U2975">
        <v>0.95138355004227204</v>
      </c>
      <c r="V2975">
        <v>6.7886178861788604</v>
      </c>
      <c r="W2975">
        <v>3.74403634986747</v>
      </c>
    </row>
    <row r="2976" spans="1:23" x14ac:dyDescent="0.25">
      <c r="A2976">
        <v>2974</v>
      </c>
      <c r="B2976">
        <v>171.84796910477499</v>
      </c>
      <c r="C2976">
        <v>172.71053193347399</v>
      </c>
      <c r="D2976">
        <v>25.3660461604136</v>
      </c>
      <c r="E2976">
        <v>8.9360082954871096</v>
      </c>
      <c r="F2976">
        <v>8.5014848709106392</v>
      </c>
      <c r="G2976">
        <v>5.6310172080993599</v>
      </c>
      <c r="H2976">
        <v>10.5965461730957</v>
      </c>
      <c r="I2976">
        <v>4.3519754409790004</v>
      </c>
      <c r="J2976">
        <v>1253</v>
      </c>
      <c r="K2976">
        <v>419</v>
      </c>
      <c r="L2976">
        <v>2505</v>
      </c>
      <c r="M2976">
        <v>1035</v>
      </c>
      <c r="N2976">
        <v>109.635765075683</v>
      </c>
      <c r="O2976">
        <v>49.335586547851499</v>
      </c>
      <c r="P2976">
        <v>87.954810865701901</v>
      </c>
      <c r="Q2976">
        <v>161.46573051019001</v>
      </c>
      <c r="R2976">
        <v>22.464843518185099</v>
      </c>
      <c r="S2976">
        <v>5.1593892133822301</v>
      </c>
      <c r="T2976">
        <v>0.61274987546171999</v>
      </c>
      <c r="U2976">
        <v>0.96950712479689505</v>
      </c>
      <c r="V2976">
        <v>8.8979744936233995</v>
      </c>
      <c r="W2976">
        <v>3.63648630414249</v>
      </c>
    </row>
    <row r="2977" spans="1:23" x14ac:dyDescent="0.25">
      <c r="A2977">
        <v>2975</v>
      </c>
      <c r="B2977">
        <v>171.189893069921</v>
      </c>
      <c r="C2977">
        <v>195.43001028546999</v>
      </c>
      <c r="D2977">
        <v>24.8742366012779</v>
      </c>
      <c r="E2977">
        <v>4.7479174652102696</v>
      </c>
      <c r="F2977">
        <v>7.8389034271240199</v>
      </c>
      <c r="G2977">
        <v>2.4247796535491899</v>
      </c>
      <c r="H2977">
        <v>8.3060340881347603</v>
      </c>
      <c r="I2977">
        <v>1.96388483047485</v>
      </c>
      <c r="J2977">
        <v>930</v>
      </c>
      <c r="K2977">
        <v>191</v>
      </c>
      <c r="L2977">
        <v>1979</v>
      </c>
      <c r="M2977">
        <v>393</v>
      </c>
      <c r="N2977">
        <v>97.015464782714801</v>
      </c>
      <c r="O2977">
        <v>23.0867919921875</v>
      </c>
      <c r="P2977">
        <v>74.838476070528898</v>
      </c>
      <c r="Q2977">
        <v>172.52818441064599</v>
      </c>
      <c r="R2977">
        <v>24.539897975334998</v>
      </c>
      <c r="S2977">
        <v>7.8213880214423703</v>
      </c>
      <c r="T2977">
        <v>0.45352032833925698</v>
      </c>
      <c r="U2977">
        <v>0.94512911075139805</v>
      </c>
      <c r="V2977">
        <v>16.928361138370899</v>
      </c>
      <c r="W2977">
        <v>4.5262906309751401</v>
      </c>
    </row>
    <row r="2978" spans="1:23" x14ac:dyDescent="0.25">
      <c r="A2978">
        <v>2976</v>
      </c>
      <c r="B2978">
        <v>156.486774437695</v>
      </c>
      <c r="C2978">
        <v>182.39189582565101</v>
      </c>
      <c r="D2978">
        <v>31.490193850379601</v>
      </c>
      <c r="E2978">
        <v>7.50659507519011</v>
      </c>
      <c r="F2978">
        <v>9.3915138244628906</v>
      </c>
      <c r="G2978">
        <v>3.2466635704040501</v>
      </c>
      <c r="H2978">
        <v>10.6976156234741</v>
      </c>
      <c r="I2978">
        <v>2.4080960750579798</v>
      </c>
      <c r="J2978">
        <v>1283</v>
      </c>
      <c r="K2978">
        <v>217</v>
      </c>
      <c r="L2978">
        <v>2526</v>
      </c>
      <c r="M2978">
        <v>465</v>
      </c>
      <c r="N2978">
        <v>123.259880065917</v>
      </c>
      <c r="O2978">
        <v>42.190044403076101</v>
      </c>
      <c r="P2978">
        <v>70.888209490894596</v>
      </c>
      <c r="Q2978">
        <v>197.833847253876</v>
      </c>
      <c r="R2978">
        <v>25.182352323813099</v>
      </c>
      <c r="S2978">
        <v>3.1593810348674398</v>
      </c>
      <c r="T2978">
        <v>0.44688154133775798</v>
      </c>
      <c r="U2978">
        <v>0.981501925096669</v>
      </c>
      <c r="V2978">
        <v>11.2240348015225</v>
      </c>
      <c r="W2978">
        <v>2.2782135425004002</v>
      </c>
    </row>
    <row r="2979" spans="1:23" x14ac:dyDescent="0.25">
      <c r="A2979">
        <v>2977</v>
      </c>
      <c r="B2979">
        <v>153.58547613964899</v>
      </c>
      <c r="C2979">
        <v>191.231461895243</v>
      </c>
      <c r="D2979">
        <v>27.000333061148101</v>
      </c>
      <c r="E2979">
        <v>15.9885462518503</v>
      </c>
      <c r="F2979">
        <v>10.244894981384199</v>
      </c>
      <c r="G2979">
        <v>6.9149594306945801</v>
      </c>
      <c r="H2979">
        <v>13.6206102371215</v>
      </c>
      <c r="I2979">
        <v>5.1292920112609801</v>
      </c>
      <c r="J2979">
        <v>1765</v>
      </c>
      <c r="K2979">
        <v>460</v>
      </c>
      <c r="L2979">
        <v>3035</v>
      </c>
      <c r="M2979">
        <v>1273</v>
      </c>
      <c r="N2979">
        <v>123.470649719238</v>
      </c>
      <c r="O2979">
        <v>54.0832710266113</v>
      </c>
      <c r="P2979">
        <v>96.225835389100695</v>
      </c>
      <c r="Q2979">
        <v>156.29760158743801</v>
      </c>
      <c r="R2979">
        <v>29.387465704979999</v>
      </c>
      <c r="S2979">
        <v>2.0576817767101501</v>
      </c>
      <c r="T2979">
        <v>0.54812779863739902</v>
      </c>
      <c r="U2979">
        <v>0.98481110924014703</v>
      </c>
      <c r="V2979">
        <v>13.9670510708401</v>
      </c>
      <c r="W2979">
        <v>2.0240298749796999</v>
      </c>
    </row>
    <row r="2980" spans="1:23" x14ac:dyDescent="0.25">
      <c r="A2980">
        <v>2978</v>
      </c>
      <c r="B2980">
        <v>161.488618059733</v>
      </c>
      <c r="C2980">
        <v>178.36963651536001</v>
      </c>
      <c r="D2980">
        <v>29.652344490556601</v>
      </c>
      <c r="E2980">
        <v>13.1931335692473</v>
      </c>
      <c r="F2980">
        <v>9.2840147018432599</v>
      </c>
      <c r="G2980">
        <v>9.1713752746581996</v>
      </c>
      <c r="H2980">
        <v>12.694969177246</v>
      </c>
      <c r="I2980">
        <v>6.8042535781860298</v>
      </c>
      <c r="J2980">
        <v>1558</v>
      </c>
      <c r="K2980">
        <v>661</v>
      </c>
      <c r="L2980">
        <v>2731</v>
      </c>
      <c r="M2980">
        <v>1902</v>
      </c>
      <c r="N2980">
        <v>135.87126159667901</v>
      </c>
      <c r="O2980">
        <v>42.801868438720703</v>
      </c>
      <c r="P2980">
        <v>108.033428165007</v>
      </c>
      <c r="Q2980">
        <v>194.09722310884101</v>
      </c>
      <c r="R2980">
        <v>26.599776318542101</v>
      </c>
      <c r="S2980">
        <v>8.2956498169864101</v>
      </c>
      <c r="T2980">
        <v>0.565124226008763</v>
      </c>
      <c r="U2980">
        <v>0.94064422364216804</v>
      </c>
      <c r="V2980">
        <v>9.6094276094276001</v>
      </c>
      <c r="W2980">
        <v>4.1025743364597798</v>
      </c>
    </row>
    <row r="2981" spans="1:23" x14ac:dyDescent="0.25">
      <c r="A2981">
        <v>2979</v>
      </c>
      <c r="B2981">
        <v>179.85200566671099</v>
      </c>
      <c r="C2981">
        <v>180.92518775834901</v>
      </c>
      <c r="D2981">
        <v>23.379702295857399</v>
      </c>
      <c r="E2981">
        <v>13.5824476933429</v>
      </c>
      <c r="F2981">
        <v>6.2817177772521902</v>
      </c>
      <c r="G2981">
        <v>7.7294950485229403</v>
      </c>
      <c r="H2981">
        <v>9.82405281066894</v>
      </c>
      <c r="I2981">
        <v>6.5481057167053196</v>
      </c>
      <c r="J2981">
        <v>1224</v>
      </c>
      <c r="K2981">
        <v>695</v>
      </c>
      <c r="L2981">
        <v>2093</v>
      </c>
      <c r="M2981">
        <v>1723</v>
      </c>
      <c r="N2981">
        <v>96.881370544433594</v>
      </c>
      <c r="O2981">
        <v>59.008472442626903</v>
      </c>
      <c r="P2981">
        <v>70.602645877628106</v>
      </c>
      <c r="Q2981">
        <v>161.03569926835399</v>
      </c>
      <c r="R2981">
        <v>30.437015595287601</v>
      </c>
      <c r="S2981">
        <v>7.0245813796299101</v>
      </c>
      <c r="T2981">
        <v>0.39804693863525498</v>
      </c>
      <c r="U2981">
        <v>0.949185083190762</v>
      </c>
      <c r="V2981">
        <v>16.471372549019598</v>
      </c>
      <c r="W2981">
        <v>3.5997292418772502</v>
      </c>
    </row>
    <row r="2982" spans="1:23" x14ac:dyDescent="0.25">
      <c r="A2982">
        <v>2980</v>
      </c>
      <c r="B2982">
        <v>197.03293291156399</v>
      </c>
      <c r="C2982">
        <v>199.17733703351499</v>
      </c>
      <c r="D2982">
        <v>21.941006644448599</v>
      </c>
      <c r="E2982">
        <v>6.2932001637566604</v>
      </c>
      <c r="F2982">
        <v>5.2119269371032697</v>
      </c>
      <c r="G2982">
        <v>3.3920302391052202</v>
      </c>
      <c r="H2982">
        <v>9.76007080078125</v>
      </c>
      <c r="I2982">
        <v>3.1802418231964098</v>
      </c>
      <c r="J2982">
        <v>1200</v>
      </c>
      <c r="K2982">
        <v>323</v>
      </c>
      <c r="L2982">
        <v>1963</v>
      </c>
      <c r="M2982">
        <v>772</v>
      </c>
      <c r="N2982">
        <v>101.079177856445</v>
      </c>
      <c r="O2982">
        <v>43.680660247802699</v>
      </c>
      <c r="P2982">
        <v>63.730126582278402</v>
      </c>
      <c r="Q2982">
        <v>172.21571612137899</v>
      </c>
      <c r="R2982">
        <v>25.845119584035402</v>
      </c>
      <c r="S2982">
        <v>9.0348759267864107</v>
      </c>
      <c r="T2982">
        <v>0.38687895847599202</v>
      </c>
      <c r="U2982">
        <v>0.99401220893710895</v>
      </c>
      <c r="V2982">
        <v>20.9748892171344</v>
      </c>
      <c r="W2982">
        <v>2.9189109494790602</v>
      </c>
    </row>
    <row r="2983" spans="1:23" x14ac:dyDescent="0.25">
      <c r="A2983">
        <v>2981</v>
      </c>
      <c r="B2983">
        <v>176.544043160162</v>
      </c>
      <c r="C2983">
        <v>183.24553164237599</v>
      </c>
      <c r="D2983">
        <v>31.589349799977501</v>
      </c>
      <c r="E2983">
        <v>7.2191333865804799</v>
      </c>
      <c r="F2983">
        <v>7.7787952423095703</v>
      </c>
      <c r="G2983">
        <v>4.3566899299621502</v>
      </c>
      <c r="H2983">
        <v>11.6626377105712</v>
      </c>
      <c r="I2983">
        <v>2.8455393314361501</v>
      </c>
      <c r="J2983">
        <v>1410</v>
      </c>
      <c r="K2983">
        <v>234</v>
      </c>
      <c r="L2983">
        <v>2357</v>
      </c>
      <c r="M2983">
        <v>554</v>
      </c>
      <c r="N2983">
        <v>131.82563781738199</v>
      </c>
      <c r="O2983">
        <v>63.702434539794901</v>
      </c>
      <c r="P2983">
        <v>68.945408108970895</v>
      </c>
      <c r="Q2983">
        <v>190.51463843075999</v>
      </c>
      <c r="R2983">
        <v>22.623661320486899</v>
      </c>
      <c r="S2983">
        <v>5.5260462273615802</v>
      </c>
      <c r="T2983">
        <v>0.45554523211987002</v>
      </c>
      <c r="U2983">
        <v>0.96492410459233902</v>
      </c>
      <c r="V2983">
        <v>5.7456301747929999</v>
      </c>
      <c r="W2983">
        <v>2.6134047331145198</v>
      </c>
    </row>
    <row r="2984" spans="1:23" x14ac:dyDescent="0.25">
      <c r="A2984">
        <v>2982</v>
      </c>
      <c r="B2984">
        <v>189.95973141337799</v>
      </c>
      <c r="C2984">
        <v>193.78233616022001</v>
      </c>
      <c r="D2984">
        <v>23.611101717869801</v>
      </c>
      <c r="E2984">
        <v>5.0812236432311702</v>
      </c>
      <c r="F2984">
        <v>6.17514896392822</v>
      </c>
      <c r="G2984">
        <v>3.0641443729400599</v>
      </c>
      <c r="H2984">
        <v>9.8981657028198207</v>
      </c>
      <c r="I2984">
        <v>2.11333131790161</v>
      </c>
      <c r="J2984">
        <v>1204</v>
      </c>
      <c r="K2984">
        <v>138</v>
      </c>
      <c r="L2984">
        <v>1914</v>
      </c>
      <c r="M2984">
        <v>345</v>
      </c>
      <c r="N2984">
        <v>109.22453308105401</v>
      </c>
      <c r="O2984">
        <v>40</v>
      </c>
      <c r="P2984">
        <v>94.944536228463505</v>
      </c>
      <c r="Q2984">
        <v>158.291536289399</v>
      </c>
      <c r="R2984">
        <v>17.206543302134602</v>
      </c>
      <c r="S2984">
        <v>7.5524083149521104</v>
      </c>
      <c r="T2984">
        <v>0.64703162716393103</v>
      </c>
      <c r="U2984">
        <v>0.94072407935086699</v>
      </c>
      <c r="V2984">
        <v>11.1379821958456</v>
      </c>
      <c r="W2984">
        <v>3.5786764705882299</v>
      </c>
    </row>
    <row r="2985" spans="1:23" x14ac:dyDescent="0.25">
      <c r="A2985">
        <v>2983</v>
      </c>
      <c r="B2985">
        <v>160.068408080886</v>
      </c>
      <c r="C2985">
        <v>193.720235207358</v>
      </c>
      <c r="D2985">
        <v>36.026940725294999</v>
      </c>
      <c r="E2985">
        <v>9.5456109659941699</v>
      </c>
      <c r="F2985">
        <v>7.3843073844909597</v>
      </c>
      <c r="G2985">
        <v>4.6451559066772399</v>
      </c>
      <c r="H2985">
        <v>9.0470905303955007</v>
      </c>
      <c r="I2985">
        <v>3.6060643196105899</v>
      </c>
      <c r="J2985">
        <v>1121</v>
      </c>
      <c r="K2985">
        <v>306</v>
      </c>
      <c r="L2985">
        <v>2083</v>
      </c>
      <c r="M2985">
        <v>807</v>
      </c>
      <c r="N2985">
        <v>90.138778686523395</v>
      </c>
      <c r="O2985">
        <v>30.4795017242431</v>
      </c>
      <c r="P2985">
        <v>78.452111984282894</v>
      </c>
      <c r="Q2985">
        <v>165.56958131944</v>
      </c>
      <c r="R2985">
        <v>24.336624301173199</v>
      </c>
      <c r="S2985">
        <v>7.2967258559678001</v>
      </c>
      <c r="T2985">
        <v>0.45800771961907799</v>
      </c>
      <c r="U2985">
        <v>0.93335839561926603</v>
      </c>
      <c r="V2985">
        <v>9.0867208672086708</v>
      </c>
      <c r="W2985">
        <v>4.0147754137115799</v>
      </c>
    </row>
    <row r="2986" spans="1:23" x14ac:dyDescent="0.25">
      <c r="A2986">
        <v>2984</v>
      </c>
      <c r="B2986">
        <v>179.070872712453</v>
      </c>
      <c r="C2986">
        <v>196.312872363135</v>
      </c>
      <c r="D2986">
        <v>23.0874694996314</v>
      </c>
      <c r="E2986">
        <v>7.89793499841916</v>
      </c>
      <c r="F2986">
        <v>7.38710260391235</v>
      </c>
      <c r="G2986">
        <v>4.94687700271606</v>
      </c>
      <c r="H2986">
        <v>11.7172298431396</v>
      </c>
      <c r="I2986">
        <v>4.3172016143798801</v>
      </c>
      <c r="J2986">
        <v>1437</v>
      </c>
      <c r="K2986">
        <v>460</v>
      </c>
      <c r="L2986">
        <v>2217</v>
      </c>
      <c r="M2986">
        <v>950</v>
      </c>
      <c r="N2986">
        <v>117.324340820312</v>
      </c>
      <c r="O2986">
        <v>38.897300720214801</v>
      </c>
      <c r="P2986">
        <v>61.395196506550199</v>
      </c>
      <c r="Q2986">
        <v>192.13000268600501</v>
      </c>
      <c r="R2986">
        <v>28.057201874941399</v>
      </c>
      <c r="S2986">
        <v>12.5310109949889</v>
      </c>
      <c r="T2986">
        <v>0.36937358938570197</v>
      </c>
      <c r="U2986">
        <v>0.93800333734552899</v>
      </c>
      <c r="V2986">
        <v>19.4857444561774</v>
      </c>
      <c r="W2986">
        <v>7.1758324544221699</v>
      </c>
    </row>
    <row r="2987" spans="1:23" x14ac:dyDescent="0.25">
      <c r="A2987">
        <v>2985</v>
      </c>
      <c r="B2987">
        <v>172.520794115934</v>
      </c>
      <c r="C2987">
        <v>179.63905761804</v>
      </c>
      <c r="D2987">
        <v>18.1961012170026</v>
      </c>
      <c r="E2987">
        <v>7.0959083343379596</v>
      </c>
      <c r="F2987">
        <v>8.0908126831054599</v>
      </c>
      <c r="G2987">
        <v>4.1357693672180096</v>
      </c>
      <c r="H2987">
        <v>11.3700714111328</v>
      </c>
      <c r="I2987">
        <v>3.1475384235382</v>
      </c>
      <c r="J2987">
        <v>1431</v>
      </c>
      <c r="K2987">
        <v>287</v>
      </c>
      <c r="L2987">
        <v>2366</v>
      </c>
      <c r="M2987">
        <v>652</v>
      </c>
      <c r="N2987">
        <v>120.83046722412099</v>
      </c>
      <c r="O2987">
        <v>40.718544006347599</v>
      </c>
      <c r="P2987">
        <v>70.769425370437204</v>
      </c>
      <c r="Q2987">
        <v>158.34552116628899</v>
      </c>
      <c r="R2987">
        <v>28.658961348126802</v>
      </c>
      <c r="S2987">
        <v>10.028876410829501</v>
      </c>
      <c r="T2987">
        <v>0.428982955850642</v>
      </c>
      <c r="U2987">
        <v>0.92369170740699602</v>
      </c>
      <c r="V2987">
        <v>11.3247058823529</v>
      </c>
      <c r="W2987">
        <v>5.0841108671789197</v>
      </c>
    </row>
    <row r="2988" spans="1:23" x14ac:dyDescent="0.25">
      <c r="A2988">
        <v>2986</v>
      </c>
      <c r="B2988">
        <v>172.61575035416899</v>
      </c>
      <c r="C2988">
        <v>189.85122940480099</v>
      </c>
      <c r="D2988">
        <v>24.846927153932899</v>
      </c>
      <c r="E2988">
        <v>7.6824878740379203</v>
      </c>
      <c r="F2988">
        <v>8.5667791366577095</v>
      </c>
      <c r="G2988">
        <v>4.42766857147216</v>
      </c>
      <c r="H2988">
        <v>10.9722576141357</v>
      </c>
      <c r="I2988">
        <v>3.9344599246978702</v>
      </c>
      <c r="J2988">
        <v>1390</v>
      </c>
      <c r="K2988">
        <v>426</v>
      </c>
      <c r="L2988">
        <v>2619</v>
      </c>
      <c r="M2988">
        <v>935</v>
      </c>
      <c r="N2988">
        <v>120.00000762939401</v>
      </c>
      <c r="O2988">
        <v>46.324939727783203</v>
      </c>
      <c r="P2988">
        <v>123.313067935958</v>
      </c>
      <c r="Q2988">
        <v>193.238323795458</v>
      </c>
      <c r="R2988">
        <v>25.341697699581701</v>
      </c>
      <c r="S2988">
        <v>4.72979167543118</v>
      </c>
      <c r="T2988">
        <v>0.56821150949698995</v>
      </c>
      <c r="U2988">
        <v>0.97151800902424601</v>
      </c>
      <c r="V2988">
        <v>14.1903367496339</v>
      </c>
      <c r="W2988">
        <v>2.70003147623544</v>
      </c>
    </row>
    <row r="2989" spans="1:23" x14ac:dyDescent="0.25">
      <c r="A2989">
        <v>2987</v>
      </c>
      <c r="B2989">
        <v>174.640377263288</v>
      </c>
      <c r="C2989">
        <v>212.745463719458</v>
      </c>
      <c r="D2989">
        <v>13.438685991671599</v>
      </c>
      <c r="E2989">
        <v>6.9108363929967203</v>
      </c>
      <c r="F2989">
        <v>6.3295621871948198</v>
      </c>
      <c r="G2989">
        <v>4.3308811187744096</v>
      </c>
      <c r="H2989">
        <v>7.06215000152587</v>
      </c>
      <c r="I2989">
        <v>3.75233626365661</v>
      </c>
      <c r="J2989">
        <v>864</v>
      </c>
      <c r="K2989">
        <v>380</v>
      </c>
      <c r="L2989">
        <v>1654</v>
      </c>
      <c r="M2989">
        <v>878</v>
      </c>
      <c r="N2989">
        <v>100.28459930419901</v>
      </c>
      <c r="O2989">
        <v>41.880783081054602</v>
      </c>
      <c r="P2989">
        <v>44.773608418720499</v>
      </c>
      <c r="Q2989">
        <v>171.76882033372101</v>
      </c>
      <c r="R2989">
        <v>13.317589504839599</v>
      </c>
      <c r="S2989">
        <v>4.3450793633234701</v>
      </c>
      <c r="T2989">
        <v>0.383474345121743</v>
      </c>
      <c r="U2989">
        <v>0.970476808365341</v>
      </c>
      <c r="V2989">
        <v>7.2181188690132698</v>
      </c>
      <c r="W2989">
        <v>2.7059773828756</v>
      </c>
    </row>
    <row r="2990" spans="1:23" x14ac:dyDescent="0.25">
      <c r="A2990">
        <v>2988</v>
      </c>
      <c r="B2990">
        <v>187.89896951231299</v>
      </c>
      <c r="C2990">
        <v>196.72040986628801</v>
      </c>
      <c r="D2990">
        <v>23.7460061941077</v>
      </c>
      <c r="E2990">
        <v>6.3849408514233703</v>
      </c>
      <c r="F2990">
        <v>5.90700006484985</v>
      </c>
      <c r="G2990">
        <v>3.5473175048828098</v>
      </c>
      <c r="H2990">
        <v>9.5268669128417898</v>
      </c>
      <c r="I2990">
        <v>2.8711006641387899</v>
      </c>
      <c r="J2990">
        <v>1110</v>
      </c>
      <c r="K2990">
        <v>229</v>
      </c>
      <c r="L2990">
        <v>1518</v>
      </c>
      <c r="M2990">
        <v>577</v>
      </c>
      <c r="N2990">
        <v>120.813903808593</v>
      </c>
      <c r="O2990">
        <v>68.117546081542898</v>
      </c>
      <c r="P2990">
        <v>76.322252171308705</v>
      </c>
      <c r="Q2990">
        <v>177.30820030406599</v>
      </c>
      <c r="R2990">
        <v>24.436722697439901</v>
      </c>
      <c r="S2990">
        <v>6.9179906664201596</v>
      </c>
      <c r="T2990">
        <v>0.44376596863533602</v>
      </c>
      <c r="U2990">
        <v>0.95823875367468603</v>
      </c>
      <c r="V2990">
        <v>11.789940828402299</v>
      </c>
      <c r="W2990">
        <v>3.6886951631046099</v>
      </c>
    </row>
    <row r="2991" spans="1:23" x14ac:dyDescent="0.25">
      <c r="A2991">
        <v>2989</v>
      </c>
      <c r="B2991">
        <v>183.98554212191101</v>
      </c>
      <c r="C2991">
        <v>128.818199460497</v>
      </c>
      <c r="D2991">
        <v>24.240271433348799</v>
      </c>
      <c r="E2991">
        <v>6.3305925072820104</v>
      </c>
      <c r="F2991">
        <v>7.0003566741943297</v>
      </c>
      <c r="G2991">
        <v>3.9963421821594198</v>
      </c>
      <c r="H2991">
        <v>10.106227874755801</v>
      </c>
      <c r="I2991">
        <v>2.9153921604156401</v>
      </c>
      <c r="J2991">
        <v>1215</v>
      </c>
      <c r="K2991">
        <v>307</v>
      </c>
      <c r="L2991">
        <v>2343</v>
      </c>
      <c r="M2991">
        <v>607</v>
      </c>
      <c r="N2991">
        <v>93.300590515136705</v>
      </c>
      <c r="O2991">
        <v>63.529518127441399</v>
      </c>
      <c r="P2991">
        <v>74.977232924693496</v>
      </c>
      <c r="Q2991">
        <v>180.31688820367501</v>
      </c>
      <c r="R2991">
        <v>22.015215973271701</v>
      </c>
      <c r="S2991">
        <v>4.0379933682125797</v>
      </c>
      <c r="T2991">
        <v>0.443139686529607</v>
      </c>
      <c r="U2991">
        <v>0.97771146664862096</v>
      </c>
      <c r="V2991">
        <v>11.1622340425531</v>
      </c>
      <c r="W2991">
        <v>2.6668602119320601</v>
      </c>
    </row>
    <row r="2992" spans="1:23" x14ac:dyDescent="0.25">
      <c r="A2992">
        <v>2990</v>
      </c>
      <c r="B2992">
        <v>177.34431097052101</v>
      </c>
      <c r="C2992">
        <v>182.072580488656</v>
      </c>
      <c r="D2992">
        <v>30.652553843492999</v>
      </c>
      <c r="E2992">
        <v>17.130199688515098</v>
      </c>
      <c r="F2992">
        <v>7.3746519088745099</v>
      </c>
      <c r="G2992">
        <v>4.8660297393798801</v>
      </c>
      <c r="H2992">
        <v>9.7327795028686506</v>
      </c>
      <c r="I2992">
        <v>5.10646200180053</v>
      </c>
      <c r="J2992">
        <v>1156</v>
      </c>
      <c r="K2992">
        <v>487</v>
      </c>
      <c r="L2992">
        <v>2468</v>
      </c>
      <c r="M2992">
        <v>1272</v>
      </c>
      <c r="N2992">
        <v>93.914848327636705</v>
      </c>
      <c r="O2992">
        <v>24.207435607910099</v>
      </c>
      <c r="P2992">
        <v>53.451230228470997</v>
      </c>
      <c r="Q2992">
        <v>189.10175424231801</v>
      </c>
      <c r="R2992">
        <v>20.8874671952527</v>
      </c>
      <c r="S2992">
        <v>4.8776720721610003</v>
      </c>
      <c r="T2992">
        <v>0.36506258861421897</v>
      </c>
      <c r="U2992">
        <v>0.98953661164145601</v>
      </c>
      <c r="V2992">
        <v>11.788844621513899</v>
      </c>
      <c r="W2992">
        <v>2.4392109500805099</v>
      </c>
    </row>
    <row r="2993" spans="1:23" x14ac:dyDescent="0.25">
      <c r="A2993">
        <v>2991</v>
      </c>
      <c r="B2993">
        <v>178.59624677366099</v>
      </c>
      <c r="C2993">
        <v>202.02194880552699</v>
      </c>
      <c r="D2993">
        <v>27.982519957327199</v>
      </c>
      <c r="E2993">
        <v>7.0602519390882801</v>
      </c>
      <c r="F2993">
        <v>6.8407492637634197</v>
      </c>
      <c r="G2993">
        <v>3.8182411193847599</v>
      </c>
      <c r="H2993">
        <v>10.4752101898193</v>
      </c>
      <c r="I2993">
        <v>3.92162656784057</v>
      </c>
      <c r="J2993">
        <v>1281</v>
      </c>
      <c r="K2993">
        <v>464</v>
      </c>
      <c r="L2993">
        <v>2486</v>
      </c>
      <c r="M2993">
        <v>870</v>
      </c>
      <c r="N2993">
        <v>103.17461395263599</v>
      </c>
      <c r="O2993">
        <v>19.416486740112301</v>
      </c>
      <c r="P2993">
        <v>100.284397924494</v>
      </c>
      <c r="Q2993">
        <v>170.105485232067</v>
      </c>
      <c r="R2993">
        <v>27.611613961014999</v>
      </c>
      <c r="S2993">
        <v>7.2379491867108401</v>
      </c>
      <c r="T2993">
        <v>0.58767256728609296</v>
      </c>
      <c r="U2993">
        <v>0.94291159047902395</v>
      </c>
      <c r="V2993">
        <v>9.3367155204810199</v>
      </c>
      <c r="W2993">
        <v>3.3918059806922498</v>
      </c>
    </row>
    <row r="2994" spans="1:23" x14ac:dyDescent="0.25">
      <c r="A2994">
        <v>2992</v>
      </c>
      <c r="B2994">
        <v>164.10856022822099</v>
      </c>
      <c r="C2994">
        <v>185.685807991616</v>
      </c>
      <c r="D2994">
        <v>39.4466855450084</v>
      </c>
      <c r="E2994">
        <v>8.4251112624274604</v>
      </c>
      <c r="F2994">
        <v>7.0687141418456996</v>
      </c>
      <c r="G2994">
        <v>4.0149459838867099</v>
      </c>
      <c r="H2994">
        <v>9.1927452087402308</v>
      </c>
      <c r="I2994">
        <v>2.6939523220062198</v>
      </c>
      <c r="J2994">
        <v>1110</v>
      </c>
      <c r="K2994">
        <v>146</v>
      </c>
      <c r="L2994">
        <v>2238</v>
      </c>
      <c r="M2994">
        <v>420</v>
      </c>
      <c r="N2994">
        <v>96.938125610351506</v>
      </c>
      <c r="O2994">
        <v>25.495098114013601</v>
      </c>
      <c r="P2994">
        <v>73.608649665060497</v>
      </c>
      <c r="Q2994">
        <v>111.626993340257</v>
      </c>
      <c r="R2994">
        <v>31.861786520610401</v>
      </c>
      <c r="S2994">
        <v>6.5832937411362904</v>
      </c>
      <c r="T2994">
        <v>0.48369995405156602</v>
      </c>
      <c r="U2994">
        <v>0.94137102048096499</v>
      </c>
      <c r="V2994">
        <v>6.2902082410279103</v>
      </c>
      <c r="W2994">
        <v>4.4651892890119997</v>
      </c>
    </row>
    <row r="2995" spans="1:23" x14ac:dyDescent="0.25">
      <c r="A2995">
        <v>2993</v>
      </c>
      <c r="B2995">
        <v>159.87115992936</v>
      </c>
      <c r="C2995">
        <v>189.16318966019099</v>
      </c>
      <c r="D2995">
        <v>30.543087535728201</v>
      </c>
      <c r="E2995">
        <v>6.1292443613055196</v>
      </c>
      <c r="F2995">
        <v>7.4586873054504297</v>
      </c>
      <c r="G2995">
        <v>3.3871760368347101</v>
      </c>
      <c r="H2995">
        <v>9.6535234451293892</v>
      </c>
      <c r="I2995">
        <v>3.0832591056823699</v>
      </c>
      <c r="J2995">
        <v>1144</v>
      </c>
      <c r="K2995">
        <v>330</v>
      </c>
      <c r="L2995">
        <v>2289</v>
      </c>
      <c r="M2995">
        <v>680</v>
      </c>
      <c r="N2995">
        <v>111.97320556640599</v>
      </c>
      <c r="O2995">
        <v>69.871315002441406</v>
      </c>
      <c r="P2995">
        <v>71.677492877492796</v>
      </c>
      <c r="Q2995">
        <v>154.33391992960799</v>
      </c>
      <c r="R2995">
        <v>23.258101685202799</v>
      </c>
      <c r="S2995">
        <v>12.407432078226901</v>
      </c>
      <c r="T2995">
        <v>0.41231145601055702</v>
      </c>
      <c r="U2995">
        <v>0.86706349493339396</v>
      </c>
      <c r="V2995">
        <v>12.4334677419354</v>
      </c>
      <c r="W2995">
        <v>4.5687074829931902</v>
      </c>
    </row>
    <row r="2996" spans="1:23" x14ac:dyDescent="0.25">
      <c r="A2996">
        <v>2994</v>
      </c>
      <c r="B2996">
        <v>157.95552019251201</v>
      </c>
      <c r="C2996">
        <v>184.16736206796099</v>
      </c>
      <c r="D2996">
        <v>28.239640667986201</v>
      </c>
      <c r="E2996">
        <v>12.390181430804599</v>
      </c>
      <c r="F2996">
        <v>7.1959910392761204</v>
      </c>
      <c r="G2996">
        <v>5.0638284683227504</v>
      </c>
      <c r="H2996">
        <v>9.2718582153320295</v>
      </c>
      <c r="I2996">
        <v>3.6367049217224099</v>
      </c>
      <c r="J2996">
        <v>1090</v>
      </c>
      <c r="K2996">
        <v>283</v>
      </c>
      <c r="L2996">
        <v>2180</v>
      </c>
      <c r="M2996">
        <v>747</v>
      </c>
      <c r="N2996">
        <v>112.00445556640599</v>
      </c>
      <c r="O2996">
        <v>30.1496257781982</v>
      </c>
      <c r="P2996">
        <v>91.331502334523407</v>
      </c>
      <c r="Q2996">
        <v>163.47685673654701</v>
      </c>
      <c r="R2996">
        <v>24.9718648421509</v>
      </c>
      <c r="S2996">
        <v>7.8624058800387804</v>
      </c>
      <c r="T2996">
        <v>0.49204510248304401</v>
      </c>
      <c r="U2996">
        <v>0.951257713855162</v>
      </c>
      <c r="V2996">
        <v>10.566332218506099</v>
      </c>
      <c r="W2996">
        <v>4.88213752882137</v>
      </c>
    </row>
    <row r="2997" spans="1:23" x14ac:dyDescent="0.25">
      <c r="A2997">
        <v>2995</v>
      </c>
      <c r="B2997">
        <v>158.73583807176499</v>
      </c>
      <c r="C2997">
        <v>203.21061926293899</v>
      </c>
      <c r="D2997">
        <v>20.4234938833958</v>
      </c>
      <c r="E2997">
        <v>6.0903703450803404</v>
      </c>
      <c r="F2997">
        <v>4.8846368789672798</v>
      </c>
      <c r="G2997">
        <v>3.0002999305725</v>
      </c>
      <c r="H2997">
        <v>8.3849735260009695</v>
      </c>
      <c r="I2997">
        <v>2.0756487846374498</v>
      </c>
      <c r="J2997">
        <v>1007</v>
      </c>
      <c r="K2997">
        <v>170</v>
      </c>
      <c r="L2997">
        <v>1598</v>
      </c>
      <c r="M2997">
        <v>385</v>
      </c>
      <c r="N2997">
        <v>92.9139404296875</v>
      </c>
      <c r="O2997">
        <v>51.623638153076101</v>
      </c>
      <c r="P2997">
        <v>59.522518159806197</v>
      </c>
      <c r="Q2997">
        <v>179.24465121462001</v>
      </c>
      <c r="R2997">
        <v>18.2225751514985</v>
      </c>
      <c r="S2997">
        <v>8.4609603629134593</v>
      </c>
      <c r="T2997">
        <v>0.48912074882978301</v>
      </c>
      <c r="U2997">
        <v>0.94942253537791998</v>
      </c>
      <c r="V2997">
        <v>7.7481662591687002</v>
      </c>
      <c r="W2997">
        <v>3.9192373275461101</v>
      </c>
    </row>
    <row r="2998" spans="1:23" x14ac:dyDescent="0.25">
      <c r="A2998">
        <v>2996</v>
      </c>
      <c r="B2998">
        <v>198.729763822313</v>
      </c>
      <c r="C2998">
        <v>175.222321411244</v>
      </c>
      <c r="D2998">
        <v>14.822440690715</v>
      </c>
      <c r="E2998">
        <v>8.1205489433434597</v>
      </c>
      <c r="F2998">
        <v>3.8263182640075599</v>
      </c>
      <c r="G2998">
        <v>4.23891258239746</v>
      </c>
      <c r="H2998">
        <v>7.5417881011962802</v>
      </c>
      <c r="I2998">
        <v>3.4498157501220699</v>
      </c>
      <c r="J2998">
        <v>886</v>
      </c>
      <c r="K2998">
        <v>378</v>
      </c>
      <c r="L2998">
        <v>1675</v>
      </c>
      <c r="M2998">
        <v>723</v>
      </c>
      <c r="N2998">
        <v>73</v>
      </c>
      <c r="O2998">
        <v>43.416587829589801</v>
      </c>
      <c r="P2998">
        <v>54.354339293501901</v>
      </c>
      <c r="Q2998">
        <v>164.718309859154</v>
      </c>
      <c r="R2998">
        <v>18.367601210729301</v>
      </c>
      <c r="S2998">
        <v>7.7963358115365304</v>
      </c>
      <c r="T2998">
        <v>0.32064059200469203</v>
      </c>
      <c r="U2998">
        <v>0.95372186216461996</v>
      </c>
      <c r="V2998">
        <v>15.790812141099201</v>
      </c>
      <c r="W2998">
        <v>4.3853398853398797</v>
      </c>
    </row>
    <row r="2999" spans="1:23" x14ac:dyDescent="0.25">
      <c r="A2999">
        <v>2997</v>
      </c>
      <c r="B2999">
        <v>193.48623105435701</v>
      </c>
      <c r="C2999">
        <v>181.33270585495501</v>
      </c>
      <c r="D2999">
        <v>14.4044513902987</v>
      </c>
      <c r="E2999">
        <v>6.1203366138389201</v>
      </c>
      <c r="F2999">
        <v>4.2066016197204501</v>
      </c>
      <c r="G2999">
        <v>2.9259221553802401</v>
      </c>
      <c r="H2999">
        <v>6.9741330146789497</v>
      </c>
      <c r="I2999">
        <v>2.5497255325317298</v>
      </c>
      <c r="J2999">
        <v>826</v>
      </c>
      <c r="K2999">
        <v>256</v>
      </c>
      <c r="L2999">
        <v>1572</v>
      </c>
      <c r="M2999">
        <v>515</v>
      </c>
      <c r="N2999">
        <v>74.411018371582003</v>
      </c>
      <c r="O2999">
        <v>37</v>
      </c>
      <c r="P2999">
        <v>124.232102656461</v>
      </c>
      <c r="Q2999">
        <v>171.57230537984501</v>
      </c>
      <c r="R2999">
        <v>22.420070154582898</v>
      </c>
      <c r="S2999">
        <v>7.0244955788543102</v>
      </c>
      <c r="T2999">
        <v>0.63348588231790504</v>
      </c>
      <c r="U2999">
        <v>0.96660522428114803</v>
      </c>
      <c r="V2999">
        <v>10.4909803921568</v>
      </c>
      <c r="W2999">
        <v>3.2537432621281601</v>
      </c>
    </row>
    <row r="3000" spans="1:23" x14ac:dyDescent="0.25">
      <c r="A3000">
        <v>2998</v>
      </c>
      <c r="B3000">
        <v>196.531797628519</v>
      </c>
      <c r="C3000">
        <v>191.95297793475501</v>
      </c>
      <c r="D3000">
        <v>23.7632767359332</v>
      </c>
      <c r="E3000">
        <v>5.5410746281752603</v>
      </c>
      <c r="F3000">
        <v>5.5330548286437899</v>
      </c>
      <c r="G3000">
        <v>2.4257602691650302</v>
      </c>
      <c r="H3000">
        <v>10.0038137435913</v>
      </c>
      <c r="I3000">
        <v>1.9122511148452701</v>
      </c>
      <c r="J3000">
        <v>1214</v>
      </c>
      <c r="K3000">
        <v>142</v>
      </c>
      <c r="L3000">
        <v>2162</v>
      </c>
      <c r="M3000">
        <v>311</v>
      </c>
      <c r="N3000">
        <v>85.023521423339801</v>
      </c>
      <c r="O3000">
        <v>20.591260910034102</v>
      </c>
      <c r="P3000">
        <v>53.0282970550576</v>
      </c>
      <c r="Q3000">
        <v>174.51170871732799</v>
      </c>
      <c r="R3000">
        <v>19.839163619091899</v>
      </c>
      <c r="S3000">
        <v>5.6398406158054302</v>
      </c>
      <c r="T3000">
        <v>0.46436407142060698</v>
      </c>
      <c r="U3000">
        <v>0.95681963178559604</v>
      </c>
      <c r="V3000">
        <v>8.9668784029038093</v>
      </c>
      <c r="W3000">
        <v>3.0256600966902099</v>
      </c>
    </row>
    <row r="3001" spans="1:23" x14ac:dyDescent="0.25">
      <c r="A3001">
        <v>2999</v>
      </c>
      <c r="B3001">
        <v>213.02115313706801</v>
      </c>
      <c r="C3001">
        <v>189.239282733994</v>
      </c>
      <c r="D3001">
        <v>22.2706334962526</v>
      </c>
      <c r="E3001">
        <v>6.8537161835923204</v>
      </c>
      <c r="F3001">
        <v>3.485595703125</v>
      </c>
      <c r="G3001">
        <v>3.5168430805206299</v>
      </c>
      <c r="H3001">
        <v>7.2305192947387598</v>
      </c>
      <c r="I3001">
        <v>3.2219991683959899</v>
      </c>
      <c r="J3001">
        <v>719</v>
      </c>
      <c r="K3001">
        <v>345</v>
      </c>
      <c r="L3001">
        <v>1394</v>
      </c>
      <c r="M3001">
        <v>715</v>
      </c>
      <c r="N3001">
        <v>64.350601196289006</v>
      </c>
      <c r="O3001">
        <v>44.721363067626903</v>
      </c>
      <c r="P3001">
        <v>104.979872663791</v>
      </c>
      <c r="Q3001">
        <v>149.03307507347</v>
      </c>
      <c r="R3001">
        <v>22.602406225996798</v>
      </c>
      <c r="S3001">
        <v>9.3363530027185497</v>
      </c>
      <c r="T3001">
        <v>0.52488632494258702</v>
      </c>
      <c r="U3001">
        <v>0.91262678488221805</v>
      </c>
      <c r="V3001">
        <v>13.1875</v>
      </c>
      <c r="W3001">
        <v>3.1285090455396101</v>
      </c>
    </row>
    <row r="3002" spans="1:23" x14ac:dyDescent="0.25">
      <c r="A3002">
        <v>3000</v>
      </c>
      <c r="B3002">
        <v>186.758233227891</v>
      </c>
      <c r="C3002">
        <v>134.152826563682</v>
      </c>
      <c r="D3002">
        <v>8.7340688087937597</v>
      </c>
      <c r="E3002">
        <v>4.7069891725810296</v>
      </c>
      <c r="F3002">
        <v>3.2630188465118399</v>
      </c>
      <c r="G3002">
        <v>4.0439867973327601</v>
      </c>
      <c r="H3002">
        <v>3.6952366828918399</v>
      </c>
      <c r="I3002">
        <v>2.4124996662139799</v>
      </c>
      <c r="J3002">
        <v>371</v>
      </c>
      <c r="K3002">
        <v>158</v>
      </c>
      <c r="L3002">
        <v>819</v>
      </c>
      <c r="M3002">
        <v>439</v>
      </c>
      <c r="N3002">
        <v>53.907325744628899</v>
      </c>
      <c r="O3002">
        <v>29.2745647430419</v>
      </c>
      <c r="P3002">
        <v>62.899321857068301</v>
      </c>
      <c r="Q3002">
        <v>157.50299179569399</v>
      </c>
      <c r="R3002">
        <v>18.887092372245402</v>
      </c>
      <c r="S3002">
        <v>12.5481801833721</v>
      </c>
      <c r="T3002">
        <v>0.50549361975799001</v>
      </c>
      <c r="U3002">
        <v>0.92697061772029199</v>
      </c>
      <c r="V3002">
        <v>8.4112829845313897</v>
      </c>
      <c r="W3002">
        <v>3.9682375280510902</v>
      </c>
    </row>
    <row r="3003" spans="1:23" x14ac:dyDescent="0.25">
      <c r="A3003">
        <v>3001</v>
      </c>
      <c r="B3003">
        <v>170.42325680684601</v>
      </c>
      <c r="C3003">
        <v>196.47396611616699</v>
      </c>
      <c r="D3003">
        <v>18.8014507945867</v>
      </c>
      <c r="E3003">
        <v>5.2345467652383197</v>
      </c>
      <c r="F3003">
        <v>4.9625740051269496</v>
      </c>
      <c r="G3003">
        <v>2.88744616508483</v>
      </c>
      <c r="H3003">
        <v>7.8472762107849103</v>
      </c>
      <c r="I3003">
        <v>1.9046889543533301</v>
      </c>
      <c r="J3003">
        <v>879</v>
      </c>
      <c r="K3003">
        <v>138</v>
      </c>
      <c r="L3003">
        <v>1709</v>
      </c>
      <c r="M3003">
        <v>325</v>
      </c>
      <c r="N3003">
        <v>104.00480651855401</v>
      </c>
      <c r="O3003">
        <v>57.489128112792898</v>
      </c>
      <c r="P3003">
        <v>132.77886977886899</v>
      </c>
      <c r="Q3003">
        <v>172.72506813893301</v>
      </c>
      <c r="R3003">
        <v>19.627345054970501</v>
      </c>
      <c r="S3003">
        <v>8.0012509420078306</v>
      </c>
      <c r="T3003">
        <v>0.67301973584030605</v>
      </c>
      <c r="U3003">
        <v>0.94350963896392104</v>
      </c>
      <c r="V3003">
        <v>10.547249647390601</v>
      </c>
      <c r="W3003">
        <v>3.0870506712862702</v>
      </c>
    </row>
    <row r="3004" spans="1:23" x14ac:dyDescent="0.25">
      <c r="A3004">
        <v>3002</v>
      </c>
      <c r="B3004">
        <v>164.64588872285501</v>
      </c>
      <c r="C3004">
        <v>182.17570688350199</v>
      </c>
      <c r="D3004">
        <v>25.974203936778299</v>
      </c>
      <c r="E3004">
        <v>8.1102184810170606</v>
      </c>
      <c r="F3004">
        <v>4.9613714218139604</v>
      </c>
      <c r="G3004">
        <v>3.1016681194305402</v>
      </c>
      <c r="H3004">
        <v>8.36280918121337</v>
      </c>
      <c r="I3004">
        <v>2.3335185050964302</v>
      </c>
      <c r="J3004">
        <v>974</v>
      </c>
      <c r="K3004">
        <v>186</v>
      </c>
      <c r="L3004">
        <v>1536</v>
      </c>
      <c r="M3004">
        <v>468</v>
      </c>
      <c r="N3004">
        <v>89.938865661621094</v>
      </c>
      <c r="O3004">
        <v>57.035076141357401</v>
      </c>
      <c r="P3004">
        <v>84.018819351975097</v>
      </c>
      <c r="Q3004">
        <v>164.78637681159401</v>
      </c>
      <c r="R3004">
        <v>26.553295418557902</v>
      </c>
      <c r="S3004">
        <v>5.9079241728314402</v>
      </c>
      <c r="T3004">
        <v>0.55226689382722305</v>
      </c>
      <c r="U3004">
        <v>0.95907730205765496</v>
      </c>
      <c r="V3004">
        <v>10.658404074702799</v>
      </c>
      <c r="W3004">
        <v>3.0908963781289298</v>
      </c>
    </row>
    <row r="3005" spans="1:23" x14ac:dyDescent="0.25">
      <c r="A3005">
        <v>3003</v>
      </c>
      <c r="B3005">
        <v>160.944904810883</v>
      </c>
      <c r="C3005">
        <v>206.89755283432601</v>
      </c>
      <c r="D3005">
        <v>24.988479786555299</v>
      </c>
      <c r="E3005">
        <v>10.033221400417</v>
      </c>
      <c r="F3005">
        <v>5.6505656242370597</v>
      </c>
      <c r="G3005">
        <v>2.25085353851318</v>
      </c>
      <c r="H3005">
        <v>8.2629499435424805</v>
      </c>
      <c r="I3005">
        <v>1.5525590181350699</v>
      </c>
      <c r="J3005">
        <v>902</v>
      </c>
      <c r="K3005">
        <v>92</v>
      </c>
      <c r="L3005">
        <v>1859</v>
      </c>
      <c r="M3005">
        <v>240</v>
      </c>
      <c r="N3005">
        <v>89.938865661621094</v>
      </c>
      <c r="O3005">
        <v>20.3960781097412</v>
      </c>
      <c r="P3005">
        <v>59.147546157487703</v>
      </c>
      <c r="Q3005">
        <v>137.529083583014</v>
      </c>
      <c r="R3005">
        <v>20.381392081546998</v>
      </c>
      <c r="S3005">
        <v>8.6379375176889308</v>
      </c>
      <c r="T3005">
        <v>0.43413344862727998</v>
      </c>
      <c r="U3005">
        <v>0.91321671695312201</v>
      </c>
      <c r="V3005">
        <v>7.1207547169811303</v>
      </c>
      <c r="W3005">
        <v>3.31834124200536</v>
      </c>
    </row>
    <row r="3006" spans="1:23" x14ac:dyDescent="0.25">
      <c r="A3006">
        <v>3004</v>
      </c>
      <c r="B3006">
        <v>206.358380717654</v>
      </c>
      <c r="C3006">
        <v>168.10885132643699</v>
      </c>
      <c r="D3006">
        <v>24.7565133607132</v>
      </c>
      <c r="E3006">
        <v>7.7560598487592296</v>
      </c>
      <c r="F3006">
        <v>4.3585467338562003</v>
      </c>
      <c r="G3006">
        <v>4.7067074775695801</v>
      </c>
      <c r="H3006">
        <v>8.1610784530639595</v>
      </c>
      <c r="I3006">
        <v>3.15883064270019</v>
      </c>
      <c r="J3006">
        <v>839</v>
      </c>
      <c r="K3006">
        <v>276</v>
      </c>
      <c r="L3006">
        <v>1701</v>
      </c>
      <c r="M3006">
        <v>632</v>
      </c>
      <c r="N3006">
        <v>67.178863525390597</v>
      </c>
      <c r="O3006">
        <v>46.238513946533203</v>
      </c>
      <c r="P3006">
        <v>60.400393829996702</v>
      </c>
      <c r="Q3006">
        <v>193.26990389478999</v>
      </c>
      <c r="R3006">
        <v>20.820442287380398</v>
      </c>
      <c r="S3006">
        <v>6.3352064137145696</v>
      </c>
      <c r="T3006">
        <v>0.43919993509675698</v>
      </c>
      <c r="U3006">
        <v>0.97035066947680404</v>
      </c>
      <c r="V3006">
        <v>10.2223692918596</v>
      </c>
      <c r="W3006">
        <v>3.2479720057260999</v>
      </c>
    </row>
    <row r="3007" spans="1:23" x14ac:dyDescent="0.25">
      <c r="A3007">
        <v>3005</v>
      </c>
      <c r="B3007">
        <v>201.84216654699199</v>
      </c>
      <c r="C3007">
        <v>199.75027654330501</v>
      </c>
      <c r="D3007">
        <v>15.655867885168099</v>
      </c>
      <c r="E3007">
        <v>6.0770291354881696</v>
      </c>
      <c r="F3007">
        <v>3.86669397354125</v>
      </c>
      <c r="G3007">
        <v>3.38327956199646</v>
      </c>
      <c r="H3007">
        <v>7.3330211639404297</v>
      </c>
      <c r="I3007">
        <v>2.8791139125823899</v>
      </c>
      <c r="J3007">
        <v>837</v>
      </c>
      <c r="K3007">
        <v>298</v>
      </c>
      <c r="L3007">
        <v>1408</v>
      </c>
      <c r="M3007">
        <v>582</v>
      </c>
      <c r="N3007">
        <v>82.419662475585895</v>
      </c>
      <c r="O3007">
        <v>15.811387062072701</v>
      </c>
      <c r="P3007">
        <v>72.728026963961597</v>
      </c>
      <c r="Q3007">
        <v>176.25363550519299</v>
      </c>
      <c r="R3007">
        <v>14.731876411347599</v>
      </c>
      <c r="S3007">
        <v>5.3275056838477903</v>
      </c>
      <c r="T3007">
        <v>0.596313301588</v>
      </c>
      <c r="U3007">
        <v>0.96186234510596103</v>
      </c>
      <c r="V3007">
        <v>8.8918692372170902</v>
      </c>
      <c r="W3007">
        <v>3.2821444797819099</v>
      </c>
    </row>
    <row r="3008" spans="1:23" x14ac:dyDescent="0.25">
      <c r="A3008">
        <v>3006</v>
      </c>
      <c r="B3008">
        <v>168.133555861747</v>
      </c>
      <c r="C3008">
        <v>172.82652486948999</v>
      </c>
      <c r="D3008">
        <v>22.924995372875099</v>
      </c>
      <c r="E3008">
        <v>11.985808904150399</v>
      </c>
      <c r="F3008">
        <v>7.0520672798156703</v>
      </c>
      <c r="G3008">
        <v>10.788855552673301</v>
      </c>
      <c r="H3008">
        <v>9.5339107513427699</v>
      </c>
      <c r="I3008">
        <v>7.4854264259338299</v>
      </c>
      <c r="J3008">
        <v>1200</v>
      </c>
      <c r="K3008">
        <v>773</v>
      </c>
      <c r="L3008">
        <v>2188</v>
      </c>
      <c r="M3008">
        <v>2140</v>
      </c>
      <c r="N3008">
        <v>94.154129028320298</v>
      </c>
      <c r="O3008">
        <v>63.158535003662102</v>
      </c>
      <c r="P3008">
        <v>99.609591194968502</v>
      </c>
      <c r="Q3008">
        <v>124.06103001927799</v>
      </c>
      <c r="R3008">
        <v>22.9716793609667</v>
      </c>
      <c r="S3008">
        <v>4.9457334889019702</v>
      </c>
      <c r="T3008">
        <v>0.505425168372449</v>
      </c>
      <c r="U3008">
        <v>0.95121507897925806</v>
      </c>
      <c r="V3008">
        <v>8.0395846852693005</v>
      </c>
      <c r="W3008">
        <v>3.1472275334608</v>
      </c>
    </row>
    <row r="3009" spans="1:23" x14ac:dyDescent="0.25">
      <c r="A3009">
        <v>3007</v>
      </c>
      <c r="B3009">
        <v>170.27792117060201</v>
      </c>
      <c r="C3009">
        <v>187.18938849967901</v>
      </c>
      <c r="D3009">
        <v>23.357534794944002</v>
      </c>
      <c r="E3009">
        <v>6.1346151176618102</v>
      </c>
      <c r="F3009">
        <v>7.4614195823669398</v>
      </c>
      <c r="G3009">
        <v>3.48864293098449</v>
      </c>
      <c r="H3009">
        <v>10.826800346374499</v>
      </c>
      <c r="I3009">
        <v>2.6387836933135902</v>
      </c>
      <c r="J3009">
        <v>1374</v>
      </c>
      <c r="K3009">
        <v>268</v>
      </c>
      <c r="L3009">
        <v>2332</v>
      </c>
      <c r="M3009">
        <v>516</v>
      </c>
      <c r="N3009">
        <v>102.259468078613</v>
      </c>
      <c r="O3009">
        <v>22.360681533813398</v>
      </c>
      <c r="P3009">
        <v>83.605115089514001</v>
      </c>
      <c r="Q3009">
        <v>184.515666193469</v>
      </c>
      <c r="R3009">
        <v>20.818213902778499</v>
      </c>
      <c r="S3009">
        <v>4.3188202594801099</v>
      </c>
      <c r="T3009">
        <v>0.492844798751436</v>
      </c>
      <c r="U3009">
        <v>0.96877274857834195</v>
      </c>
      <c r="V3009">
        <v>10.719152854511901</v>
      </c>
      <c r="W3009">
        <v>2.6168641593680202</v>
      </c>
    </row>
    <row r="3010" spans="1:23" x14ac:dyDescent="0.25">
      <c r="A3010">
        <v>3008</v>
      </c>
      <c r="B3010">
        <v>198.74278561586601</v>
      </c>
      <c r="C3010">
        <v>166.573890430631</v>
      </c>
      <c r="D3010">
        <v>21.713875301565601</v>
      </c>
      <c r="E3010">
        <v>6.3665257254206402</v>
      </c>
      <c r="F3010">
        <v>4.7838921546936</v>
      </c>
      <c r="G3010">
        <v>3.5902192592620801</v>
      </c>
      <c r="H3010">
        <v>7.6561188697814897</v>
      </c>
      <c r="I3010">
        <v>3.0112705230712802</v>
      </c>
      <c r="J3010">
        <v>891</v>
      </c>
      <c r="K3010">
        <v>279</v>
      </c>
      <c r="L3010">
        <v>1638</v>
      </c>
      <c r="M3010">
        <v>623</v>
      </c>
      <c r="N3010">
        <v>82</v>
      </c>
      <c r="O3010">
        <v>28.635643005371001</v>
      </c>
      <c r="P3010">
        <v>72.415638126009696</v>
      </c>
      <c r="Q3010">
        <v>171.94240780910999</v>
      </c>
      <c r="R3010">
        <v>24.867855753858901</v>
      </c>
      <c r="S3010">
        <v>6.1708363371996002</v>
      </c>
      <c r="T3010">
        <v>0.54132893805461502</v>
      </c>
      <c r="U3010">
        <v>0.95714530361375105</v>
      </c>
      <c r="V3010">
        <v>6.0264957264957202</v>
      </c>
      <c r="W3010">
        <v>3.7067048517520198</v>
      </c>
    </row>
    <row r="3011" spans="1:23" x14ac:dyDescent="0.25">
      <c r="A3011">
        <v>3009</v>
      </c>
      <c r="B3011">
        <v>166.87395447223801</v>
      </c>
      <c r="C3011">
        <v>159.276950843214</v>
      </c>
      <c r="D3011">
        <v>23.195935718119699</v>
      </c>
      <c r="E3011">
        <v>2.7534365942204801</v>
      </c>
      <c r="F3011">
        <v>7.3216218948364196</v>
      </c>
      <c r="G3011">
        <v>1.9614340066909699</v>
      </c>
      <c r="H3011">
        <v>10.082631111145</v>
      </c>
      <c r="I3011">
        <v>1.2603617906570399</v>
      </c>
      <c r="J3011">
        <v>1257</v>
      </c>
      <c r="K3011">
        <v>95</v>
      </c>
      <c r="L3011">
        <v>2201</v>
      </c>
      <c r="M3011">
        <v>179</v>
      </c>
      <c r="N3011">
        <v>127.09838104248</v>
      </c>
      <c r="O3011">
        <v>22.472204208373999</v>
      </c>
      <c r="P3011">
        <v>61.191968190854801</v>
      </c>
      <c r="Q3011">
        <v>101.172288592176</v>
      </c>
      <c r="R3011">
        <v>20.823344043645299</v>
      </c>
      <c r="S3011">
        <v>8.0145946420149592</v>
      </c>
      <c r="T3011">
        <v>0.430787761566779</v>
      </c>
      <c r="U3011">
        <v>0.90367083337298304</v>
      </c>
      <c r="V3011">
        <v>6.6964731029568902</v>
      </c>
      <c r="W3011">
        <v>3.4515289525048698</v>
      </c>
    </row>
    <row r="3012" spans="1:23" x14ac:dyDescent="0.25">
      <c r="A3012">
        <v>3010</v>
      </c>
      <c r="B3012">
        <v>170.02953676570399</v>
      </c>
      <c r="C3012">
        <v>165.09875992159701</v>
      </c>
      <c r="D3012">
        <v>26.130140429703399</v>
      </c>
      <c r="E3012">
        <v>9.7384535802070094</v>
      </c>
      <c r="F3012">
        <v>6.2685294151306099</v>
      </c>
      <c r="G3012">
        <v>5.48463630676269</v>
      </c>
      <c r="H3012">
        <v>10.740987777709901</v>
      </c>
      <c r="I3012">
        <v>3.7255761623382502</v>
      </c>
      <c r="J3012">
        <v>1380</v>
      </c>
      <c r="K3012">
        <v>298</v>
      </c>
      <c r="L3012">
        <v>2088</v>
      </c>
      <c r="M3012">
        <v>810</v>
      </c>
      <c r="N3012">
        <v>118.595947265625</v>
      </c>
      <c r="O3012">
        <v>55.758403778076101</v>
      </c>
      <c r="P3012">
        <v>105.059672386895</v>
      </c>
      <c r="Q3012">
        <v>102.92578510069001</v>
      </c>
      <c r="R3012">
        <v>26.497622050056599</v>
      </c>
      <c r="S3012">
        <v>6.9931856580693896</v>
      </c>
      <c r="T3012">
        <v>0.57534417152372797</v>
      </c>
      <c r="U3012">
        <v>0.83196602596505398</v>
      </c>
      <c r="V3012">
        <v>13.730158730158699</v>
      </c>
      <c r="W3012">
        <v>3.5932407966203899</v>
      </c>
    </row>
    <row r="3013" spans="1:23" x14ac:dyDescent="0.25">
      <c r="A3013">
        <v>3011</v>
      </c>
      <c r="B3013">
        <v>201.96386500805301</v>
      </c>
      <c r="C3013">
        <v>197.93541500902401</v>
      </c>
      <c r="D3013">
        <v>21.475281917687902</v>
      </c>
      <c r="E3013">
        <v>3.55370127345862</v>
      </c>
      <c r="F3013">
        <v>4.0863895416259703</v>
      </c>
      <c r="G3013">
        <v>1.74174332618713</v>
      </c>
      <c r="H3013">
        <v>7.3129281997680602</v>
      </c>
      <c r="I3013">
        <v>1.4870567321777299</v>
      </c>
      <c r="J3013">
        <v>852</v>
      </c>
      <c r="K3013">
        <v>152</v>
      </c>
      <c r="L3013">
        <v>1611</v>
      </c>
      <c r="M3013">
        <v>249</v>
      </c>
      <c r="N3013">
        <v>75.179786682128906</v>
      </c>
      <c r="O3013">
        <v>40.1621704101562</v>
      </c>
      <c r="P3013">
        <v>42.878258432215198</v>
      </c>
      <c r="Q3013">
        <v>181.225508766817</v>
      </c>
      <c r="R3013">
        <v>22.291412473175701</v>
      </c>
      <c r="S3013">
        <v>5.6959142255833797</v>
      </c>
      <c r="T3013">
        <v>0.30421639408539802</v>
      </c>
      <c r="U3013">
        <v>0.96336949776321201</v>
      </c>
      <c r="V3013">
        <v>8.6838056680161895</v>
      </c>
      <c r="W3013">
        <v>3.0832437413607701</v>
      </c>
    </row>
    <row r="3014" spans="1:23" x14ac:dyDescent="0.25">
      <c r="A3014">
        <v>3012</v>
      </c>
      <c r="B3014">
        <v>173.465563080983</v>
      </c>
      <c r="C3014">
        <v>184.33095926565599</v>
      </c>
      <c r="D3014">
        <v>23.126581527558098</v>
      </c>
      <c r="E3014">
        <v>7.0529608699880697</v>
      </c>
      <c r="F3014">
        <v>6.6438908576965297</v>
      </c>
      <c r="G3014">
        <v>3.1350560188293399</v>
      </c>
      <c r="H3014">
        <v>9.8048734664916992</v>
      </c>
      <c r="I3014">
        <v>2.0766024589538499</v>
      </c>
      <c r="J3014">
        <v>1225</v>
      </c>
      <c r="K3014">
        <v>131</v>
      </c>
      <c r="L3014">
        <v>2201</v>
      </c>
      <c r="M3014">
        <v>325</v>
      </c>
      <c r="N3014">
        <v>92.34716796875</v>
      </c>
      <c r="O3014">
        <v>50.089920043945298</v>
      </c>
      <c r="P3014">
        <v>72.382910409114402</v>
      </c>
      <c r="Q3014">
        <v>208.977632324898</v>
      </c>
      <c r="R3014">
        <v>24.391679992261601</v>
      </c>
      <c r="S3014">
        <v>6.7055885204820003</v>
      </c>
      <c r="T3014">
        <v>0.47079912758723402</v>
      </c>
      <c r="U3014">
        <v>0.96943779746375602</v>
      </c>
      <c r="V3014">
        <v>13.3939962476547</v>
      </c>
      <c r="W3014">
        <v>2.51171205484669</v>
      </c>
    </row>
    <row r="3015" spans="1:23" x14ac:dyDescent="0.25">
      <c r="A3015">
        <v>3013</v>
      </c>
      <c r="B3015">
        <v>150.073046245803</v>
      </c>
      <c r="C3015">
        <v>166.41264142521601</v>
      </c>
      <c r="D3015">
        <v>25.610134736491901</v>
      </c>
      <c r="E3015">
        <v>17.515976358890999</v>
      </c>
      <c r="F3015">
        <v>7.97718954086303</v>
      </c>
      <c r="G3015">
        <v>7.1502776145934996</v>
      </c>
      <c r="H3015">
        <v>10.689602851867599</v>
      </c>
      <c r="I3015">
        <v>6.6828441619873002</v>
      </c>
      <c r="J3015">
        <v>1351</v>
      </c>
      <c r="K3015">
        <v>719</v>
      </c>
      <c r="L3015">
        <v>2516</v>
      </c>
      <c r="M3015">
        <v>1821</v>
      </c>
      <c r="N3015">
        <v>121.01652526855401</v>
      </c>
      <c r="O3015">
        <v>39.824615478515597</v>
      </c>
      <c r="P3015">
        <v>65.309764309764304</v>
      </c>
      <c r="Q3015">
        <v>154.71827039419199</v>
      </c>
      <c r="R3015">
        <v>24.893559530125</v>
      </c>
      <c r="S3015">
        <v>6.7013731030446797</v>
      </c>
      <c r="T3015">
        <v>0.422425169114933</v>
      </c>
      <c r="U3015">
        <v>0.96350965218108797</v>
      </c>
      <c r="V3015">
        <v>14.988710635769401</v>
      </c>
      <c r="W3015">
        <v>4.1133272892112398</v>
      </c>
    </row>
    <row r="3016" spans="1:23" x14ac:dyDescent="0.25">
      <c r="A3016">
        <v>3014</v>
      </c>
      <c r="B3016">
        <v>148.54918589532099</v>
      </c>
      <c r="C3016">
        <v>206.48832696151601</v>
      </c>
      <c r="D3016">
        <v>22.661308318087499</v>
      </c>
      <c r="E3016">
        <v>4.4684355510287199</v>
      </c>
      <c r="F3016">
        <v>7.8841781616210902</v>
      </c>
      <c r="G3016">
        <v>2.0809240341186501</v>
      </c>
      <c r="H3016">
        <v>9.8565578460693306</v>
      </c>
      <c r="I3016">
        <v>1.90779316425323</v>
      </c>
      <c r="J3016">
        <v>1215</v>
      </c>
      <c r="K3016">
        <v>189</v>
      </c>
      <c r="L3016">
        <v>2339</v>
      </c>
      <c r="M3016">
        <v>377</v>
      </c>
      <c r="N3016">
        <v>103.60018920898401</v>
      </c>
      <c r="O3016">
        <v>33.615470886230398</v>
      </c>
      <c r="P3016">
        <v>68.315130830489196</v>
      </c>
      <c r="Q3016">
        <v>134.51605995717301</v>
      </c>
      <c r="R3016">
        <v>26.926937524708599</v>
      </c>
      <c r="S3016">
        <v>20.965896114729301</v>
      </c>
      <c r="T3016">
        <v>0.41342935320544499</v>
      </c>
      <c r="U3016">
        <v>0.65453198888582798</v>
      </c>
      <c r="V3016">
        <v>14.3019801980198</v>
      </c>
      <c r="W3016">
        <v>11.974093264248699</v>
      </c>
    </row>
    <row r="3017" spans="1:23" x14ac:dyDescent="0.25">
      <c r="A3017">
        <v>3015</v>
      </c>
      <c r="B3017">
        <v>135.98983096896799</v>
      </c>
      <c r="C3017">
        <v>177.676065904636</v>
      </c>
      <c r="D3017">
        <v>22.119875214242001</v>
      </c>
      <c r="E3017">
        <v>8.2057737015818599</v>
      </c>
      <c r="F3017">
        <v>7.9473462104797301</v>
      </c>
      <c r="G3017">
        <v>4.8638877868652299</v>
      </c>
      <c r="H3017">
        <v>10.1967468261718</v>
      </c>
      <c r="I3017">
        <v>3.97981429100036</v>
      </c>
      <c r="J3017">
        <v>1310</v>
      </c>
      <c r="K3017">
        <v>379</v>
      </c>
      <c r="L3017">
        <v>2389</v>
      </c>
      <c r="M3017">
        <v>910</v>
      </c>
      <c r="N3017">
        <v>109.444046020507</v>
      </c>
      <c r="O3017">
        <v>35.0142822265625</v>
      </c>
      <c r="P3017">
        <v>94.142350475576293</v>
      </c>
      <c r="Q3017">
        <v>205.33067045387301</v>
      </c>
      <c r="R3017">
        <v>19.525448964555501</v>
      </c>
      <c r="S3017">
        <v>7.6545643492154403</v>
      </c>
      <c r="T3017">
        <v>0.59235421842905001</v>
      </c>
      <c r="U3017">
        <v>0.96514790696706598</v>
      </c>
      <c r="V3017">
        <v>11.500281690140801</v>
      </c>
      <c r="W3017">
        <v>4.1459167682395899</v>
      </c>
    </row>
    <row r="3018" spans="1:23" x14ac:dyDescent="0.25">
      <c r="A3018">
        <v>3016</v>
      </c>
      <c r="B3018">
        <v>128.93118438161</v>
      </c>
      <c r="C3018">
        <v>171.15998757980901</v>
      </c>
      <c r="D3018">
        <v>19.456594343215698</v>
      </c>
      <c r="E3018">
        <v>16.1629584111197</v>
      </c>
      <c r="F3018">
        <v>7.6889863014221103</v>
      </c>
      <c r="G3018">
        <v>8.0201807022094709</v>
      </c>
      <c r="H3018">
        <v>9.6396293640136701</v>
      </c>
      <c r="I3018">
        <v>6.3574676513671804</v>
      </c>
      <c r="J3018">
        <v>1161</v>
      </c>
      <c r="K3018">
        <v>643</v>
      </c>
      <c r="L3018">
        <v>2384</v>
      </c>
      <c r="M3018">
        <v>1590</v>
      </c>
      <c r="N3018">
        <v>115.433959960937</v>
      </c>
      <c r="O3018">
        <v>49.648769378662102</v>
      </c>
      <c r="P3018">
        <v>107.957797220792</v>
      </c>
      <c r="Q3018">
        <v>200.73916332551599</v>
      </c>
      <c r="R3018">
        <v>22.142923890513</v>
      </c>
      <c r="S3018">
        <v>5.5529732713824398</v>
      </c>
      <c r="T3018">
        <v>0.63087614466853004</v>
      </c>
      <c r="U3018">
        <v>0.97325059488049304</v>
      </c>
      <c r="V3018">
        <v>6.3136752136752099</v>
      </c>
      <c r="W3018">
        <v>2.9257425742574199</v>
      </c>
    </row>
    <row r="3019" spans="1:23" x14ac:dyDescent="0.25">
      <c r="A3019">
        <v>3017</v>
      </c>
      <c r="B3019">
        <v>128.83333656775699</v>
      </c>
      <c r="C3019">
        <v>129.547730404238</v>
      </c>
      <c r="D3019">
        <v>19.0274260151084</v>
      </c>
      <c r="E3019">
        <v>7.9731312181802698</v>
      </c>
      <c r="F3019">
        <v>7.5922927856445304</v>
      </c>
      <c r="G3019">
        <v>5.0496745109558097</v>
      </c>
      <c r="H3019">
        <v>9.6053066253662092</v>
      </c>
      <c r="I3019">
        <v>4.03796339035034</v>
      </c>
      <c r="J3019">
        <v>1152</v>
      </c>
      <c r="K3019">
        <v>389</v>
      </c>
      <c r="L3019">
        <v>2348</v>
      </c>
      <c r="M3019">
        <v>964</v>
      </c>
      <c r="N3019">
        <v>94.201911926269503</v>
      </c>
      <c r="O3019">
        <v>25</v>
      </c>
      <c r="P3019">
        <v>69.741242765763005</v>
      </c>
      <c r="Q3019">
        <v>162.32694659600401</v>
      </c>
      <c r="R3019">
        <v>24.708693833102899</v>
      </c>
      <c r="S3019">
        <v>6.2777223180730601</v>
      </c>
      <c r="T3019">
        <v>0.48349428502619302</v>
      </c>
      <c r="U3019">
        <v>0.95364576206487695</v>
      </c>
      <c r="V3019">
        <v>13.86</v>
      </c>
      <c r="W3019">
        <v>3.08462601750883</v>
      </c>
    </row>
    <row r="3020" spans="1:23" x14ac:dyDescent="0.25">
      <c r="A3020">
        <v>3018</v>
      </c>
      <c r="B3020">
        <v>207.041083661627</v>
      </c>
      <c r="C3020">
        <v>203.618467270857</v>
      </c>
      <c r="D3020">
        <v>25.104383771221201</v>
      </c>
      <c r="E3020">
        <v>10.436233123071</v>
      </c>
      <c r="F3020">
        <v>6.62556600570678</v>
      </c>
      <c r="G3020">
        <v>5.0363144874572701</v>
      </c>
      <c r="H3020">
        <v>9.9131307601928693</v>
      </c>
      <c r="I3020">
        <v>5.5644459724426198</v>
      </c>
      <c r="J3020">
        <v>1158</v>
      </c>
      <c r="K3020">
        <v>629</v>
      </c>
      <c r="L3020">
        <v>2286</v>
      </c>
      <c r="M3020">
        <v>1402</v>
      </c>
      <c r="N3020">
        <v>100.647895812988</v>
      </c>
      <c r="O3020">
        <v>29.681642532348601</v>
      </c>
      <c r="P3020">
        <v>71.425343582576204</v>
      </c>
      <c r="Q3020">
        <v>177.219932268988</v>
      </c>
      <c r="R3020">
        <v>23.4241186971561</v>
      </c>
      <c r="S3020">
        <v>4.7417665828258899</v>
      </c>
      <c r="T3020">
        <v>0.46533148103122901</v>
      </c>
      <c r="U3020">
        <v>0.97282077424217495</v>
      </c>
      <c r="V3020">
        <v>15.733041575492299</v>
      </c>
      <c r="W3020">
        <v>2.8467616425236399</v>
      </c>
    </row>
    <row r="3021" spans="1:23" x14ac:dyDescent="0.25">
      <c r="A3021">
        <v>3019</v>
      </c>
      <c r="B3021">
        <v>107.38523937976601</v>
      </c>
      <c r="C3021">
        <v>193.111044266335</v>
      </c>
      <c r="D3021">
        <v>21.905994793925899</v>
      </c>
      <c r="E3021">
        <v>5.2579276740376901</v>
      </c>
      <c r="F3021">
        <v>4.78472805023193</v>
      </c>
      <c r="G3021">
        <v>2.70358681678771</v>
      </c>
      <c r="H3021">
        <v>5.8058991432189897</v>
      </c>
      <c r="I3021">
        <v>1.88914275169372</v>
      </c>
      <c r="J3021">
        <v>687</v>
      </c>
      <c r="K3021">
        <v>138</v>
      </c>
      <c r="L3021">
        <v>1185</v>
      </c>
      <c r="M3021">
        <v>345</v>
      </c>
      <c r="N3021">
        <v>73.736015319824205</v>
      </c>
      <c r="O3021">
        <v>21.377557754516602</v>
      </c>
      <c r="P3021">
        <v>70.934343434343404</v>
      </c>
      <c r="Q3021">
        <v>152.08059990324099</v>
      </c>
      <c r="R3021">
        <v>25.140227579533502</v>
      </c>
      <c r="S3021">
        <v>2.9272894856853999</v>
      </c>
      <c r="T3021">
        <v>0.45895492674506</v>
      </c>
      <c r="U3021">
        <v>0.98406660036548499</v>
      </c>
      <c r="V3021">
        <v>13.0746268656716</v>
      </c>
      <c r="W3021">
        <v>2.5498633879781401</v>
      </c>
    </row>
    <row r="3022" spans="1:23" x14ac:dyDescent="0.25">
      <c r="A3022">
        <v>3020</v>
      </c>
      <c r="B3022">
        <v>93.982243008791102</v>
      </c>
      <c r="C3022">
        <v>160.61534281666599</v>
      </c>
      <c r="D3022">
        <v>30.7307384719224</v>
      </c>
      <c r="E3022">
        <v>7.6694968831310399</v>
      </c>
      <c r="F3022">
        <v>4.65173292160034</v>
      </c>
      <c r="G3022">
        <v>4.0528154373168901</v>
      </c>
      <c r="H3022">
        <v>4.9893665313720703</v>
      </c>
      <c r="I3022">
        <v>3.3471693992614702</v>
      </c>
      <c r="J3022">
        <v>598</v>
      </c>
      <c r="K3022">
        <v>336</v>
      </c>
      <c r="L3022">
        <v>1025</v>
      </c>
      <c r="M3022">
        <v>771</v>
      </c>
      <c r="N3022">
        <v>70.092796325683594</v>
      </c>
      <c r="O3022">
        <v>56.008926391601499</v>
      </c>
      <c r="P3022">
        <v>78.395084675753793</v>
      </c>
      <c r="Q3022">
        <v>202.92076940691501</v>
      </c>
      <c r="R3022">
        <v>19.715234188590301</v>
      </c>
      <c r="S3022">
        <v>8.9682447806152705</v>
      </c>
      <c r="T3022">
        <v>0.44122102994347401</v>
      </c>
      <c r="U3022">
        <v>0.95700138592474104</v>
      </c>
      <c r="V3022">
        <v>12.712715855572901</v>
      </c>
      <c r="W3022">
        <v>3.2297266253158701</v>
      </c>
    </row>
    <row r="3023" spans="1:23" x14ac:dyDescent="0.25">
      <c r="A3023">
        <v>3021</v>
      </c>
      <c r="B3023">
        <v>103.888489976518</v>
      </c>
      <c r="C3023">
        <v>204.808011022919</v>
      </c>
      <c r="D3023">
        <v>26.825817210402001</v>
      </c>
      <c r="E3023">
        <v>7.2219368059280002</v>
      </c>
      <c r="F3023">
        <v>5.16910552978515</v>
      </c>
      <c r="G3023">
        <v>2.4080908298492401</v>
      </c>
      <c r="H3023">
        <v>6.87363576889038</v>
      </c>
      <c r="I3023">
        <v>2.47665047645568</v>
      </c>
      <c r="J3023">
        <v>759</v>
      </c>
      <c r="K3023">
        <v>267</v>
      </c>
      <c r="L3023">
        <v>1539</v>
      </c>
      <c r="M3023">
        <v>498</v>
      </c>
      <c r="N3023">
        <v>67.230941772460895</v>
      </c>
      <c r="O3023">
        <v>46.097721099853501</v>
      </c>
      <c r="P3023">
        <v>77.5593323216995</v>
      </c>
      <c r="Q3023">
        <v>198.69935483870901</v>
      </c>
      <c r="R3023">
        <v>26.3248190936411</v>
      </c>
      <c r="S3023">
        <v>12.054978876497399</v>
      </c>
      <c r="T3023">
        <v>0.47823367628372299</v>
      </c>
      <c r="U3023">
        <v>0.89719229057669003</v>
      </c>
      <c r="V3023">
        <v>12.980392156862701</v>
      </c>
      <c r="W3023">
        <v>4.3470790378006798</v>
      </c>
    </row>
    <row r="3024" spans="1:23" x14ac:dyDescent="0.25">
      <c r="A3024">
        <v>3022</v>
      </c>
      <c r="B3024">
        <v>106.006190688738</v>
      </c>
      <c r="C3024">
        <v>201.60519319218301</v>
      </c>
      <c r="D3024">
        <v>20.689334814767101</v>
      </c>
      <c r="E3024">
        <v>8.6458388722327193</v>
      </c>
      <c r="F3024">
        <v>5.0475211143493599</v>
      </c>
      <c r="G3024">
        <v>4.0659093856811497</v>
      </c>
      <c r="H3024">
        <v>6.6175193786620996</v>
      </c>
      <c r="I3024">
        <v>4.27005910873413</v>
      </c>
      <c r="J3024">
        <v>745</v>
      </c>
      <c r="K3024">
        <v>493</v>
      </c>
      <c r="L3024">
        <v>1431</v>
      </c>
      <c r="M3024">
        <v>995</v>
      </c>
      <c r="N3024">
        <v>75.953926086425696</v>
      </c>
      <c r="O3024">
        <v>65.459907531738196</v>
      </c>
      <c r="P3024">
        <v>93.201146560319003</v>
      </c>
      <c r="Q3024">
        <v>189.93025219761199</v>
      </c>
      <c r="R3024">
        <v>24.127066185371799</v>
      </c>
      <c r="S3024">
        <v>4.0882658465973103</v>
      </c>
      <c r="T3024">
        <v>0.50434168071751795</v>
      </c>
      <c r="U3024">
        <v>0.97881659142780197</v>
      </c>
      <c r="V3024">
        <v>11.347511312217099</v>
      </c>
      <c r="W3024">
        <v>2.7926229508196698</v>
      </c>
    </row>
    <row r="3025" spans="1:23" x14ac:dyDescent="0.25">
      <c r="A3025">
        <v>3023</v>
      </c>
      <c r="B3025">
        <v>106.774088377418</v>
      </c>
      <c r="C3025">
        <v>203.30470220652401</v>
      </c>
      <c r="D3025">
        <v>21.085449763128899</v>
      </c>
      <c r="E3025">
        <v>9.5477331764019002</v>
      </c>
      <c r="F3025">
        <v>4.7272686958312899</v>
      </c>
      <c r="G3025">
        <v>4.3396463394165004</v>
      </c>
      <c r="H3025">
        <v>5.9889554977416903</v>
      </c>
      <c r="I3025">
        <v>3.5401723384857098</v>
      </c>
      <c r="J3025">
        <v>666</v>
      </c>
      <c r="K3025">
        <v>304</v>
      </c>
      <c r="L3025">
        <v>1099</v>
      </c>
      <c r="M3025">
        <v>749</v>
      </c>
      <c r="N3025">
        <v>64.513557434082003</v>
      </c>
      <c r="O3025">
        <v>33.241539001464801</v>
      </c>
      <c r="P3025">
        <v>76.558562280520505</v>
      </c>
      <c r="Q3025">
        <v>182.417408167921</v>
      </c>
      <c r="R3025">
        <v>29.0509871233143</v>
      </c>
      <c r="S3025">
        <v>6.0745461291658698</v>
      </c>
      <c r="T3025">
        <v>0.47274982048660902</v>
      </c>
      <c r="U3025">
        <v>0.96496726176571501</v>
      </c>
      <c r="V3025">
        <v>13.1261904761904</v>
      </c>
      <c r="W3025">
        <v>3.4706533776301201</v>
      </c>
    </row>
    <row r="3026" spans="1:23" x14ac:dyDescent="0.25">
      <c r="A3026">
        <v>3024</v>
      </c>
      <c r="B3026">
        <v>113.527275902889</v>
      </c>
      <c r="C3026">
        <v>184.55621106561301</v>
      </c>
      <c r="D3026">
        <v>24.712558541470202</v>
      </c>
      <c r="E3026">
        <v>12.378788338079801</v>
      </c>
      <c r="F3026">
        <v>4.5348930358886701</v>
      </c>
      <c r="G3026">
        <v>5.7608985900878897</v>
      </c>
      <c r="H3026">
        <v>5.8051395416259703</v>
      </c>
      <c r="I3026">
        <v>5.4712948799133301</v>
      </c>
      <c r="J3026">
        <v>652</v>
      </c>
      <c r="K3026">
        <v>642</v>
      </c>
      <c r="L3026">
        <v>1280</v>
      </c>
      <c r="M3026">
        <v>1278</v>
      </c>
      <c r="N3026">
        <v>70.724822998046804</v>
      </c>
      <c r="O3026">
        <v>15.5563488006591</v>
      </c>
      <c r="P3026">
        <v>88.670690188796002</v>
      </c>
      <c r="Q3026">
        <v>117.908438646555</v>
      </c>
      <c r="R3026">
        <v>26.375227387343902</v>
      </c>
      <c r="S3026">
        <v>5.1395858362605802</v>
      </c>
      <c r="T3026">
        <v>0.48490037655942098</v>
      </c>
      <c r="U3026">
        <v>0.940081568740601</v>
      </c>
      <c r="V3026">
        <v>12.844512195121901</v>
      </c>
      <c r="W3026">
        <v>3.1535035629453598</v>
      </c>
    </row>
    <row r="3027" spans="1:23" x14ac:dyDescent="0.25">
      <c r="A3027">
        <v>3025</v>
      </c>
      <c r="B3027">
        <v>158.216518853461</v>
      </c>
      <c r="C3027">
        <v>172.10464010557101</v>
      </c>
      <c r="D3027">
        <v>16.271372997100499</v>
      </c>
      <c r="E3027">
        <v>8.5013897725485901</v>
      </c>
      <c r="F3027">
        <v>6.1528000831604004</v>
      </c>
      <c r="G3027">
        <v>5.7982931137084899</v>
      </c>
      <c r="H3027">
        <v>8.2886075973510707</v>
      </c>
      <c r="I3027">
        <v>4.2021050453186</v>
      </c>
      <c r="J3027">
        <v>1030</v>
      </c>
      <c r="K3027">
        <v>377</v>
      </c>
      <c r="L3027">
        <v>1955</v>
      </c>
      <c r="M3027">
        <v>995</v>
      </c>
      <c r="N3027">
        <v>90.906547546386705</v>
      </c>
      <c r="O3027">
        <v>59.1692504882812</v>
      </c>
      <c r="P3027">
        <v>50.555090290499798</v>
      </c>
      <c r="Q3027">
        <v>160.97061678284601</v>
      </c>
      <c r="R3027">
        <v>29.0012483080782</v>
      </c>
      <c r="S3027">
        <v>12.052490478165</v>
      </c>
      <c r="T3027">
        <v>0.308300832925331</v>
      </c>
      <c r="U3027">
        <v>0.93141710337142103</v>
      </c>
      <c r="V3027">
        <v>18.827906976744099</v>
      </c>
      <c r="W3027">
        <v>6.5794368041912197</v>
      </c>
    </row>
    <row r="3028" spans="1:23" x14ac:dyDescent="0.25">
      <c r="A3028">
        <v>3026</v>
      </c>
      <c r="B3028">
        <v>185.788953793009</v>
      </c>
      <c r="C3028">
        <v>189.97882745638299</v>
      </c>
      <c r="D3028">
        <v>11.3769740562783</v>
      </c>
      <c r="E3028">
        <v>11.1209094904192</v>
      </c>
      <c r="F3028">
        <v>5.0707879066467196</v>
      </c>
      <c r="G3028">
        <v>5.3464870452880797</v>
      </c>
      <c r="H3028">
        <v>5.4144153594970703</v>
      </c>
      <c r="I3028">
        <v>4.3488340377807599</v>
      </c>
      <c r="J3028">
        <v>600</v>
      </c>
      <c r="K3028">
        <v>426</v>
      </c>
      <c r="L3028">
        <v>1382</v>
      </c>
      <c r="M3028">
        <v>1050</v>
      </c>
      <c r="N3028">
        <v>67.067131042480398</v>
      </c>
      <c r="O3028">
        <v>48.301139831542898</v>
      </c>
      <c r="P3028">
        <v>62.418597652723399</v>
      </c>
      <c r="Q3028">
        <v>172.25247470303501</v>
      </c>
      <c r="R3028">
        <v>21.089927758610099</v>
      </c>
      <c r="S3028">
        <v>8.8974639134653994</v>
      </c>
      <c r="T3028">
        <v>0.45015463456442001</v>
      </c>
      <c r="U3028">
        <v>0.93238101124842099</v>
      </c>
      <c r="V3028">
        <v>9.8180914512922399</v>
      </c>
      <c r="W3028">
        <v>3.7585392441860401</v>
      </c>
    </row>
    <row r="3029" spans="1:23" x14ac:dyDescent="0.25">
      <c r="A3029">
        <v>3027</v>
      </c>
      <c r="B3029">
        <v>171.956199421684</v>
      </c>
      <c r="C3029">
        <v>195.868966989462</v>
      </c>
      <c r="D3029">
        <v>38.724494677628797</v>
      </c>
      <c r="E3029">
        <v>7.8894426314098904</v>
      </c>
      <c r="F3029">
        <v>7.4188995361328098</v>
      </c>
      <c r="G3029">
        <v>3.1521372795104901</v>
      </c>
      <c r="H3029">
        <v>10.6269121170043</v>
      </c>
      <c r="I3029">
        <v>2.8492548465728702</v>
      </c>
      <c r="J3029">
        <v>1308</v>
      </c>
      <c r="K3029">
        <v>245</v>
      </c>
      <c r="L3029">
        <v>2263</v>
      </c>
      <c r="M3029">
        <v>583</v>
      </c>
      <c r="N3029">
        <v>125.29964447021401</v>
      </c>
      <c r="O3029">
        <v>23.600847244262599</v>
      </c>
      <c r="P3029">
        <v>88.671156237049303</v>
      </c>
      <c r="Q3029">
        <v>203.75667429443101</v>
      </c>
      <c r="R3029">
        <v>21.696896316515399</v>
      </c>
      <c r="S3029">
        <v>11.514526551866799</v>
      </c>
      <c r="T3029">
        <v>0.51708608086660901</v>
      </c>
      <c r="U3029">
        <v>0.92118551053528097</v>
      </c>
      <c r="V3029">
        <v>11.183436532507701</v>
      </c>
      <c r="W3029">
        <v>4.70375521557719</v>
      </c>
    </row>
    <row r="3030" spans="1:23" x14ac:dyDescent="0.25">
      <c r="A3030">
        <v>3028</v>
      </c>
      <c r="B3030">
        <v>163.20103242834099</v>
      </c>
      <c r="C3030">
        <v>187.82279881231901</v>
      </c>
      <c r="D3030">
        <v>21.5266004169575</v>
      </c>
      <c r="E3030">
        <v>8.2239711176676096</v>
      </c>
      <c r="F3030">
        <v>4.4652867317199698</v>
      </c>
      <c r="G3030">
        <v>4.3285050392150799</v>
      </c>
      <c r="H3030">
        <v>5.0709137916564897</v>
      </c>
      <c r="I3030">
        <v>2.7151889801025302</v>
      </c>
      <c r="J3030">
        <v>473</v>
      </c>
      <c r="K3030">
        <v>185</v>
      </c>
      <c r="L3030">
        <v>1079</v>
      </c>
      <c r="M3030">
        <v>511</v>
      </c>
      <c r="N3030">
        <v>51.623638153076101</v>
      </c>
      <c r="O3030">
        <v>40</v>
      </c>
      <c r="P3030">
        <v>85.7205762157744</v>
      </c>
      <c r="Q3030">
        <v>168.53679141007399</v>
      </c>
      <c r="R3030">
        <v>25.670738160528</v>
      </c>
      <c r="S3030">
        <v>11.9218710201769</v>
      </c>
      <c r="T3030">
        <v>0.48447286246441401</v>
      </c>
      <c r="U3030">
        <v>0.910787548498741</v>
      </c>
      <c r="V3030">
        <v>8.0341400172860808</v>
      </c>
      <c r="W3030">
        <v>6.3448319918231704</v>
      </c>
    </row>
    <row r="3031" spans="1:23" x14ac:dyDescent="0.25">
      <c r="A3031">
        <v>3029</v>
      </c>
      <c r="B3031">
        <v>187.19437598245599</v>
      </c>
      <c r="C3031">
        <v>177.36437734091399</v>
      </c>
      <c r="D3031">
        <v>34.175743305153297</v>
      </c>
      <c r="E3031">
        <v>7.2451740445380297</v>
      </c>
      <c r="F3031">
        <v>4.6306023597717196</v>
      </c>
      <c r="G3031">
        <v>4.1951255798339799</v>
      </c>
      <c r="H3031">
        <v>6.7551627159118599</v>
      </c>
      <c r="I3031">
        <v>3.1649742126464799</v>
      </c>
      <c r="J3031">
        <v>754</v>
      </c>
      <c r="K3031">
        <v>294</v>
      </c>
      <c r="L3031">
        <v>1482</v>
      </c>
      <c r="M3031">
        <v>650</v>
      </c>
      <c r="N3031">
        <v>87.206649780273395</v>
      </c>
      <c r="O3031">
        <v>47.518417358398402</v>
      </c>
      <c r="P3031">
        <v>47.017104677060097</v>
      </c>
      <c r="Q3031">
        <v>188.01317891373799</v>
      </c>
      <c r="R3031">
        <v>24.436747522512398</v>
      </c>
      <c r="S3031">
        <v>10.3531987366132</v>
      </c>
      <c r="T3031">
        <v>0.338215200559772</v>
      </c>
      <c r="U3031">
        <v>0.90873585524562805</v>
      </c>
      <c r="V3031">
        <v>7.6026645768024999</v>
      </c>
      <c r="W3031">
        <v>2.5802348336594898</v>
      </c>
    </row>
    <row r="3032" spans="1:23" x14ac:dyDescent="0.25">
      <c r="A3032">
        <v>3030</v>
      </c>
      <c r="B3032">
        <v>151.819616138485</v>
      </c>
      <c r="C3032">
        <v>203.88629703661999</v>
      </c>
      <c r="D3032">
        <v>23.687149841066599</v>
      </c>
      <c r="E3032">
        <v>6.4329532552646098</v>
      </c>
      <c r="F3032">
        <v>6.6187558174133301</v>
      </c>
      <c r="G3032">
        <v>2.6834530830383301</v>
      </c>
      <c r="H3032">
        <v>8.0430755615234304</v>
      </c>
      <c r="I3032">
        <v>2.54375720024108</v>
      </c>
      <c r="J3032">
        <v>975</v>
      </c>
      <c r="K3032">
        <v>277</v>
      </c>
      <c r="L3032">
        <v>1924</v>
      </c>
      <c r="M3032">
        <v>514</v>
      </c>
      <c r="N3032">
        <v>89.442726135253906</v>
      </c>
      <c r="O3032">
        <v>32.649654388427699</v>
      </c>
      <c r="P3032">
        <v>68.901552935842204</v>
      </c>
      <c r="Q3032">
        <v>160.691375991737</v>
      </c>
      <c r="R3032">
        <v>22.484494263508299</v>
      </c>
      <c r="S3032">
        <v>6.2728858237197</v>
      </c>
      <c r="T3032">
        <v>0.546797212938128</v>
      </c>
      <c r="U3032">
        <v>0.95589427427076601</v>
      </c>
      <c r="V3032">
        <v>4.2129049111807699</v>
      </c>
      <c r="W3032">
        <v>3.4699972090426998</v>
      </c>
    </row>
    <row r="3033" spans="1:23" x14ac:dyDescent="0.25">
      <c r="A3033">
        <v>3031</v>
      </c>
      <c r="B3033">
        <v>191.16617826854699</v>
      </c>
      <c r="C3033">
        <v>191.46882338100801</v>
      </c>
      <c r="D3033">
        <v>36.361407475090502</v>
      </c>
      <c r="E3033">
        <v>6.0032790769986404</v>
      </c>
      <c r="F3033">
        <v>6.5014872550964302</v>
      </c>
      <c r="G3033">
        <v>2.8249449729919398</v>
      </c>
      <c r="H3033">
        <v>9.3319225311279297</v>
      </c>
      <c r="I3033">
        <v>2.6153321266174299</v>
      </c>
      <c r="J3033">
        <v>1050</v>
      </c>
      <c r="K3033">
        <v>275</v>
      </c>
      <c r="L3033">
        <v>2009</v>
      </c>
      <c r="M3033">
        <v>540</v>
      </c>
      <c r="N3033">
        <v>108.97706604003901</v>
      </c>
      <c r="O3033">
        <v>47.434165954589801</v>
      </c>
      <c r="P3033">
        <v>61.189851767388802</v>
      </c>
      <c r="Q3033">
        <v>169.911483974681</v>
      </c>
      <c r="R3033">
        <v>21.568990888239899</v>
      </c>
      <c r="S3033">
        <v>10.5854923923906</v>
      </c>
      <c r="T3033">
        <v>0.39906724744847599</v>
      </c>
      <c r="U3033">
        <v>0.94091515191419395</v>
      </c>
      <c r="V3033">
        <v>11.023041474654301</v>
      </c>
      <c r="W3033">
        <v>5.7354582843713198</v>
      </c>
    </row>
    <row r="3034" spans="1:23" x14ac:dyDescent="0.25">
      <c r="A3034">
        <v>3032</v>
      </c>
      <c r="B3034">
        <v>142.62124240718799</v>
      </c>
      <c r="C3034">
        <v>182.05204836111699</v>
      </c>
      <c r="D3034">
        <v>29.7815390547145</v>
      </c>
      <c r="E3034">
        <v>14.942841932861199</v>
      </c>
      <c r="F3034">
        <v>7.2204036712646396</v>
      </c>
      <c r="G3034">
        <v>5.9923076629638601</v>
      </c>
      <c r="H3034">
        <v>7.6062288284301696</v>
      </c>
      <c r="I3034">
        <v>5.3898596763610804</v>
      </c>
      <c r="J3034">
        <v>864</v>
      </c>
      <c r="K3034">
        <v>522</v>
      </c>
      <c r="L3034">
        <v>2053</v>
      </c>
      <c r="M3034">
        <v>1291</v>
      </c>
      <c r="N3034">
        <v>79.630393981933594</v>
      </c>
      <c r="O3034">
        <v>26.907247543334901</v>
      </c>
      <c r="P3034">
        <v>120.554837667581</v>
      </c>
      <c r="Q3034">
        <v>161.530532437581</v>
      </c>
      <c r="R3034">
        <v>19.026429740986998</v>
      </c>
      <c r="S3034">
        <v>13.3495116326973</v>
      </c>
      <c r="T3034">
        <v>0.71986886647230397</v>
      </c>
      <c r="U3034">
        <v>0.93463834191084405</v>
      </c>
      <c r="V3034">
        <v>6.1695730607336099</v>
      </c>
      <c r="W3034">
        <v>9.3318434240823507</v>
      </c>
    </row>
    <row r="3035" spans="1:23" x14ac:dyDescent="0.25">
      <c r="A3035">
        <v>3033</v>
      </c>
      <c r="B3035">
        <v>163.34737720506899</v>
      </c>
      <c r="C3035">
        <v>211.20107124143601</v>
      </c>
      <c r="D3035">
        <v>44.2121604343954</v>
      </c>
      <c r="E3035">
        <v>8.6072595666627993</v>
      </c>
      <c r="F3035">
        <v>10.186799049377401</v>
      </c>
      <c r="G3035">
        <v>4.5060877799987704</v>
      </c>
      <c r="H3035">
        <v>9.9247331619262695</v>
      </c>
      <c r="I3035">
        <v>4.58463287353515</v>
      </c>
      <c r="J3035">
        <v>1082</v>
      </c>
      <c r="K3035">
        <v>500</v>
      </c>
      <c r="L3035">
        <v>2708</v>
      </c>
      <c r="M3035">
        <v>1096</v>
      </c>
      <c r="N3035">
        <v>116.03878784179599</v>
      </c>
      <c r="O3035">
        <v>47.759815216064403</v>
      </c>
      <c r="P3035">
        <v>56.376459143968802</v>
      </c>
      <c r="Q3035">
        <v>165.34612247561199</v>
      </c>
      <c r="R3035">
        <v>22.236870613908099</v>
      </c>
      <c r="S3035">
        <v>4.7357119517211901</v>
      </c>
      <c r="T3035">
        <v>0.34634890443474198</v>
      </c>
      <c r="U3035">
        <v>0.97086924559235999</v>
      </c>
      <c r="V3035">
        <v>13.963886500429901</v>
      </c>
      <c r="W3035">
        <v>2.6845817120622502</v>
      </c>
    </row>
    <row r="3036" spans="1:23" x14ac:dyDescent="0.25">
      <c r="A3036">
        <v>3034</v>
      </c>
      <c r="B3036">
        <v>158.46597061848601</v>
      </c>
      <c r="C3036">
        <v>163.02856643831601</v>
      </c>
      <c r="D3036">
        <v>29.194736502911901</v>
      </c>
      <c r="E3036">
        <v>14.593738257896</v>
      </c>
      <c r="F3036">
        <v>6.2415046691894496</v>
      </c>
      <c r="G3036">
        <v>7.1021571159362704</v>
      </c>
      <c r="H3036">
        <v>10.816424369811999</v>
      </c>
      <c r="I3036">
        <v>5.5292940139770499</v>
      </c>
      <c r="J3036">
        <v>1268</v>
      </c>
      <c r="K3036">
        <v>499</v>
      </c>
      <c r="L3036">
        <v>1888</v>
      </c>
      <c r="M3036">
        <v>1431</v>
      </c>
      <c r="N3036">
        <v>144.40222167968699</v>
      </c>
      <c r="O3036">
        <v>33.421550750732401</v>
      </c>
      <c r="P3036">
        <v>79.701679896621698</v>
      </c>
      <c r="Q3036">
        <v>187.38619983794601</v>
      </c>
      <c r="R3036">
        <v>20.922203157343599</v>
      </c>
      <c r="S3036">
        <v>5.9168495023174499</v>
      </c>
      <c r="T3036">
        <v>0.51585905041955304</v>
      </c>
      <c r="U3036">
        <v>0.97218758604203903</v>
      </c>
      <c r="V3036">
        <v>12.2751677852348</v>
      </c>
      <c r="W3036">
        <v>2.8558314522197099</v>
      </c>
    </row>
    <row r="3037" spans="1:23" x14ac:dyDescent="0.25">
      <c r="A3037">
        <v>3035</v>
      </c>
      <c r="B3037">
        <v>172.38145510295101</v>
      </c>
      <c r="C3037">
        <v>154.537309088086</v>
      </c>
      <c r="D3037">
        <v>32.156837837258699</v>
      </c>
      <c r="E3037">
        <v>11.6305637633837</v>
      </c>
      <c r="F3037">
        <v>6.9249401092529297</v>
      </c>
      <c r="G3037">
        <v>4.7962584495544398</v>
      </c>
      <c r="H3037">
        <v>11.085929870605399</v>
      </c>
      <c r="I3037">
        <v>3.5919845104217498</v>
      </c>
      <c r="J3037">
        <v>1362</v>
      </c>
      <c r="K3037">
        <v>301</v>
      </c>
      <c r="L3037">
        <v>2262</v>
      </c>
      <c r="M3037">
        <v>788</v>
      </c>
      <c r="N3037">
        <v>118.444076538085</v>
      </c>
      <c r="O3037">
        <v>46.690471649169901</v>
      </c>
      <c r="P3037">
        <v>92.586454361964499</v>
      </c>
      <c r="Q3037">
        <v>151.32151300236399</v>
      </c>
      <c r="R3037">
        <v>25.999316075343501</v>
      </c>
      <c r="S3037">
        <v>13.173893719208699</v>
      </c>
      <c r="T3037">
        <v>0.549498397458273</v>
      </c>
      <c r="U3037">
        <v>0.89254203372542296</v>
      </c>
      <c r="V3037">
        <v>7.9625796178343897</v>
      </c>
      <c r="W3037">
        <v>4.6300236406619302</v>
      </c>
    </row>
    <row r="3038" spans="1:23" x14ac:dyDescent="0.25">
      <c r="A3038">
        <v>3036</v>
      </c>
      <c r="B3038">
        <v>146.740825554542</v>
      </c>
      <c r="C3038">
        <v>201.88493857827601</v>
      </c>
      <c r="D3038">
        <v>16.468997715680899</v>
      </c>
      <c r="E3038">
        <v>11.484199430294</v>
      </c>
      <c r="F3038">
        <v>4.5935549736022896</v>
      </c>
      <c r="G3038">
        <v>9.0735673904418892</v>
      </c>
      <c r="H3038">
        <v>6.8255591392517001</v>
      </c>
      <c r="I3038">
        <v>7.1583833694457999</v>
      </c>
      <c r="J3038">
        <v>783</v>
      </c>
      <c r="K3038">
        <v>774</v>
      </c>
      <c r="L3038">
        <v>1579</v>
      </c>
      <c r="M3038">
        <v>1974</v>
      </c>
      <c r="N3038">
        <v>68.883956909179602</v>
      </c>
      <c r="O3038">
        <v>24.839485168456999</v>
      </c>
      <c r="P3038">
        <v>70.945351312987896</v>
      </c>
      <c r="Q3038">
        <v>199.03786491435901</v>
      </c>
      <c r="R3038">
        <v>24.057774755320501</v>
      </c>
      <c r="S3038">
        <v>8.1022775758183805</v>
      </c>
      <c r="T3038">
        <v>0.44316043702945201</v>
      </c>
      <c r="U3038">
        <v>0.96164935618164005</v>
      </c>
      <c r="V3038">
        <v>14.465441819772501</v>
      </c>
      <c r="W3038">
        <v>3.2387017972430598</v>
      </c>
    </row>
    <row r="3039" spans="1:23" x14ac:dyDescent="0.25">
      <c r="A3039">
        <v>3037</v>
      </c>
      <c r="B3039">
        <v>152.44113023734201</v>
      </c>
      <c r="C3039">
        <v>165.83657746123501</v>
      </c>
      <c r="D3039">
        <v>31.545113306889601</v>
      </c>
      <c r="E3039">
        <v>10.029199948833099</v>
      </c>
      <c r="F3039">
        <v>9.8344087600708008</v>
      </c>
      <c r="G3039">
        <v>3.9066405296325599</v>
      </c>
      <c r="H3039">
        <v>10.3719415664672</v>
      </c>
      <c r="I3039">
        <v>2.6510038375854399</v>
      </c>
      <c r="J3039">
        <v>1263</v>
      </c>
      <c r="K3039">
        <v>189</v>
      </c>
      <c r="L3039">
        <v>2461</v>
      </c>
      <c r="M3039">
        <v>481</v>
      </c>
      <c r="N3039">
        <v>121.564804077148</v>
      </c>
      <c r="O3039">
        <v>17.720045089721602</v>
      </c>
      <c r="P3039">
        <v>83.869222577209797</v>
      </c>
      <c r="Q3039">
        <v>196.26118371698101</v>
      </c>
      <c r="R3039">
        <v>21.823991950035801</v>
      </c>
      <c r="S3039">
        <v>4.0003418622033999</v>
      </c>
      <c r="T3039">
        <v>0.50438575237768102</v>
      </c>
      <c r="U3039">
        <v>0.97964080108673901</v>
      </c>
      <c r="V3039">
        <v>8.0446927374301591</v>
      </c>
      <c r="W3039">
        <v>2.6236543497235898</v>
      </c>
    </row>
    <row r="3040" spans="1:23" x14ac:dyDescent="0.25">
      <c r="A3040">
        <v>3038</v>
      </c>
      <c r="B3040">
        <v>193.49432358477699</v>
      </c>
      <c r="C3040">
        <v>199.966484892002</v>
      </c>
      <c r="D3040">
        <v>14.3974318734492</v>
      </c>
      <c r="E3040">
        <v>6.3253578508879498</v>
      </c>
      <c r="F3040">
        <v>4.2433533668518004</v>
      </c>
      <c r="G3040">
        <v>3.3034744262695299</v>
      </c>
      <c r="H3040">
        <v>6.9630537033081001</v>
      </c>
      <c r="I3040">
        <v>3.0849146842956499</v>
      </c>
      <c r="J3040">
        <v>829</v>
      </c>
      <c r="K3040">
        <v>304</v>
      </c>
      <c r="L3040">
        <v>1589</v>
      </c>
      <c r="M3040">
        <v>662</v>
      </c>
      <c r="N3040">
        <v>75.166481018066406</v>
      </c>
      <c r="O3040">
        <v>41.629314422607401</v>
      </c>
      <c r="P3040">
        <v>56.317859035505997</v>
      </c>
      <c r="Q3040">
        <v>156.01882342268701</v>
      </c>
      <c r="R3040">
        <v>18.008535162874999</v>
      </c>
      <c r="S3040">
        <v>7.8191827815523096</v>
      </c>
      <c r="T3040">
        <v>0.51946868150150804</v>
      </c>
      <c r="U3040">
        <v>0.94500944271350495</v>
      </c>
      <c r="V3040">
        <v>5.2643990929705202</v>
      </c>
      <c r="W3040">
        <v>4.1844392929585599</v>
      </c>
    </row>
    <row r="3041" spans="1:23" x14ac:dyDescent="0.25">
      <c r="A3041">
        <v>3039</v>
      </c>
      <c r="B3041">
        <v>187.19014535504201</v>
      </c>
      <c r="C3041">
        <v>187.402239515612</v>
      </c>
      <c r="D3041">
        <v>34.752677412195098</v>
      </c>
      <c r="E3041">
        <v>7.5700712545859803</v>
      </c>
      <c r="F3041">
        <v>6.8746142387390101</v>
      </c>
      <c r="G3041">
        <v>3.8225820064544598</v>
      </c>
      <c r="H3041">
        <v>10.0636863708496</v>
      </c>
      <c r="I3041">
        <v>2.8557991981506299</v>
      </c>
      <c r="J3041">
        <v>1194</v>
      </c>
      <c r="K3041">
        <v>251</v>
      </c>
      <c r="L3041">
        <v>1982</v>
      </c>
      <c r="M3041">
        <v>624</v>
      </c>
      <c r="N3041">
        <v>108.747413635253</v>
      </c>
      <c r="O3041">
        <v>36.400547027587798</v>
      </c>
      <c r="P3041">
        <v>111.95298644805</v>
      </c>
      <c r="Q3041">
        <v>178.81971004180301</v>
      </c>
      <c r="R3041">
        <v>25.252023274778399</v>
      </c>
      <c r="S3041">
        <v>6.8258573645029097</v>
      </c>
      <c r="T3041">
        <v>0.57849643321755095</v>
      </c>
      <c r="U3041">
        <v>0.96297412067316501</v>
      </c>
      <c r="V3041">
        <v>11.0457912457912</v>
      </c>
      <c r="W3041">
        <v>4.1614819004524799</v>
      </c>
    </row>
    <row r="3042" spans="1:23" x14ac:dyDescent="0.25">
      <c r="A3042">
        <v>3040</v>
      </c>
      <c r="B3042">
        <v>180.591084631954</v>
      </c>
      <c r="C3042">
        <v>141.34448562945099</v>
      </c>
      <c r="D3042">
        <v>17.613810557292499</v>
      </c>
      <c r="E3042">
        <v>16.562372246092199</v>
      </c>
      <c r="F3042">
        <v>6.3721241950988698</v>
      </c>
      <c r="G3042">
        <v>6.58290290832519</v>
      </c>
      <c r="H3042">
        <v>8.6748552322387695</v>
      </c>
      <c r="I3042">
        <v>5.5701670646667401</v>
      </c>
      <c r="J3042">
        <v>1111</v>
      </c>
      <c r="K3042">
        <v>550</v>
      </c>
      <c r="L3042">
        <v>2059</v>
      </c>
      <c r="M3042">
        <v>1409</v>
      </c>
      <c r="N3042">
        <v>92.070625305175696</v>
      </c>
      <c r="O3042">
        <v>41</v>
      </c>
      <c r="P3042">
        <v>69.193610223642096</v>
      </c>
      <c r="Q3042">
        <v>160.54467906586399</v>
      </c>
      <c r="R3042">
        <v>21.289730175085499</v>
      </c>
      <c r="S3042">
        <v>2.0283777224503901</v>
      </c>
      <c r="T3042">
        <v>0.43459666496476101</v>
      </c>
      <c r="U3042">
        <v>0.987117589355618</v>
      </c>
      <c r="V3042">
        <v>13.0393873085339</v>
      </c>
      <c r="W3042">
        <v>2.1625077017868102</v>
      </c>
    </row>
    <row r="3043" spans="1:23" x14ac:dyDescent="0.25">
      <c r="A3043">
        <v>3041</v>
      </c>
      <c r="B3043">
        <v>177.264278367521</v>
      </c>
      <c r="C3043">
        <v>169.80746763958101</v>
      </c>
      <c r="D3043">
        <v>27.849546104217399</v>
      </c>
      <c r="E3043">
        <v>9.1640829650179292</v>
      </c>
      <c r="F3043">
        <v>6.1816639900207502</v>
      </c>
      <c r="G3043">
        <v>4.5028634071350098</v>
      </c>
      <c r="H3043">
        <v>8.6379890441894496</v>
      </c>
      <c r="I3043">
        <v>3.63453912734985</v>
      </c>
      <c r="J3043">
        <v>997</v>
      </c>
      <c r="K3043">
        <v>322</v>
      </c>
      <c r="L3043">
        <v>2038</v>
      </c>
      <c r="M3043">
        <v>708</v>
      </c>
      <c r="N3043">
        <v>85.475143432617102</v>
      </c>
      <c r="O3043">
        <v>30.066593170166001</v>
      </c>
      <c r="P3043">
        <v>68.545349375289206</v>
      </c>
      <c r="Q3043">
        <v>163.935714285714</v>
      </c>
      <c r="R3043">
        <v>24.672503751175899</v>
      </c>
      <c r="S3043">
        <v>11.3078682409047</v>
      </c>
      <c r="T3043">
        <v>0.40341489652363099</v>
      </c>
      <c r="U3043">
        <v>0.93912081932001201</v>
      </c>
      <c r="V3043">
        <v>10.9548167092924</v>
      </c>
      <c r="W3043">
        <v>3.44991511035653</v>
      </c>
    </row>
    <row r="3044" spans="1:23" x14ac:dyDescent="0.25">
      <c r="A3044">
        <v>3042</v>
      </c>
      <c r="B3044">
        <v>163.52811038444301</v>
      </c>
      <c r="C3044">
        <v>173.817733703351</v>
      </c>
      <c r="D3044">
        <v>32.012172119566699</v>
      </c>
      <c r="E3044">
        <v>8.2048717203172892</v>
      </c>
      <c r="F3044">
        <v>6.9058198928832999</v>
      </c>
      <c r="G3044">
        <v>3.8362679481506299</v>
      </c>
      <c r="H3044">
        <v>11.9762649536132</v>
      </c>
      <c r="I3044">
        <v>2.9143502712249698</v>
      </c>
      <c r="J3044">
        <v>1461</v>
      </c>
      <c r="K3044">
        <v>265</v>
      </c>
      <c r="L3044">
        <v>2276</v>
      </c>
      <c r="M3044">
        <v>630</v>
      </c>
      <c r="N3044">
        <v>131.36589050292901</v>
      </c>
      <c r="O3044">
        <v>17.691806793212798</v>
      </c>
      <c r="P3044">
        <v>64.500993596820393</v>
      </c>
      <c r="Q3044">
        <v>167.67812486192699</v>
      </c>
      <c r="R3044">
        <v>27.8941088467184</v>
      </c>
      <c r="S3044">
        <v>6.73897488592341</v>
      </c>
      <c r="T3044">
        <v>0.41316044752164499</v>
      </c>
      <c r="U3044">
        <v>0.94666612498233205</v>
      </c>
      <c r="V3044">
        <v>13.1112916328188</v>
      </c>
      <c r="W3044">
        <v>3.18710667689946</v>
      </c>
    </row>
    <row r="3045" spans="1:23" x14ac:dyDescent="0.25">
      <c r="A3045">
        <v>3043</v>
      </c>
      <c r="B3045">
        <v>199.11354771099701</v>
      </c>
      <c r="C3045">
        <v>166.53185584816299</v>
      </c>
      <c r="D3045">
        <v>28.341285199252699</v>
      </c>
      <c r="E3045">
        <v>13.4109361369642</v>
      </c>
      <c r="F3045">
        <v>5.4814643859863201</v>
      </c>
      <c r="G3045">
        <v>6.8542108535766602</v>
      </c>
      <c r="H3045">
        <v>10.769455909729</v>
      </c>
      <c r="I3045">
        <v>5.6243433952331499</v>
      </c>
      <c r="J3045">
        <v>1354</v>
      </c>
      <c r="K3045">
        <v>612</v>
      </c>
      <c r="L3045">
        <v>2011</v>
      </c>
      <c r="M3045">
        <v>1346</v>
      </c>
      <c r="N3045">
        <v>107.35454559326099</v>
      </c>
      <c r="O3045">
        <v>28.0178508758544</v>
      </c>
      <c r="P3045">
        <v>81.748544317446601</v>
      </c>
      <c r="Q3045">
        <v>202.45261669024001</v>
      </c>
      <c r="R3045">
        <v>21.0879362976655</v>
      </c>
      <c r="S3045">
        <v>5.4431116304433402</v>
      </c>
      <c r="T3045">
        <v>0.52523818396135002</v>
      </c>
      <c r="U3045">
        <v>0.97407239098238596</v>
      </c>
      <c r="V3045">
        <v>6.5132231404958603</v>
      </c>
      <c r="W3045">
        <v>2.5273114211397401</v>
      </c>
    </row>
    <row r="3046" spans="1:23" x14ac:dyDescent="0.25">
      <c r="A3046">
        <v>3044</v>
      </c>
      <c r="B3046">
        <v>165.91713404102501</v>
      </c>
      <c r="C3046">
        <v>177.49676880979601</v>
      </c>
      <c r="D3046">
        <v>36.179631172537398</v>
      </c>
      <c r="E3046">
        <v>10.1395584087504</v>
      </c>
      <c r="F3046">
        <v>11.9765110015869</v>
      </c>
      <c r="G3046">
        <v>6.1468186378479004</v>
      </c>
      <c r="H3046">
        <v>9.8897428512573207</v>
      </c>
      <c r="I3046">
        <v>4.7546648979187003</v>
      </c>
      <c r="J3046">
        <v>1144</v>
      </c>
      <c r="K3046">
        <v>499</v>
      </c>
      <c r="L3046">
        <v>2537</v>
      </c>
      <c r="M3046">
        <v>1139</v>
      </c>
      <c r="N3046">
        <v>91.241439819335895</v>
      </c>
      <c r="O3046">
        <v>24.186773300170898</v>
      </c>
      <c r="P3046">
        <v>89.651842826682895</v>
      </c>
      <c r="Q3046">
        <v>172.61572656327101</v>
      </c>
      <c r="R3046">
        <v>23.5881962481042</v>
      </c>
      <c r="S3046">
        <v>6.3747530673800101</v>
      </c>
      <c r="T3046">
        <v>0.52822196799113597</v>
      </c>
      <c r="U3046">
        <v>0.936453939794334</v>
      </c>
      <c r="V3046">
        <v>11.9325626204238</v>
      </c>
      <c r="W3046">
        <v>3.28651315789473</v>
      </c>
    </row>
    <row r="3047" spans="1:23" x14ac:dyDescent="0.25">
      <c r="A3047">
        <v>3045</v>
      </c>
      <c r="B3047">
        <v>187.509965262279</v>
      </c>
      <c r="C3047">
        <v>189.326806264433</v>
      </c>
      <c r="D3047">
        <v>29.550564626746301</v>
      </c>
      <c r="E3047">
        <v>4.5070893040822302</v>
      </c>
      <c r="F3047">
        <v>5.6015806198120099</v>
      </c>
      <c r="G3047">
        <v>2.35107421875</v>
      </c>
      <c r="H3047">
        <v>6.8309364318847603</v>
      </c>
      <c r="I3047">
        <v>1.9690639972686701</v>
      </c>
      <c r="J3047">
        <v>718</v>
      </c>
      <c r="K3047">
        <v>187</v>
      </c>
      <c r="L3047">
        <v>1801</v>
      </c>
      <c r="M3047">
        <v>337</v>
      </c>
      <c r="N3047">
        <v>62.968246459960902</v>
      </c>
      <c r="O3047">
        <v>29.427877426147401</v>
      </c>
      <c r="P3047">
        <v>72.931838365896894</v>
      </c>
      <c r="Q3047">
        <v>179.54562029932299</v>
      </c>
      <c r="R3047">
        <v>27.4836705691317</v>
      </c>
      <c r="S3047">
        <v>18.062506702316</v>
      </c>
      <c r="T3047">
        <v>0.47638006605961403</v>
      </c>
      <c r="U3047">
        <v>0.91709087650960697</v>
      </c>
      <c r="V3047">
        <v>11.4358794674141</v>
      </c>
      <c r="W3047">
        <v>8.9882534180627705</v>
      </c>
    </row>
    <row r="3048" spans="1:23" x14ac:dyDescent="0.25">
      <c r="A3048">
        <v>3046</v>
      </c>
      <c r="B3048">
        <v>157.02829474664699</v>
      </c>
      <c r="C3048">
        <v>219.881193114556</v>
      </c>
      <c r="D3048">
        <v>34.562639922990499</v>
      </c>
      <c r="E3048">
        <v>11.127119057414101</v>
      </c>
      <c r="F3048">
        <v>6.7183637619018501</v>
      </c>
      <c r="G3048">
        <v>3.1597921848297101</v>
      </c>
      <c r="H3048">
        <v>10.892021179199199</v>
      </c>
      <c r="I3048">
        <v>3.05977129936218</v>
      </c>
      <c r="J3048">
        <v>1301</v>
      </c>
      <c r="K3048">
        <v>245</v>
      </c>
      <c r="L3048">
        <v>2208</v>
      </c>
      <c r="M3048">
        <v>656</v>
      </c>
      <c r="N3048">
        <v>127.01181030273401</v>
      </c>
      <c r="O3048">
        <v>21.2132034301757</v>
      </c>
      <c r="P3048">
        <v>89.111129540553904</v>
      </c>
      <c r="Q3048">
        <v>162.22626125360901</v>
      </c>
      <c r="R3048">
        <v>24.5648327356921</v>
      </c>
      <c r="S3048">
        <v>11.329510150026</v>
      </c>
      <c r="T3048">
        <v>0.53812124221864799</v>
      </c>
      <c r="U3048">
        <v>0.974885554809372</v>
      </c>
      <c r="V3048">
        <v>6.7003389830508402</v>
      </c>
      <c r="W3048">
        <v>4.5829596412556004</v>
      </c>
    </row>
    <row r="3049" spans="1:23" x14ac:dyDescent="0.25">
      <c r="A3049">
        <v>3047</v>
      </c>
      <c r="B3049">
        <v>145.68049059752701</v>
      </c>
      <c r="C3049">
        <v>166.65411709910899</v>
      </c>
      <c r="D3049">
        <v>4.9851447259229698</v>
      </c>
      <c r="E3049">
        <v>10.120159845272299</v>
      </c>
      <c r="F3049">
        <v>2.54183650016784</v>
      </c>
      <c r="G3049">
        <v>7.0415105819702104</v>
      </c>
      <c r="H3049">
        <v>3.8491356372833199</v>
      </c>
      <c r="I3049">
        <v>4.9978671073913503</v>
      </c>
      <c r="J3049">
        <v>447</v>
      </c>
      <c r="K3049">
        <v>424</v>
      </c>
      <c r="L3049">
        <v>823</v>
      </c>
      <c r="M3049">
        <v>1210</v>
      </c>
      <c r="N3049">
        <v>60.0333251953125</v>
      </c>
      <c r="O3049">
        <v>30.805845260620099</v>
      </c>
      <c r="P3049">
        <v>91.116536158452305</v>
      </c>
      <c r="Q3049">
        <v>157.08497089376999</v>
      </c>
      <c r="R3049">
        <v>27.137752868413401</v>
      </c>
      <c r="S3049">
        <v>6.12113460922171</v>
      </c>
      <c r="T3049">
        <v>0.45779708283570802</v>
      </c>
      <c r="U3049">
        <v>0.96942224665763399</v>
      </c>
      <c r="V3049">
        <v>17.585959885386799</v>
      </c>
      <c r="W3049">
        <v>3.1553043683033</v>
      </c>
    </row>
    <row r="3050" spans="1:23" x14ac:dyDescent="0.25">
      <c r="A3050">
        <v>3048</v>
      </c>
      <c r="B3050">
        <v>168.75217838498699</v>
      </c>
      <c r="C3050">
        <v>191.865337965029</v>
      </c>
      <c r="D3050">
        <v>25.3112416823103</v>
      </c>
      <c r="E3050">
        <v>8.0785728136337394</v>
      </c>
      <c r="F3050">
        <v>7.6380915641784597</v>
      </c>
      <c r="G3050">
        <v>5.0791072845458896</v>
      </c>
      <c r="H3050">
        <v>11.707909584045399</v>
      </c>
      <c r="I3050">
        <v>3.49429011344909</v>
      </c>
      <c r="J3050">
        <v>1494</v>
      </c>
      <c r="K3050">
        <v>300</v>
      </c>
      <c r="L3050">
        <v>2552</v>
      </c>
      <c r="M3050">
        <v>743</v>
      </c>
      <c r="N3050">
        <v>119.218284606933</v>
      </c>
      <c r="O3050">
        <v>43.139308929443303</v>
      </c>
      <c r="P3050">
        <v>171.66112993115499</v>
      </c>
      <c r="Q3050">
        <v>174.218426762197</v>
      </c>
      <c r="R3050">
        <v>15.296580490554801</v>
      </c>
      <c r="S3050">
        <v>8.5515725179475695</v>
      </c>
      <c r="T3050">
        <v>0.92027868315306505</v>
      </c>
      <c r="U3050">
        <v>0.95524230946463495</v>
      </c>
      <c r="V3050">
        <v>4.4868238557558904</v>
      </c>
      <c r="W3050">
        <v>4.4059008879977002</v>
      </c>
    </row>
    <row r="3051" spans="1:23" x14ac:dyDescent="0.25">
      <c r="A3051">
        <v>3049</v>
      </c>
      <c r="B3051">
        <v>186.781753963787</v>
      </c>
      <c r="C3051">
        <v>218.10287410972401</v>
      </c>
      <c r="D3051">
        <v>38.411410609371998</v>
      </c>
      <c r="E3051">
        <v>4.8700667952143499</v>
      </c>
      <c r="F3051">
        <v>8.4704980850219709</v>
      </c>
      <c r="G3051">
        <v>2.0664925575256299</v>
      </c>
      <c r="H3051">
        <v>10.780102729797299</v>
      </c>
      <c r="I3051">
        <v>3.1246554851531898</v>
      </c>
      <c r="J3051">
        <v>1281</v>
      </c>
      <c r="K3051">
        <v>397</v>
      </c>
      <c r="L3051">
        <v>2454</v>
      </c>
      <c r="M3051">
        <v>606</v>
      </c>
      <c r="N3051">
        <v>108.747413635253</v>
      </c>
      <c r="O3051">
        <v>60.926189422607401</v>
      </c>
      <c r="P3051">
        <v>48.930162325405803</v>
      </c>
      <c r="Q3051">
        <v>109.385766823666</v>
      </c>
      <c r="R3051">
        <v>20.799613300199798</v>
      </c>
      <c r="S3051">
        <v>7.4041719796864802</v>
      </c>
      <c r="T3051">
        <v>0.33083890919597903</v>
      </c>
      <c r="U3051">
        <v>0.91305433929953395</v>
      </c>
      <c r="V3051">
        <v>8.4553478712357197</v>
      </c>
      <c r="W3051">
        <v>4.2430714467327704</v>
      </c>
    </row>
    <row r="3052" spans="1:23" x14ac:dyDescent="0.25">
      <c r="A3052">
        <v>3050</v>
      </c>
      <c r="B3052">
        <v>156.93533738283199</v>
      </c>
      <c r="C3052">
        <v>176.82945525820401</v>
      </c>
      <c r="D3052">
        <v>23.710485623323901</v>
      </c>
      <c r="E3052">
        <v>5.1763843870429698</v>
      </c>
      <c r="F3052">
        <v>8.0971469879150302</v>
      </c>
      <c r="G3052">
        <v>2.25217533111572</v>
      </c>
      <c r="H3052">
        <v>9.2764558792114205</v>
      </c>
      <c r="I3052">
        <v>1.49089360237121</v>
      </c>
      <c r="J3052">
        <v>1137</v>
      </c>
      <c r="K3052">
        <v>95</v>
      </c>
      <c r="L3052">
        <v>2232</v>
      </c>
      <c r="M3052">
        <v>215</v>
      </c>
      <c r="N3052">
        <v>93.477272033691406</v>
      </c>
      <c r="O3052">
        <v>70.228202819824205</v>
      </c>
      <c r="P3052">
        <v>43.949425696732199</v>
      </c>
      <c r="Q3052">
        <v>189.90324510669799</v>
      </c>
      <c r="R3052">
        <v>24.580949284775201</v>
      </c>
      <c r="S3052">
        <v>7.1629322967476199</v>
      </c>
      <c r="T3052">
        <v>0.312264727216922</v>
      </c>
      <c r="U3052">
        <v>0.96647287384921299</v>
      </c>
      <c r="V3052">
        <v>8.6660148611654204</v>
      </c>
      <c r="W3052">
        <v>2.8456118665018502</v>
      </c>
    </row>
    <row r="3053" spans="1:23" x14ac:dyDescent="0.25">
      <c r="A3053">
        <v>3051</v>
      </c>
      <c r="B3053">
        <v>141.13151817423099</v>
      </c>
      <c r="C3053">
        <v>210.94626326922699</v>
      </c>
      <c r="D3053">
        <v>12.0199444359006</v>
      </c>
      <c r="E3053">
        <v>6.94483325784456</v>
      </c>
      <c r="F3053">
        <v>3.2493550777435298</v>
      </c>
      <c r="G3053">
        <v>4.3036308288574201</v>
      </c>
      <c r="H3053">
        <v>4.2350544929504297</v>
      </c>
      <c r="I3053">
        <v>3.65369653701782</v>
      </c>
      <c r="J3053">
        <v>482</v>
      </c>
      <c r="K3053">
        <v>367</v>
      </c>
      <c r="L3053">
        <v>887</v>
      </c>
      <c r="M3053">
        <v>836</v>
      </c>
      <c r="N3053">
        <v>58.872745513916001</v>
      </c>
      <c r="O3053">
        <v>39.560081481933501</v>
      </c>
      <c r="P3053">
        <v>85.466250974279006</v>
      </c>
      <c r="Q3053">
        <v>200.26401371065501</v>
      </c>
      <c r="R3053">
        <v>24.872558864417201</v>
      </c>
      <c r="S3053">
        <v>4.0218672926656396</v>
      </c>
      <c r="T3053">
        <v>0.48873639355634702</v>
      </c>
      <c r="U3053">
        <v>0.97868091448749805</v>
      </c>
      <c r="V3053">
        <v>8.7900621118012392</v>
      </c>
      <c r="W3053">
        <v>2.7845897668785899</v>
      </c>
    </row>
    <row r="3054" spans="1:23" x14ac:dyDescent="0.25">
      <c r="A3054">
        <v>3052</v>
      </c>
      <c r="B3054">
        <v>165.75184847367501</v>
      </c>
      <c r="C3054">
        <v>176.03293291156399</v>
      </c>
      <c r="D3054">
        <v>19.028918714724298</v>
      </c>
      <c r="E3054">
        <v>5.14028230173155</v>
      </c>
      <c r="F3054">
        <v>5.7222332954406703</v>
      </c>
      <c r="G3054">
        <v>2.6693406105041499</v>
      </c>
      <c r="H3054">
        <v>7.0467495918273899</v>
      </c>
      <c r="I3054">
        <v>1.5780603885650599</v>
      </c>
      <c r="J3054">
        <v>707</v>
      </c>
      <c r="K3054">
        <v>86</v>
      </c>
      <c r="L3054">
        <v>1754</v>
      </c>
      <c r="M3054">
        <v>221</v>
      </c>
      <c r="N3054">
        <v>64.031242370605398</v>
      </c>
      <c r="O3054">
        <v>52.325901031494098</v>
      </c>
      <c r="P3054">
        <v>89.783997790258695</v>
      </c>
      <c r="Q3054">
        <v>172.57563860451199</v>
      </c>
      <c r="R3054">
        <v>30.221255820400899</v>
      </c>
      <c r="S3054">
        <v>6.9920275572321602</v>
      </c>
      <c r="T3054">
        <v>0.52033266596106698</v>
      </c>
      <c r="U3054">
        <v>0.93643590681184397</v>
      </c>
      <c r="V3054">
        <v>4.6572339577520898</v>
      </c>
      <c r="W3054">
        <v>2.5131923464249701</v>
      </c>
    </row>
    <row r="3055" spans="1:23" x14ac:dyDescent="0.25">
      <c r="A3055">
        <v>3053</v>
      </c>
      <c r="B3055">
        <v>160.64274486211599</v>
      </c>
      <c r="C3055">
        <v>184.90444215878401</v>
      </c>
      <c r="D3055">
        <v>29.877439327678399</v>
      </c>
      <c r="E3055">
        <v>8.8144787301795802</v>
      </c>
      <c r="F3055">
        <v>9.6036415100097603</v>
      </c>
      <c r="G3055">
        <v>3.7689912319183301</v>
      </c>
      <c r="H3055">
        <v>9.69573974609375</v>
      </c>
      <c r="I3055">
        <v>3.5145421028137198</v>
      </c>
      <c r="J3055">
        <v>1146</v>
      </c>
      <c r="K3055">
        <v>351</v>
      </c>
      <c r="L3055">
        <v>2203</v>
      </c>
      <c r="M3055">
        <v>764</v>
      </c>
      <c r="N3055">
        <v>122.114700317382</v>
      </c>
      <c r="O3055">
        <v>38.470767974853501</v>
      </c>
      <c r="P3055">
        <v>96.364270941054798</v>
      </c>
      <c r="Q3055">
        <v>132.84779114014199</v>
      </c>
      <c r="R3055">
        <v>23.908130257520298</v>
      </c>
      <c r="S3055">
        <v>3.8881600338172499</v>
      </c>
      <c r="T3055">
        <v>0.48009306068139601</v>
      </c>
      <c r="U3055">
        <v>0.99420944854497195</v>
      </c>
      <c r="V3055">
        <v>11.714285714285699</v>
      </c>
      <c r="W3055">
        <v>2.6856525581852102</v>
      </c>
    </row>
    <row r="3056" spans="1:23" x14ac:dyDescent="0.25">
      <c r="A3056">
        <v>3054</v>
      </c>
      <c r="B3056">
        <v>159.05235886588099</v>
      </c>
      <c r="C3056">
        <v>217.43765646529101</v>
      </c>
      <c r="D3056">
        <v>37.514545487971503</v>
      </c>
      <c r="E3056">
        <v>8.7679541599883599</v>
      </c>
      <c r="F3056">
        <v>11.7220497131347</v>
      </c>
      <c r="G3056">
        <v>4.7872428894042898</v>
      </c>
      <c r="H3056">
        <v>10.666633605956999</v>
      </c>
      <c r="I3056">
        <v>4.9253640174865696</v>
      </c>
      <c r="J3056">
        <v>1298</v>
      </c>
      <c r="K3056">
        <v>551</v>
      </c>
      <c r="L3056">
        <v>2904</v>
      </c>
      <c r="M3056">
        <v>1199</v>
      </c>
      <c r="N3056">
        <v>107.62899017333901</v>
      </c>
      <c r="O3056">
        <v>60.216278076171797</v>
      </c>
      <c r="P3056">
        <v>65.151141358287205</v>
      </c>
      <c r="Q3056">
        <v>209.938126400188</v>
      </c>
      <c r="R3056">
        <v>26.674349036896601</v>
      </c>
      <c r="S3056">
        <v>4.4995156472491002</v>
      </c>
      <c r="T3056">
        <v>0.37535893600020598</v>
      </c>
      <c r="U3056">
        <v>0.97721824280826797</v>
      </c>
      <c r="V3056">
        <v>10.432140829074299</v>
      </c>
      <c r="W3056">
        <v>2.4339412501740201</v>
      </c>
    </row>
    <row r="3057" spans="1:23" x14ac:dyDescent="0.25">
      <c r="A3057">
        <v>3055</v>
      </c>
      <c r="B3057">
        <v>147.856585611985</v>
      </c>
      <c r="C3057">
        <v>183.85150109646901</v>
      </c>
      <c r="D3057">
        <v>27.2248763830565</v>
      </c>
      <c r="E3057">
        <v>8.5635952963949808</v>
      </c>
      <c r="F3057">
        <v>6.1228513717651296</v>
      </c>
      <c r="G3057">
        <v>5.8904633522033603</v>
      </c>
      <c r="H3057">
        <v>7.3439378738403303</v>
      </c>
      <c r="I3057">
        <v>4.8694491386413503</v>
      </c>
      <c r="J3057">
        <v>886</v>
      </c>
      <c r="K3057">
        <v>529</v>
      </c>
      <c r="L3057">
        <v>1558</v>
      </c>
      <c r="M3057">
        <v>1142</v>
      </c>
      <c r="N3057">
        <v>70.576194763183594</v>
      </c>
      <c r="O3057">
        <v>52.697250366210902</v>
      </c>
      <c r="P3057">
        <v>68.701258669406599</v>
      </c>
      <c r="Q3057">
        <v>154.06927683918801</v>
      </c>
      <c r="R3057">
        <v>30.039393451937698</v>
      </c>
      <c r="S3057">
        <v>12.9272545397546</v>
      </c>
      <c r="T3057">
        <v>0.42278502975180199</v>
      </c>
      <c r="U3057">
        <v>0.88288142621645904</v>
      </c>
      <c r="V3057">
        <v>15.726449275362301</v>
      </c>
      <c r="W3057">
        <v>3.4273067756213802</v>
      </c>
    </row>
    <row r="3058" spans="1:23" x14ac:dyDescent="0.25">
      <c r="A3058">
        <v>3056</v>
      </c>
      <c r="B3058">
        <v>151.202216227755</v>
      </c>
      <c r="C3058">
        <v>213.980865143899</v>
      </c>
      <c r="D3058">
        <v>38.668961371605398</v>
      </c>
      <c r="E3058">
        <v>11.0315276249232</v>
      </c>
      <c r="F3058">
        <v>8.32373046875</v>
      </c>
      <c r="G3058">
        <v>4.9039378166198704</v>
      </c>
      <c r="H3058">
        <v>9.1038045883178693</v>
      </c>
      <c r="I3058">
        <v>4.6999969482421804</v>
      </c>
      <c r="J3058">
        <v>1054</v>
      </c>
      <c r="K3058">
        <v>511</v>
      </c>
      <c r="L3058">
        <v>2310</v>
      </c>
      <c r="M3058">
        <v>1144</v>
      </c>
      <c r="N3058">
        <v>93.134315490722599</v>
      </c>
      <c r="O3058">
        <v>37.336311340332003</v>
      </c>
      <c r="P3058">
        <v>68.635271317829407</v>
      </c>
      <c r="Q3058">
        <v>198.692887205387</v>
      </c>
      <c r="R3058">
        <v>35.319317409750802</v>
      </c>
      <c r="S3058">
        <v>5.78927807709597</v>
      </c>
      <c r="T3058">
        <v>0.39097705555356999</v>
      </c>
      <c r="U3058">
        <v>0.97014630158547199</v>
      </c>
      <c r="V3058">
        <v>21.064835164835099</v>
      </c>
      <c r="W3058">
        <v>2.5621506083525101</v>
      </c>
    </row>
    <row r="3059" spans="1:23" x14ac:dyDescent="0.25">
      <c r="A3059">
        <v>3057</v>
      </c>
      <c r="B3059">
        <v>153.12948048671601</v>
      </c>
      <c r="C3059">
        <v>228.135729395097</v>
      </c>
      <c r="D3059">
        <v>19.0253316938064</v>
      </c>
      <c r="E3059">
        <v>5.0819072960666096</v>
      </c>
      <c r="F3059">
        <v>5.3067736625671298</v>
      </c>
      <c r="G3059">
        <v>1.88551020622253</v>
      </c>
      <c r="H3059">
        <v>6.5240612030029297</v>
      </c>
      <c r="I3059">
        <v>1.2562001943588199</v>
      </c>
      <c r="J3059">
        <v>666</v>
      </c>
      <c r="K3059">
        <v>80</v>
      </c>
      <c r="L3059">
        <v>1541</v>
      </c>
      <c r="M3059">
        <v>174</v>
      </c>
      <c r="N3059">
        <v>91.7823486328125</v>
      </c>
      <c r="O3059">
        <v>52.430908203125</v>
      </c>
      <c r="P3059">
        <v>92.334826883910296</v>
      </c>
      <c r="Q3059">
        <v>192.69286304527401</v>
      </c>
      <c r="R3059">
        <v>26.600987473068201</v>
      </c>
      <c r="S3059">
        <v>3.3743837059431301</v>
      </c>
      <c r="T3059">
        <v>0.57366493127554197</v>
      </c>
      <c r="U3059">
        <v>0.97889160821820198</v>
      </c>
      <c r="V3059">
        <v>9.3940375891121199</v>
      </c>
      <c r="W3059">
        <v>2.2649190439475699</v>
      </c>
    </row>
    <row r="3060" spans="1:23" x14ac:dyDescent="0.25">
      <c r="A3060">
        <v>3058</v>
      </c>
      <c r="B3060">
        <v>137.52184206951401</v>
      </c>
      <c r="C3060">
        <v>191.159347163733</v>
      </c>
      <c r="D3060">
        <v>31.7195776885467</v>
      </c>
      <c r="E3060">
        <v>6.9630544585756997</v>
      </c>
      <c r="F3060">
        <v>6.9591469764709402</v>
      </c>
      <c r="G3060">
        <v>2.66055107116699</v>
      </c>
      <c r="H3060">
        <v>10.3221788406372</v>
      </c>
      <c r="I3060">
        <v>1.6592168807983301</v>
      </c>
      <c r="J3060">
        <v>1281</v>
      </c>
      <c r="K3060">
        <v>86</v>
      </c>
      <c r="L3060">
        <v>2126</v>
      </c>
      <c r="M3060">
        <v>228</v>
      </c>
      <c r="N3060">
        <v>124.482933044433</v>
      </c>
      <c r="O3060">
        <v>31.0483493804931</v>
      </c>
      <c r="P3060">
        <v>114.743071696763</v>
      </c>
      <c r="Q3060">
        <v>175.72084152121101</v>
      </c>
      <c r="R3060">
        <v>20.6776395251634</v>
      </c>
      <c r="S3060">
        <v>7.9125340733447498</v>
      </c>
      <c r="T3060">
        <v>0.63729901062211103</v>
      </c>
      <c r="U3060">
        <v>0.96487164174526396</v>
      </c>
      <c r="V3060">
        <v>6.4391092553931797</v>
      </c>
      <c r="W3060">
        <v>3.3003852796598898</v>
      </c>
    </row>
    <row r="3061" spans="1:23" x14ac:dyDescent="0.25">
      <c r="A3061">
        <v>3059</v>
      </c>
      <c r="B3061">
        <v>165.60713384695899</v>
      </c>
      <c r="C3061">
        <v>187.49901996933701</v>
      </c>
      <c r="D3061">
        <v>20.8907024405142</v>
      </c>
      <c r="E3061">
        <v>4.8945728852411703</v>
      </c>
      <c r="F3061">
        <v>4.7198472023010201</v>
      </c>
      <c r="G3061">
        <v>2.8053438663482599</v>
      </c>
      <c r="H3061">
        <v>5.45039463043212</v>
      </c>
      <c r="I3061">
        <v>2.1696343421936</v>
      </c>
      <c r="J3061">
        <v>506</v>
      </c>
      <c r="K3061">
        <v>225</v>
      </c>
      <c r="L3061">
        <v>1123</v>
      </c>
      <c r="M3061">
        <v>452</v>
      </c>
      <c r="N3061">
        <v>47.127487182617102</v>
      </c>
      <c r="O3061">
        <v>86.052307128906193</v>
      </c>
      <c r="P3061">
        <v>62.788180010844002</v>
      </c>
      <c r="Q3061">
        <v>192.123839985584</v>
      </c>
      <c r="R3061">
        <v>30.525832500383</v>
      </c>
      <c r="S3061">
        <v>3.66383230672482</v>
      </c>
      <c r="T3061">
        <v>0.381462070201394</v>
      </c>
      <c r="U3061">
        <v>0.97675906827927805</v>
      </c>
      <c r="V3061">
        <v>13.7446662078458</v>
      </c>
      <c r="W3061">
        <v>2.5047903251138601</v>
      </c>
    </row>
    <row r="3062" spans="1:23" x14ac:dyDescent="0.25">
      <c r="A3062">
        <v>3060</v>
      </c>
      <c r="B3062">
        <v>167.33187137340099</v>
      </c>
      <c r="C3062">
        <v>186.90915794989201</v>
      </c>
      <c r="D3062">
        <v>29.038437189969802</v>
      </c>
      <c r="E3062">
        <v>7.1503697542011304</v>
      </c>
      <c r="F3062">
        <v>6.1020655632018999</v>
      </c>
      <c r="G3062">
        <v>2.5706365108489901</v>
      </c>
      <c r="H3062">
        <v>6.6888194084167401</v>
      </c>
      <c r="I3062">
        <v>1.6969417333602901</v>
      </c>
      <c r="J3062">
        <v>747</v>
      </c>
      <c r="K3062">
        <v>112</v>
      </c>
      <c r="L3062">
        <v>1629</v>
      </c>
      <c r="M3062">
        <v>284</v>
      </c>
      <c r="N3062">
        <v>83.054206848144503</v>
      </c>
      <c r="O3062">
        <v>56.568546295166001</v>
      </c>
      <c r="P3062">
        <v>62.835256049521597</v>
      </c>
      <c r="Q3062">
        <v>195.361248107817</v>
      </c>
      <c r="R3062">
        <v>18.502467876101999</v>
      </c>
      <c r="S3062">
        <v>6.0992230511072201</v>
      </c>
      <c r="T3062">
        <v>0.49262492447471901</v>
      </c>
      <c r="U3062">
        <v>0.95978861416470795</v>
      </c>
      <c r="V3062">
        <v>7.8409221902017201</v>
      </c>
      <c r="W3062">
        <v>2.9146341463414598</v>
      </c>
    </row>
    <row r="3063" spans="1:23" x14ac:dyDescent="0.25">
      <c r="A3063">
        <v>3061</v>
      </c>
      <c r="B3063">
        <v>189.51171185157801</v>
      </c>
      <c r="C3063">
        <v>195.47381086378499</v>
      </c>
      <c r="D3063">
        <v>24.011617336602601</v>
      </c>
      <c r="E3063">
        <v>3.9074837912263898</v>
      </c>
      <c r="F3063">
        <v>6.6585741043090803</v>
      </c>
      <c r="G3063">
        <v>1.5214759111404399</v>
      </c>
      <c r="H3063">
        <v>9.7784233093261701</v>
      </c>
      <c r="I3063">
        <v>1.00928223133087</v>
      </c>
      <c r="J3063">
        <v>1226</v>
      </c>
      <c r="K3063">
        <v>32</v>
      </c>
      <c r="L3063">
        <v>2189</v>
      </c>
      <c r="M3063">
        <v>96</v>
      </c>
      <c r="N3063">
        <v>101.079177856445</v>
      </c>
      <c r="O3063">
        <v>19.416486740112301</v>
      </c>
      <c r="P3063">
        <v>95.922921711057299</v>
      </c>
      <c r="Q3063">
        <v>196.517833130562</v>
      </c>
      <c r="R3063">
        <v>28.1136664227264</v>
      </c>
      <c r="S3063">
        <v>4.9831841416774898</v>
      </c>
      <c r="T3063">
        <v>0.502832084006267</v>
      </c>
      <c r="U3063">
        <v>0.96105472483093402</v>
      </c>
      <c r="V3063">
        <v>9.0968</v>
      </c>
      <c r="W3063">
        <v>2.6709357570749801</v>
      </c>
    </row>
    <row r="3064" spans="1:23" x14ac:dyDescent="0.25">
      <c r="A3064">
        <v>3062</v>
      </c>
      <c r="B3064">
        <v>164.601059597508</v>
      </c>
      <c r="C3064">
        <v>165.0147877894</v>
      </c>
      <c r="D3064">
        <v>36.584675359961999</v>
      </c>
      <c r="E3064">
        <v>7.6138600962395202</v>
      </c>
      <c r="F3064">
        <v>9.3163509368896396</v>
      </c>
      <c r="G3064">
        <v>3.8591563701629599</v>
      </c>
      <c r="H3064">
        <v>11.553237915039</v>
      </c>
      <c r="I3064">
        <v>3.2271847724914502</v>
      </c>
      <c r="J3064">
        <v>1458</v>
      </c>
      <c r="K3064">
        <v>348</v>
      </c>
      <c r="L3064">
        <v>2537</v>
      </c>
      <c r="M3064">
        <v>701</v>
      </c>
      <c r="N3064">
        <v>127.314567565917</v>
      </c>
      <c r="O3064">
        <v>15.6524753570556</v>
      </c>
      <c r="P3064">
        <v>63.254495159059402</v>
      </c>
      <c r="Q3064">
        <v>136.217636022514</v>
      </c>
      <c r="R3064">
        <v>19.525972096011898</v>
      </c>
      <c r="S3064">
        <v>20.576346382050499</v>
      </c>
      <c r="T3064">
        <v>0.48682492700124902</v>
      </c>
      <c r="U3064">
        <v>0.73808171298009395</v>
      </c>
      <c r="V3064">
        <v>7.8296376419686302</v>
      </c>
      <c r="W3064">
        <v>9.8290155440414502</v>
      </c>
    </row>
    <row r="3065" spans="1:23" x14ac:dyDescent="0.25">
      <c r="A3065">
        <v>3063</v>
      </c>
      <c r="B3065">
        <v>182.606318771953</v>
      </c>
      <c r="C3065">
        <v>180.34345708241901</v>
      </c>
      <c r="D3065">
        <v>20.338170240041599</v>
      </c>
      <c r="E3065">
        <v>7.9257351446178097</v>
      </c>
      <c r="F3065">
        <v>5.5134892463684002</v>
      </c>
      <c r="G3065">
        <v>3.82877421379089</v>
      </c>
      <c r="H3065">
        <v>8.2523584365844709</v>
      </c>
      <c r="I3065">
        <v>3.3681151866912802</v>
      </c>
      <c r="J3065">
        <v>988</v>
      </c>
      <c r="K3065">
        <v>344</v>
      </c>
      <c r="L3065">
        <v>1852</v>
      </c>
      <c r="M3065">
        <v>718</v>
      </c>
      <c r="N3065">
        <v>99.126182556152301</v>
      </c>
      <c r="O3065">
        <v>19.104972839355401</v>
      </c>
      <c r="P3065">
        <v>106.57710651828199</v>
      </c>
      <c r="Q3065">
        <v>156.81804964729901</v>
      </c>
      <c r="R3065">
        <v>17.928914143778499</v>
      </c>
      <c r="S3065">
        <v>7.3425174188493001</v>
      </c>
      <c r="T3065">
        <v>0.72016818336600996</v>
      </c>
      <c r="U3065">
        <v>0.93610834688152</v>
      </c>
      <c r="V3065">
        <v>12.382608695652101</v>
      </c>
      <c r="W3065">
        <v>3.04970760233918</v>
      </c>
    </row>
    <row r="3066" spans="1:23" x14ac:dyDescent="0.25">
      <c r="A3066">
        <v>3064</v>
      </c>
      <c r="B3066">
        <v>171.12686060276701</v>
      </c>
      <c r="C3066">
        <v>166.600981971317</v>
      </c>
      <c r="D3066">
        <v>21.896255732497799</v>
      </c>
      <c r="E3066">
        <v>8.2104194654926808</v>
      </c>
      <c r="F3066">
        <v>4.8306179046630797</v>
      </c>
      <c r="G3066">
        <v>4.0618896484375</v>
      </c>
      <c r="H3066">
        <v>6.1849770545959402</v>
      </c>
      <c r="I3066">
        <v>3.04860043525695</v>
      </c>
      <c r="J3066">
        <v>627</v>
      </c>
      <c r="K3066">
        <v>276</v>
      </c>
      <c r="L3066">
        <v>1429</v>
      </c>
      <c r="M3066">
        <v>638</v>
      </c>
      <c r="N3066">
        <v>60.207977294921797</v>
      </c>
      <c r="O3066">
        <v>55.009090423583899</v>
      </c>
      <c r="P3066">
        <v>73.0039717016259</v>
      </c>
      <c r="Q3066">
        <v>160.73162848718499</v>
      </c>
      <c r="R3066">
        <v>27.702814511323002</v>
      </c>
      <c r="S3066">
        <v>9.1061654832813606</v>
      </c>
      <c r="T3066">
        <v>0.49876564339019702</v>
      </c>
      <c r="U3066">
        <v>0.92440070827439302</v>
      </c>
      <c r="V3066">
        <v>8.9622348680806994</v>
      </c>
      <c r="W3066">
        <v>5.00135043889264</v>
      </c>
    </row>
    <row r="3067" spans="1:23" x14ac:dyDescent="0.25">
      <c r="A3067">
        <v>3065</v>
      </c>
      <c r="B3067">
        <v>170.51041161287799</v>
      </c>
      <c r="C3067">
        <v>219.704283025092</v>
      </c>
      <c r="D3067">
        <v>30.445367263735601</v>
      </c>
      <c r="E3067">
        <v>17.518961355109901</v>
      </c>
      <c r="F3067">
        <v>7.9158697128295898</v>
      </c>
      <c r="G3067">
        <v>4.9664120674133301</v>
      </c>
      <c r="H3067">
        <v>12.935822486877401</v>
      </c>
      <c r="I3067">
        <v>4.0019097328186</v>
      </c>
      <c r="J3067">
        <v>1599</v>
      </c>
      <c r="K3067">
        <v>309</v>
      </c>
      <c r="L3067">
        <v>2818</v>
      </c>
      <c r="M3067">
        <v>802</v>
      </c>
      <c r="N3067">
        <v>118.6802444458</v>
      </c>
      <c r="O3067">
        <v>39.115215301513601</v>
      </c>
      <c r="P3067">
        <v>73.864158636026602</v>
      </c>
      <c r="Q3067">
        <v>201.32032293310601</v>
      </c>
      <c r="R3067">
        <v>24.0447500556973</v>
      </c>
      <c r="S3067">
        <v>7.8387392598894898</v>
      </c>
      <c r="T3067">
        <v>0.44790911564246799</v>
      </c>
      <c r="U3067">
        <v>0.95214683160344904</v>
      </c>
      <c r="V3067">
        <v>9.4674434544208292</v>
      </c>
      <c r="W3067">
        <v>4.3729076790336396</v>
      </c>
    </row>
    <row r="3068" spans="1:23" x14ac:dyDescent="0.25">
      <c r="A3068">
        <v>3066</v>
      </c>
      <c r="B3068">
        <v>190.70690290904099</v>
      </c>
      <c r="C3068">
        <v>193.52743115527099</v>
      </c>
      <c r="D3068">
        <v>25.253166447456699</v>
      </c>
      <c r="E3068">
        <v>6.08359593140898</v>
      </c>
      <c r="F3068">
        <v>4.2214698791503897</v>
      </c>
      <c r="G3068">
        <v>2.83483409881591</v>
      </c>
      <c r="H3068">
        <v>7.8416471481323198</v>
      </c>
      <c r="I3068">
        <v>2.39771556854248</v>
      </c>
      <c r="J3068">
        <v>938</v>
      </c>
      <c r="K3068">
        <v>200</v>
      </c>
      <c r="L3068">
        <v>1469</v>
      </c>
      <c r="M3068">
        <v>467</v>
      </c>
      <c r="N3068">
        <v>90.917549133300696</v>
      </c>
      <c r="O3068">
        <v>28.1602573394775</v>
      </c>
      <c r="P3068">
        <v>70.066287108580696</v>
      </c>
      <c r="Q3068">
        <v>167.65877337536699</v>
      </c>
      <c r="R3068">
        <v>22.392839978672001</v>
      </c>
      <c r="S3068">
        <v>9.3450199583794902</v>
      </c>
      <c r="T3068">
        <v>0.42248979695119998</v>
      </c>
      <c r="U3068">
        <v>0.94223338743542795</v>
      </c>
      <c r="V3068">
        <v>10.403773584905601</v>
      </c>
      <c r="W3068">
        <v>5.3466808410111</v>
      </c>
    </row>
    <row r="3069" spans="1:23" x14ac:dyDescent="0.25">
      <c r="A3069">
        <v>3067</v>
      </c>
      <c r="B3069">
        <v>175.756525451687</v>
      </c>
      <c r="C3069">
        <v>188.18692386811301</v>
      </c>
      <c r="D3069">
        <v>15.452965491743701</v>
      </c>
      <c r="E3069">
        <v>9.0070467229484894</v>
      </c>
      <c r="F3069">
        <v>6.6871562004089302</v>
      </c>
      <c r="G3069">
        <v>4.9448781013488698</v>
      </c>
      <c r="H3069">
        <v>8.7707757949829102</v>
      </c>
      <c r="I3069">
        <v>4.01442527770996</v>
      </c>
      <c r="J3069">
        <v>1120</v>
      </c>
      <c r="K3069">
        <v>376</v>
      </c>
      <c r="L3069">
        <v>2095</v>
      </c>
      <c r="M3069">
        <v>936</v>
      </c>
      <c r="N3069">
        <v>87.206649780273395</v>
      </c>
      <c r="O3069">
        <v>47</v>
      </c>
      <c r="P3069">
        <v>99.3947220662549</v>
      </c>
      <c r="Q3069">
        <v>179.934281842818</v>
      </c>
      <c r="R3069">
        <v>20.7984298200615</v>
      </c>
      <c r="S3069">
        <v>5.5225716523176001</v>
      </c>
      <c r="T3069">
        <v>0.61154009030003997</v>
      </c>
      <c r="U3069">
        <v>0.96146377492452795</v>
      </c>
      <c r="V3069">
        <v>10.744047619047601</v>
      </c>
      <c r="W3069">
        <v>3.2274475007394199</v>
      </c>
    </row>
    <row r="3070" spans="1:23" x14ac:dyDescent="0.25">
      <c r="A3070">
        <v>3068</v>
      </c>
      <c r="B3070">
        <v>185.849715694075</v>
      </c>
      <c r="C3070">
        <v>167.93725863106201</v>
      </c>
      <c r="D3070">
        <v>32.549815734407197</v>
      </c>
      <c r="E3070">
        <v>8.2061890597287199</v>
      </c>
      <c r="F3070">
        <v>8.1619930267333896</v>
      </c>
      <c r="G3070">
        <v>3.5371308326721098</v>
      </c>
      <c r="H3070">
        <v>9.4522762298583896</v>
      </c>
      <c r="I3070">
        <v>2.7218735218047998</v>
      </c>
      <c r="J3070">
        <v>1100</v>
      </c>
      <c r="K3070">
        <v>232</v>
      </c>
      <c r="L3070">
        <v>2379</v>
      </c>
      <c r="M3070">
        <v>531</v>
      </c>
      <c r="N3070">
        <v>99.488693237304602</v>
      </c>
      <c r="O3070">
        <v>37.121421813964801</v>
      </c>
      <c r="P3070">
        <v>71.765045342126896</v>
      </c>
      <c r="Q3070">
        <v>173.17917469934801</v>
      </c>
      <c r="R3070">
        <v>24.372251157450901</v>
      </c>
      <c r="S3070">
        <v>5.6117258138472499</v>
      </c>
      <c r="T3070">
        <v>0.46255453261169499</v>
      </c>
      <c r="U3070">
        <v>0.98021088230271103</v>
      </c>
      <c r="V3070">
        <v>13.173482032218001</v>
      </c>
      <c r="W3070">
        <v>3.0184336707511901</v>
      </c>
    </row>
    <row r="3071" spans="1:23" x14ac:dyDescent="0.25">
      <c r="A3071">
        <v>3069</v>
      </c>
      <c r="B3071">
        <v>177.678278251081</v>
      </c>
      <c r="C3071">
        <v>189.14840187079099</v>
      </c>
      <c r="D3071">
        <v>33.060253338551099</v>
      </c>
      <c r="E3071">
        <v>16.1782017306688</v>
      </c>
      <c r="F3071">
        <v>5.7305660247802699</v>
      </c>
      <c r="G3071">
        <v>9.2778348922729492</v>
      </c>
      <c r="H3071">
        <v>10.2643680572509</v>
      </c>
      <c r="I3071">
        <v>6.9071369171142498</v>
      </c>
      <c r="J3071">
        <v>1307</v>
      </c>
      <c r="K3071">
        <v>654</v>
      </c>
      <c r="L3071">
        <v>1994</v>
      </c>
      <c r="M3071">
        <v>1835</v>
      </c>
      <c r="N3071">
        <v>96.005210876464801</v>
      </c>
      <c r="O3071">
        <v>68.680419921875</v>
      </c>
      <c r="P3071">
        <v>78.546654099905695</v>
      </c>
      <c r="Q3071">
        <v>147.194963811821</v>
      </c>
      <c r="R3071">
        <v>25.032111465458701</v>
      </c>
      <c r="S3071">
        <v>8.4165698319997997</v>
      </c>
      <c r="T3071">
        <v>0.48197106017638902</v>
      </c>
      <c r="U3071">
        <v>0.93798766107227904</v>
      </c>
      <c r="V3071">
        <v>8.8835978835978793</v>
      </c>
      <c r="W3071">
        <v>3.35665254856141</v>
      </c>
    </row>
    <row r="3072" spans="1:23" x14ac:dyDescent="0.25">
      <c r="A3072">
        <v>3070</v>
      </c>
      <c r="B3072">
        <v>189.73960294203201</v>
      </c>
      <c r="C3072">
        <v>149.38529759940999</v>
      </c>
      <c r="D3072">
        <v>25.383389116074099</v>
      </c>
      <c r="E3072">
        <v>11.513537845361499</v>
      </c>
      <c r="F3072">
        <v>4.7586474418640101</v>
      </c>
      <c r="G3072">
        <v>6.6588721275329501</v>
      </c>
      <c r="H3072">
        <v>6.1255407333373997</v>
      </c>
      <c r="I3072">
        <v>4.59633111953735</v>
      </c>
      <c r="J3072">
        <v>628</v>
      </c>
      <c r="K3072">
        <v>437</v>
      </c>
      <c r="L3072">
        <v>1284</v>
      </c>
      <c r="M3072">
        <v>1089</v>
      </c>
      <c r="N3072">
        <v>72.027770996093693</v>
      </c>
      <c r="O3072">
        <v>24</v>
      </c>
      <c r="P3072">
        <v>132.10034821145899</v>
      </c>
      <c r="Q3072">
        <v>186.24422242405799</v>
      </c>
      <c r="R3072">
        <v>22.6117231807577</v>
      </c>
      <c r="S3072">
        <v>6.9511870269210201</v>
      </c>
      <c r="T3072">
        <v>0.690463942042433</v>
      </c>
      <c r="U3072">
        <v>0.976399658080224</v>
      </c>
      <c r="V3072">
        <v>8.8718209562563501</v>
      </c>
      <c r="W3072">
        <v>2.9820646801299202</v>
      </c>
    </row>
    <row r="3073" spans="1:23" x14ac:dyDescent="0.25">
      <c r="A3073">
        <v>3071</v>
      </c>
      <c r="B3073">
        <v>192.48859865318499</v>
      </c>
      <c r="C3073">
        <v>166.97149178132699</v>
      </c>
      <c r="D3073">
        <v>25.7157757553986</v>
      </c>
      <c r="E3073">
        <v>7.1076822464041403</v>
      </c>
      <c r="F3073">
        <v>11.8211669921875</v>
      </c>
      <c r="G3073">
        <v>4.1465029716491699</v>
      </c>
      <c r="H3073">
        <v>12.715955734252899</v>
      </c>
      <c r="I3073">
        <v>2.9290606975555402</v>
      </c>
      <c r="J3073">
        <v>1618</v>
      </c>
      <c r="K3073">
        <v>295</v>
      </c>
      <c r="L3073">
        <v>3153</v>
      </c>
      <c r="M3073">
        <v>601</v>
      </c>
      <c r="N3073">
        <v>125.71794128417901</v>
      </c>
      <c r="O3073">
        <v>41.677333831787102</v>
      </c>
      <c r="P3073">
        <v>74.753670162059095</v>
      </c>
      <c r="Q3073">
        <v>194.58787180561299</v>
      </c>
      <c r="R3073">
        <v>23.912845174053999</v>
      </c>
      <c r="S3073">
        <v>4.2479605934503999</v>
      </c>
      <c r="T3073">
        <v>0.47910299727856998</v>
      </c>
      <c r="U3073">
        <v>0.97568507683730499</v>
      </c>
      <c r="V3073">
        <v>11.861484098939901</v>
      </c>
      <c r="W3073">
        <v>2.3845168374816899</v>
      </c>
    </row>
    <row r="3074" spans="1:23" x14ac:dyDescent="0.25">
      <c r="A3074">
        <v>3072</v>
      </c>
      <c r="B3074">
        <v>149.13569058200201</v>
      </c>
      <c r="C3074">
        <v>167.01408915368</v>
      </c>
      <c r="D3074">
        <v>42.651503093440397</v>
      </c>
      <c r="E3074">
        <v>7.8470278483755997</v>
      </c>
      <c r="F3074">
        <v>7.5210294723510698</v>
      </c>
      <c r="G3074">
        <v>5.2983217239379803</v>
      </c>
      <c r="H3074">
        <v>9.4823589324951101</v>
      </c>
      <c r="I3074">
        <v>4.5675806999206499</v>
      </c>
      <c r="J3074">
        <v>1081</v>
      </c>
      <c r="K3074">
        <v>450</v>
      </c>
      <c r="L3074">
        <v>2042</v>
      </c>
      <c r="M3074">
        <v>1106</v>
      </c>
      <c r="N3074">
        <v>98.478416442871094</v>
      </c>
      <c r="O3074">
        <v>20.8806133270263</v>
      </c>
      <c r="P3074">
        <v>79.245016732140201</v>
      </c>
      <c r="Q3074">
        <v>150.32855744203201</v>
      </c>
      <c r="R3074">
        <v>25.833278349977999</v>
      </c>
      <c r="S3074">
        <v>7.40425489965578</v>
      </c>
      <c r="T3074">
        <v>0.52272969786161605</v>
      </c>
      <c r="U3074">
        <v>0.97279148611323196</v>
      </c>
      <c r="V3074">
        <v>5.8578930095175501</v>
      </c>
      <c r="W3074">
        <v>3.46075229164471</v>
      </c>
    </row>
    <row r="3075" spans="1:23" x14ac:dyDescent="0.25">
      <c r="A3075">
        <v>3073</v>
      </c>
      <c r="B3075">
        <v>173.81785014263801</v>
      </c>
      <c r="C3075">
        <v>125.82093578373301</v>
      </c>
      <c r="D3075">
        <v>31.205490755492502</v>
      </c>
      <c r="E3075">
        <v>5.0177676789093004</v>
      </c>
      <c r="F3075">
        <v>6.2719340324401802</v>
      </c>
      <c r="G3075">
        <v>3.32889723777771</v>
      </c>
      <c r="H3075">
        <v>9.7590999603271396</v>
      </c>
      <c r="I3075">
        <v>2.0799784660339302</v>
      </c>
      <c r="J3075">
        <v>1188</v>
      </c>
      <c r="K3075">
        <v>142</v>
      </c>
      <c r="L3075">
        <v>1909</v>
      </c>
      <c r="M3075">
        <v>360</v>
      </c>
      <c r="N3075">
        <v>101.98039245605401</v>
      </c>
      <c r="O3075">
        <v>30.1496257781982</v>
      </c>
      <c r="P3075">
        <v>81.331135321100902</v>
      </c>
      <c r="Q3075">
        <v>157.16107303237999</v>
      </c>
      <c r="R3075">
        <v>23.278704650920901</v>
      </c>
      <c r="S3075">
        <v>7.6005779291207398</v>
      </c>
      <c r="T3075">
        <v>0.492140450972753</v>
      </c>
      <c r="U3075">
        <v>0.93711652073051499</v>
      </c>
      <c r="V3075">
        <v>13.9345971563981</v>
      </c>
      <c r="W3075">
        <v>3.81684128831975</v>
      </c>
    </row>
    <row r="3076" spans="1:23" x14ac:dyDescent="0.25">
      <c r="A3076">
        <v>3074</v>
      </c>
      <c r="B3076">
        <v>176.93442527508699</v>
      </c>
      <c r="C3076">
        <v>195.619243532767</v>
      </c>
      <c r="D3076">
        <v>47.477010378163598</v>
      </c>
      <c r="E3076">
        <v>13.554337732972099</v>
      </c>
      <c r="F3076">
        <v>8.4231147766113192</v>
      </c>
      <c r="G3076">
        <v>5.4062962532043404</v>
      </c>
      <c r="H3076">
        <v>8.5045108795165998</v>
      </c>
      <c r="I3076">
        <v>4.2323932647704998</v>
      </c>
      <c r="J3076">
        <v>978</v>
      </c>
      <c r="K3076">
        <v>365</v>
      </c>
      <c r="L3076">
        <v>2175</v>
      </c>
      <c r="M3076">
        <v>1033</v>
      </c>
      <c r="N3076">
        <v>94.6678466796875</v>
      </c>
      <c r="O3076">
        <v>26.0768108367919</v>
      </c>
      <c r="P3076">
        <v>128.92714427640999</v>
      </c>
      <c r="Q3076">
        <v>96.335988275774099</v>
      </c>
      <c r="R3076">
        <v>21.141860001239301</v>
      </c>
      <c r="S3076">
        <v>7.7175484422398002</v>
      </c>
      <c r="T3076">
        <v>0.65957468020657795</v>
      </c>
      <c r="U3076">
        <v>0.81974975991121701</v>
      </c>
      <c r="V3076">
        <v>4.7132701421800904</v>
      </c>
      <c r="W3076">
        <v>3.9768544339096401</v>
      </c>
    </row>
    <row r="3077" spans="1:23" x14ac:dyDescent="0.25">
      <c r="A3077">
        <v>3075</v>
      </c>
      <c r="B3077">
        <v>178.93240699411899</v>
      </c>
      <c r="C3077">
        <v>210.918647751751</v>
      </c>
      <c r="D3077">
        <v>25.003513337153901</v>
      </c>
      <c r="E3077">
        <v>5.1447011119066302</v>
      </c>
      <c r="F3077">
        <v>7.9934725761413503</v>
      </c>
      <c r="G3077">
        <v>2.2492711544036799</v>
      </c>
      <c r="H3077">
        <v>13.7669477462768</v>
      </c>
      <c r="I3077">
        <v>2.0917289257049498</v>
      </c>
      <c r="J3077">
        <v>1731</v>
      </c>
      <c r="K3077">
        <v>216</v>
      </c>
      <c r="L3077">
        <v>2881</v>
      </c>
      <c r="M3077">
        <v>389</v>
      </c>
      <c r="N3077">
        <v>126.491096496582</v>
      </c>
      <c r="O3077">
        <v>39.115215301513601</v>
      </c>
      <c r="P3077">
        <v>91.941935483870907</v>
      </c>
      <c r="Q3077">
        <v>172.97250581699001</v>
      </c>
      <c r="R3077">
        <v>23.301773867633401</v>
      </c>
      <c r="S3077">
        <v>8.0803314031769293</v>
      </c>
      <c r="T3077">
        <v>0.59139182607002805</v>
      </c>
      <c r="U3077">
        <v>0.94895283675934405</v>
      </c>
      <c r="V3077">
        <v>8.5440729483282603</v>
      </c>
      <c r="W3077">
        <v>4.5249057619816897</v>
      </c>
    </row>
    <row r="3078" spans="1:23" x14ac:dyDescent="0.25">
      <c r="A3078">
        <v>3076</v>
      </c>
      <c r="B3078">
        <v>184.94313881503601</v>
      </c>
      <c r="C3078">
        <v>171.74975256651501</v>
      </c>
      <c r="D3078">
        <v>29.885655869083699</v>
      </c>
      <c r="E3078">
        <v>19.2519602119641</v>
      </c>
      <c r="F3078">
        <v>5.0913362503051696</v>
      </c>
      <c r="G3078">
        <v>6.1256656646728498</v>
      </c>
      <c r="H3078">
        <v>8.8413591384887695</v>
      </c>
      <c r="I3078">
        <v>4.9301199913024902</v>
      </c>
      <c r="J3078">
        <v>972</v>
      </c>
      <c r="K3078">
        <v>431</v>
      </c>
      <c r="L3078">
        <v>1693</v>
      </c>
      <c r="M3078">
        <v>1236</v>
      </c>
      <c r="N3078">
        <v>115.52056884765599</v>
      </c>
      <c r="O3078">
        <v>34.36568069458</v>
      </c>
      <c r="P3078">
        <v>76.270031093039904</v>
      </c>
      <c r="Q3078">
        <v>157.81902622225201</v>
      </c>
      <c r="R3078">
        <v>21.9757870219617</v>
      </c>
      <c r="S3078">
        <v>9.1284147228571104</v>
      </c>
      <c r="T3078">
        <v>0.528367922310645</v>
      </c>
      <c r="U3078">
        <v>0.94768291173803398</v>
      </c>
      <c r="V3078">
        <v>8.0647109577221698</v>
      </c>
      <c r="W3078">
        <v>4.9286064769381701</v>
      </c>
    </row>
    <row r="3079" spans="1:23" x14ac:dyDescent="0.25">
      <c r="A3079">
        <v>3077</v>
      </c>
      <c r="B3079">
        <v>164.58369073725399</v>
      </c>
      <c r="C3079">
        <v>167.368122804634</v>
      </c>
      <c r="D3079">
        <v>34.356255522648702</v>
      </c>
      <c r="E3079">
        <v>10.1588349062931</v>
      </c>
      <c r="F3079">
        <v>7.1199846267700098</v>
      </c>
      <c r="G3079">
        <v>5.8342752456665004</v>
      </c>
      <c r="H3079">
        <v>8.8649597167968697</v>
      </c>
      <c r="I3079">
        <v>4.2404251098632804</v>
      </c>
      <c r="J3079">
        <v>970</v>
      </c>
      <c r="K3079">
        <v>408</v>
      </c>
      <c r="L3079">
        <v>2101</v>
      </c>
      <c r="M3079">
        <v>939</v>
      </c>
      <c r="N3079">
        <v>79.309516906738196</v>
      </c>
      <c r="O3079">
        <v>77.820304870605398</v>
      </c>
      <c r="P3079">
        <v>59.538461538461497</v>
      </c>
      <c r="Q3079">
        <v>199.73705680683901</v>
      </c>
      <c r="R3079">
        <v>23.656852515643699</v>
      </c>
      <c r="S3079">
        <v>5.2401505228962497</v>
      </c>
      <c r="T3079">
        <v>0.41744733458833</v>
      </c>
      <c r="U3079">
        <v>0.97097484274162804</v>
      </c>
      <c r="V3079">
        <v>8.2822847682119196</v>
      </c>
      <c r="W3079">
        <v>2.9830104321907598</v>
      </c>
    </row>
    <row r="3080" spans="1:23" x14ac:dyDescent="0.25">
      <c r="A3080">
        <v>3078</v>
      </c>
      <c r="B3080">
        <v>165.11308195385101</v>
      </c>
      <c r="C3080">
        <v>202.292379048691</v>
      </c>
      <c r="D3080">
        <v>39.848350206933503</v>
      </c>
      <c r="E3080">
        <v>8.5880930355395702</v>
      </c>
      <c r="F3080">
        <v>6.9908967018127397</v>
      </c>
      <c r="G3080">
        <v>4.8806476593017498</v>
      </c>
      <c r="H3080">
        <v>11.596931457519499</v>
      </c>
      <c r="I3080">
        <v>3.8030357360839799</v>
      </c>
      <c r="J3080">
        <v>1420</v>
      </c>
      <c r="K3080">
        <v>347</v>
      </c>
      <c r="L3080">
        <v>2360</v>
      </c>
      <c r="M3080">
        <v>833</v>
      </c>
      <c r="N3080">
        <v>113.225440979003</v>
      </c>
      <c r="O3080">
        <v>50.695167541503899</v>
      </c>
      <c r="P3080">
        <v>57.752444816987897</v>
      </c>
      <c r="Q3080">
        <v>198.991161087866</v>
      </c>
      <c r="R3080">
        <v>23.267535853069798</v>
      </c>
      <c r="S3080">
        <v>7.7196751367352503</v>
      </c>
      <c r="T3080">
        <v>0.37282486515449598</v>
      </c>
      <c r="U3080">
        <v>0.96824447901831501</v>
      </c>
      <c r="V3080">
        <v>17.219554030874701</v>
      </c>
      <c r="W3080">
        <v>2.6733109895925198</v>
      </c>
    </row>
    <row r="3081" spans="1:23" x14ac:dyDescent="0.25">
      <c r="A3081">
        <v>3079</v>
      </c>
      <c r="B3081">
        <v>154.506025733082</v>
      </c>
      <c r="C3081">
        <v>178.148188398765</v>
      </c>
      <c r="D3081">
        <v>33.553885468103303</v>
      </c>
      <c r="E3081">
        <v>7.8046562729589004</v>
      </c>
      <c r="F3081">
        <v>8.4945507049560494</v>
      </c>
      <c r="G3081">
        <v>3.75401616096496</v>
      </c>
      <c r="H3081">
        <v>11.119066238403301</v>
      </c>
      <c r="I3081">
        <v>3.2418971061706499</v>
      </c>
      <c r="J3081">
        <v>1359</v>
      </c>
      <c r="K3081">
        <v>305</v>
      </c>
      <c r="L3081">
        <v>2725</v>
      </c>
      <c r="M3081">
        <v>736</v>
      </c>
      <c r="N3081">
        <v>105.38026428222599</v>
      </c>
      <c r="O3081">
        <v>22.472204208373999</v>
      </c>
      <c r="P3081">
        <v>112.07205982324901</v>
      </c>
      <c r="Q3081">
        <v>159.522975099007</v>
      </c>
      <c r="R3081">
        <v>23.163656242834101</v>
      </c>
      <c r="S3081">
        <v>12.373928926380399</v>
      </c>
      <c r="T3081">
        <v>0.63670651178540305</v>
      </c>
      <c r="U3081">
        <v>0.94143658335166602</v>
      </c>
      <c r="V3081">
        <v>10.782266009852201</v>
      </c>
      <c r="W3081">
        <v>6.5036982248520703</v>
      </c>
    </row>
    <row r="3082" spans="1:23" x14ac:dyDescent="0.25">
      <c r="A3082">
        <v>3080</v>
      </c>
      <c r="B3082">
        <v>158.05239767897601</v>
      </c>
      <c r="C3082">
        <v>162.615614508335</v>
      </c>
      <c r="D3082">
        <v>35.934594568073898</v>
      </c>
      <c r="E3082">
        <v>6.4727606605331598</v>
      </c>
      <c r="F3082">
        <v>6.7525615692138601</v>
      </c>
      <c r="G3082">
        <v>3.3009686470031698</v>
      </c>
      <c r="H3082">
        <v>7.8166403770446697</v>
      </c>
      <c r="I3082">
        <v>2.07062411308288</v>
      </c>
      <c r="J3082">
        <v>907</v>
      </c>
      <c r="K3082">
        <v>102</v>
      </c>
      <c r="L3082">
        <v>1888</v>
      </c>
      <c r="M3082">
        <v>322</v>
      </c>
      <c r="N3082">
        <v>87.464279174804602</v>
      </c>
      <c r="O3082">
        <v>27.166154861450099</v>
      </c>
      <c r="P3082">
        <v>70.526547052361707</v>
      </c>
      <c r="Q3082">
        <v>171.28616911002501</v>
      </c>
      <c r="R3082">
        <v>31.704194089472502</v>
      </c>
      <c r="S3082">
        <v>10.491522235902099</v>
      </c>
      <c r="T3082">
        <v>0.387832925443376</v>
      </c>
      <c r="U3082">
        <v>0.93035163313400904</v>
      </c>
      <c r="V3082">
        <v>17.7157894736842</v>
      </c>
      <c r="W3082">
        <v>4.07809523809523</v>
      </c>
    </row>
    <row r="3083" spans="1:23" x14ac:dyDescent="0.25">
      <c r="A3083">
        <v>3081</v>
      </c>
      <c r="B3083">
        <v>173.48879271866301</v>
      </c>
      <c r="C3083">
        <v>192.135729395097</v>
      </c>
      <c r="D3083">
        <v>36.4208874849841</v>
      </c>
      <c r="E3083">
        <v>3.6726687797276298</v>
      </c>
      <c r="F3083">
        <v>6.1881732940673801</v>
      </c>
      <c r="G3083">
        <v>2.3776054382324201</v>
      </c>
      <c r="H3083">
        <v>7.6964082717895499</v>
      </c>
      <c r="I3083">
        <v>1.39270555973052</v>
      </c>
      <c r="J3083">
        <v>829</v>
      </c>
      <c r="K3083">
        <v>61</v>
      </c>
      <c r="L3083">
        <v>1925</v>
      </c>
      <c r="M3083">
        <v>165</v>
      </c>
      <c r="N3083">
        <v>82.225296020507798</v>
      </c>
      <c r="O3083">
        <v>50.803543090820298</v>
      </c>
      <c r="P3083">
        <v>76.588122196111897</v>
      </c>
      <c r="Q3083">
        <v>175.67154484269801</v>
      </c>
      <c r="R3083">
        <v>22.2518305961114</v>
      </c>
      <c r="S3083">
        <v>10.044167891488</v>
      </c>
      <c r="T3083">
        <v>0.48597962851165499</v>
      </c>
      <c r="U3083">
        <v>0.93388827341374203</v>
      </c>
      <c r="V3083">
        <v>6.8696453247351403</v>
      </c>
      <c r="W3083">
        <v>3.4293168880455398</v>
      </c>
    </row>
    <row r="3084" spans="1:23" x14ac:dyDescent="0.25">
      <c r="A3084">
        <v>3082</v>
      </c>
      <c r="B3084">
        <v>164.404801179918</v>
      </c>
      <c r="C3084">
        <v>156.70387548758899</v>
      </c>
      <c r="D3084">
        <v>20.726364884542001</v>
      </c>
      <c r="E3084">
        <v>2.5630682682824699</v>
      </c>
      <c r="F3084">
        <v>6.9546136856079102</v>
      </c>
      <c r="G3084">
        <v>1.80646407604217</v>
      </c>
      <c r="H3084">
        <v>8.5053148269653303</v>
      </c>
      <c r="I3084">
        <v>1.0901970863342201</v>
      </c>
      <c r="J3084">
        <v>1025</v>
      </c>
      <c r="K3084">
        <v>42</v>
      </c>
      <c r="L3084">
        <v>1767</v>
      </c>
      <c r="M3084">
        <v>109</v>
      </c>
      <c r="N3084">
        <v>98.183502197265597</v>
      </c>
      <c r="O3084">
        <v>43.829216003417898</v>
      </c>
      <c r="P3084">
        <v>81.762913907284698</v>
      </c>
      <c r="Q3084">
        <v>207.092179104477</v>
      </c>
      <c r="R3084">
        <v>23.5586880227787</v>
      </c>
      <c r="S3084">
        <v>6.4584997817301302</v>
      </c>
      <c r="T3084">
        <v>0.489227955216682</v>
      </c>
      <c r="U3084">
        <v>0.96888464935529295</v>
      </c>
      <c r="V3084">
        <v>14.8919631093544</v>
      </c>
      <c r="W3084">
        <v>2.7713080168776298</v>
      </c>
    </row>
    <row r="3085" spans="1:23" x14ac:dyDescent="0.25">
      <c r="A3085">
        <v>3083</v>
      </c>
      <c r="B3085">
        <v>166.280832152768</v>
      </c>
      <c r="C3085">
        <v>173.34464088183299</v>
      </c>
      <c r="D3085">
        <v>27.685652487234499</v>
      </c>
      <c r="E3085">
        <v>7.95543307545885</v>
      </c>
      <c r="F3085">
        <v>5.1152834892272896</v>
      </c>
      <c r="G3085">
        <v>5.1469025611877397</v>
      </c>
      <c r="H3085">
        <v>7.0907068252563397</v>
      </c>
      <c r="I3085">
        <v>3.92359447479248</v>
      </c>
      <c r="J3085">
        <v>807</v>
      </c>
      <c r="K3085">
        <v>367</v>
      </c>
      <c r="L3085">
        <v>1517</v>
      </c>
      <c r="M3085">
        <v>840</v>
      </c>
      <c r="N3085">
        <v>65</v>
      </c>
      <c r="O3085">
        <v>25.317977905273398</v>
      </c>
      <c r="P3085">
        <v>69.356819369447805</v>
      </c>
      <c r="Q3085">
        <v>154.54110146980699</v>
      </c>
      <c r="R3085">
        <v>31.915035794405298</v>
      </c>
      <c r="S3085">
        <v>7.9507449796886904</v>
      </c>
      <c r="T3085">
        <v>0.43504031921914699</v>
      </c>
      <c r="U3085">
        <v>0.95252925554748702</v>
      </c>
      <c r="V3085">
        <v>8.2328159645232795</v>
      </c>
      <c r="W3085">
        <v>4.1845600099292497</v>
      </c>
    </row>
    <row r="3086" spans="1:23" x14ac:dyDescent="0.25">
      <c r="A3086">
        <v>3084</v>
      </c>
      <c r="B3086">
        <v>157.25315841564901</v>
      </c>
      <c r="C3086">
        <v>180.263405072871</v>
      </c>
      <c r="D3086">
        <v>20.726270922692301</v>
      </c>
      <c r="E3086">
        <v>7.1155940936613602</v>
      </c>
      <c r="F3086">
        <v>6.0263552665710396</v>
      </c>
      <c r="G3086">
        <v>4.21549272537231</v>
      </c>
      <c r="H3086">
        <v>8.6441259384155202</v>
      </c>
      <c r="I3086">
        <v>3.1691930294036799</v>
      </c>
      <c r="J3086">
        <v>1063</v>
      </c>
      <c r="K3086">
        <v>267</v>
      </c>
      <c r="L3086">
        <v>1763</v>
      </c>
      <c r="M3086">
        <v>656</v>
      </c>
      <c r="N3086">
        <v>100.4390335083</v>
      </c>
      <c r="O3086">
        <v>57.974132537841797</v>
      </c>
      <c r="P3086">
        <v>69.890360332614705</v>
      </c>
      <c r="Q3086">
        <v>117.00289041209</v>
      </c>
      <c r="R3086">
        <v>33.1661966840933</v>
      </c>
      <c r="S3086">
        <v>6.2968314743369804</v>
      </c>
      <c r="T3086">
        <v>0.38449039025862303</v>
      </c>
      <c r="U3086">
        <v>0.94160157677647605</v>
      </c>
      <c r="V3086">
        <v>22.240038872691901</v>
      </c>
      <c r="W3086">
        <v>3.52918287937743</v>
      </c>
    </row>
    <row r="3087" spans="1:23" x14ac:dyDescent="0.25">
      <c r="A3087">
        <v>3085</v>
      </c>
      <c r="B3087">
        <v>159.212424071881</v>
      </c>
      <c r="C3087">
        <v>196.42548855984001</v>
      </c>
      <c r="D3087">
        <v>24.8002232705872</v>
      </c>
      <c r="E3087">
        <v>8.6446851918912699</v>
      </c>
      <c r="F3087">
        <v>5.7795519828796298</v>
      </c>
      <c r="G3087">
        <v>4.1392064094543404</v>
      </c>
      <c r="H3087">
        <v>8.9109954833984304</v>
      </c>
      <c r="I3087">
        <v>4.3422570228576598</v>
      </c>
      <c r="J3087">
        <v>1126</v>
      </c>
      <c r="K3087">
        <v>514</v>
      </c>
      <c r="L3087">
        <v>1669</v>
      </c>
      <c r="M3087">
        <v>1023</v>
      </c>
      <c r="N3087">
        <v>95.273292541503906</v>
      </c>
      <c r="O3087">
        <v>77.794601440429602</v>
      </c>
      <c r="P3087">
        <v>66.347325263568905</v>
      </c>
      <c r="Q3087">
        <v>212.118973202848</v>
      </c>
      <c r="R3087">
        <v>19.8916093929016</v>
      </c>
      <c r="S3087">
        <v>3.7922948786905901</v>
      </c>
      <c r="T3087">
        <v>0.49156709909030499</v>
      </c>
      <c r="U3087">
        <v>0.98240184479844905</v>
      </c>
      <c r="V3087">
        <v>8.3952274422073003</v>
      </c>
      <c r="W3087">
        <v>2.3062859132857301</v>
      </c>
    </row>
    <row r="3088" spans="1:23" x14ac:dyDescent="0.25">
      <c r="A3088">
        <v>3086</v>
      </c>
      <c r="B3088">
        <v>164.11595412292101</v>
      </c>
      <c r="C3088">
        <v>152.35834190455799</v>
      </c>
      <c r="D3088">
        <v>39.4464768167622</v>
      </c>
      <c r="E3088">
        <v>5.5437657628302999</v>
      </c>
      <c r="F3088">
        <v>7.1136689186096103</v>
      </c>
      <c r="G3088">
        <v>3.3215744495391801</v>
      </c>
      <c r="H3088">
        <v>9.1852016448974592</v>
      </c>
      <c r="I3088">
        <v>2.1901714801788299</v>
      </c>
      <c r="J3088">
        <v>1132</v>
      </c>
      <c r="K3088">
        <v>183</v>
      </c>
      <c r="L3088">
        <v>2252</v>
      </c>
      <c r="M3088">
        <v>385</v>
      </c>
      <c r="N3088">
        <v>97.672920227050696</v>
      </c>
      <c r="O3088">
        <v>48.270072937011697</v>
      </c>
      <c r="P3088">
        <v>75.291534810126507</v>
      </c>
      <c r="Q3088">
        <v>173.82465548419199</v>
      </c>
      <c r="R3088">
        <v>23.8893160641205</v>
      </c>
      <c r="S3088">
        <v>9.8359523266977895</v>
      </c>
      <c r="T3088">
        <v>0.49272988908153798</v>
      </c>
      <c r="U3088">
        <v>0.93478069597663505</v>
      </c>
      <c r="V3088">
        <v>9.1789976133651496</v>
      </c>
      <c r="W3088">
        <v>4.6754908835904603</v>
      </c>
    </row>
    <row r="3089" spans="1:23" x14ac:dyDescent="0.25">
      <c r="A3089">
        <v>3087</v>
      </c>
      <c r="B3089">
        <v>166.972423295619</v>
      </c>
      <c r="C3089">
        <v>166.05233945933301</v>
      </c>
      <c r="D3089">
        <v>37.703379111112298</v>
      </c>
      <c r="E3089">
        <v>11.707596798177001</v>
      </c>
      <c r="F3089">
        <v>8.5861501693725497</v>
      </c>
      <c r="G3089">
        <v>4.1015529632568297</v>
      </c>
      <c r="H3089">
        <v>13.1445245742797</v>
      </c>
      <c r="I3089">
        <v>2.97381091117858</v>
      </c>
      <c r="J3089">
        <v>1665</v>
      </c>
      <c r="K3089">
        <v>231</v>
      </c>
      <c r="L3089">
        <v>2834</v>
      </c>
      <c r="M3089">
        <v>620</v>
      </c>
      <c r="N3089">
        <v>136.48809814453099</v>
      </c>
      <c r="O3089">
        <v>28.8444099426269</v>
      </c>
      <c r="P3089">
        <v>105.897877984084</v>
      </c>
      <c r="Q3089">
        <v>200.858542510121</v>
      </c>
      <c r="R3089">
        <v>24.205185100947698</v>
      </c>
      <c r="S3089">
        <v>6.9797037961650599</v>
      </c>
      <c r="T3089">
        <v>0.52115788282471998</v>
      </c>
      <c r="U3089">
        <v>0.95755129790759097</v>
      </c>
      <c r="V3089">
        <v>11.5082458770614</v>
      </c>
      <c r="W3089">
        <v>3.56321022727272</v>
      </c>
    </row>
    <row r="3090" spans="1:23" x14ac:dyDescent="0.25">
      <c r="A3090">
        <v>3088</v>
      </c>
      <c r="B3090">
        <v>182.62987832094501</v>
      </c>
      <c r="C3090">
        <v>183.30565312736499</v>
      </c>
      <c r="D3090">
        <v>37.258465757095102</v>
      </c>
      <c r="E3090">
        <v>6.6951163919238104</v>
      </c>
      <c r="F3090">
        <v>5.1916880607604901</v>
      </c>
      <c r="G3090">
        <v>3.3335084915161102</v>
      </c>
      <c r="H3090">
        <v>8.9185380935668892</v>
      </c>
      <c r="I3090">
        <v>2.7297790050506499</v>
      </c>
      <c r="J3090">
        <v>1030</v>
      </c>
      <c r="K3090">
        <v>264</v>
      </c>
      <c r="L3090">
        <v>1692</v>
      </c>
      <c r="M3090">
        <v>482</v>
      </c>
      <c r="N3090">
        <v>105.68348693847599</v>
      </c>
      <c r="O3090">
        <v>41.436698913574197</v>
      </c>
      <c r="P3090">
        <v>52.478481689387799</v>
      </c>
      <c r="Q3090">
        <v>143.18454935622299</v>
      </c>
      <c r="R3090">
        <v>18.8127388760713</v>
      </c>
      <c r="S3090">
        <v>15.339234719914399</v>
      </c>
      <c r="T3090">
        <v>0.32918248667372002</v>
      </c>
      <c r="U3090">
        <v>0.72668968200140005</v>
      </c>
      <c r="V3090">
        <v>17.066147859922101</v>
      </c>
      <c r="W3090">
        <v>7.43109540636042</v>
      </c>
    </row>
    <row r="3091" spans="1:23" x14ac:dyDescent="0.25">
      <c r="A3091">
        <v>3089</v>
      </c>
      <c r="B3091">
        <v>146.587766112286</v>
      </c>
      <c r="C3091">
        <v>156.93262046614501</v>
      </c>
      <c r="D3091">
        <v>47.126779693456598</v>
      </c>
      <c r="E3091">
        <v>7.3045785735744904</v>
      </c>
      <c r="F3091">
        <v>9.4051532745361293</v>
      </c>
      <c r="G3091">
        <v>4.5414304733276296</v>
      </c>
      <c r="H3091">
        <v>12.929927825927701</v>
      </c>
      <c r="I3091">
        <v>3.07908582687377</v>
      </c>
      <c r="J3091">
        <v>1631</v>
      </c>
      <c r="K3091">
        <v>249</v>
      </c>
      <c r="L3091">
        <v>2787</v>
      </c>
      <c r="M3091">
        <v>631</v>
      </c>
      <c r="N3091">
        <v>147.82760620117099</v>
      </c>
      <c r="O3091">
        <v>47.759815216064403</v>
      </c>
      <c r="P3091">
        <v>45.199211045364798</v>
      </c>
      <c r="Q3091">
        <v>204.48647991440501</v>
      </c>
      <c r="R3091">
        <v>28.420464163351198</v>
      </c>
      <c r="S3091">
        <v>6.8147951406392702</v>
      </c>
      <c r="T3091">
        <v>0.265011124779228</v>
      </c>
      <c r="U3091">
        <v>0.96938219738953502</v>
      </c>
      <c r="V3091">
        <v>16.4934804413239</v>
      </c>
      <c r="W3091">
        <v>3.9109254296074401</v>
      </c>
    </row>
    <row r="3092" spans="1:23" x14ac:dyDescent="0.25">
      <c r="A3092">
        <v>3090</v>
      </c>
      <c r="B3092">
        <v>156.11595412292101</v>
      </c>
      <c r="C3092">
        <v>167.164528711987</v>
      </c>
      <c r="D3092">
        <v>31.000117432590301</v>
      </c>
      <c r="E3092">
        <v>6.6065095766309101</v>
      </c>
      <c r="F3092">
        <v>9.0987253189086896</v>
      </c>
      <c r="G3092">
        <v>4.4314904212951598</v>
      </c>
      <c r="H3092">
        <v>10.666455268859799</v>
      </c>
      <c r="I3092">
        <v>2.90910696983337</v>
      </c>
      <c r="J3092">
        <v>1347</v>
      </c>
      <c r="K3092">
        <v>222</v>
      </c>
      <c r="L3092">
        <v>2636</v>
      </c>
      <c r="M3092">
        <v>585</v>
      </c>
      <c r="N3092">
        <v>107.89809417724599</v>
      </c>
      <c r="O3092">
        <v>39.623226165771399</v>
      </c>
      <c r="P3092">
        <v>78.481283422459896</v>
      </c>
      <c r="Q3092">
        <v>190.936812133822</v>
      </c>
      <c r="R3092">
        <v>25.906171288036301</v>
      </c>
      <c r="S3092">
        <v>6.0967714928528904</v>
      </c>
      <c r="T3092">
        <v>0.46088960968308401</v>
      </c>
      <c r="U3092">
        <v>0.97288931979937598</v>
      </c>
      <c r="V3092">
        <v>17.258888888888801</v>
      </c>
      <c r="W3092">
        <v>2.7950267656708601</v>
      </c>
    </row>
    <row r="3093" spans="1:23" x14ac:dyDescent="0.25">
      <c r="A3093">
        <v>3091</v>
      </c>
      <c r="B3093">
        <v>179.36503716353801</v>
      </c>
      <c r="C3093">
        <v>162.84826020299201</v>
      </c>
      <c r="D3093">
        <v>33.171045515775198</v>
      </c>
      <c r="E3093">
        <v>5.7880207931853702</v>
      </c>
      <c r="F3093">
        <v>6.2522859573364196</v>
      </c>
      <c r="G3093">
        <v>3.31102395057678</v>
      </c>
      <c r="H3093">
        <v>9.0769662857055593</v>
      </c>
      <c r="I3093">
        <v>2.64665579795837</v>
      </c>
      <c r="J3093">
        <v>1121</v>
      </c>
      <c r="K3093">
        <v>240</v>
      </c>
      <c r="L3093">
        <v>1975</v>
      </c>
      <c r="M3093">
        <v>484</v>
      </c>
      <c r="N3093">
        <v>98.898941040039006</v>
      </c>
      <c r="O3093">
        <v>70.256675720214801</v>
      </c>
      <c r="P3093">
        <v>95.577915869980799</v>
      </c>
      <c r="Q3093">
        <v>172.81096828447801</v>
      </c>
      <c r="R3093">
        <v>19.065792545016102</v>
      </c>
      <c r="S3093">
        <v>7.2585932982462102</v>
      </c>
      <c r="T3093">
        <v>0.64972191791084699</v>
      </c>
      <c r="U3093">
        <v>0.95535564956384</v>
      </c>
      <c r="V3093">
        <v>7.3888464476699696</v>
      </c>
      <c r="W3093">
        <v>3.1576127585347602</v>
      </c>
    </row>
    <row r="3094" spans="1:23" x14ac:dyDescent="0.25">
      <c r="A3094">
        <v>3092</v>
      </c>
      <c r="B3094">
        <v>169.72724097110299</v>
      </c>
      <c r="C3094">
        <v>148.88658813483599</v>
      </c>
      <c r="D3094">
        <v>23.640461489378399</v>
      </c>
      <c r="E3094">
        <v>5.9950901092086601</v>
      </c>
      <c r="F3094">
        <v>6.3512392044067303</v>
      </c>
      <c r="G3094">
        <v>3.3171641826629599</v>
      </c>
      <c r="H3094">
        <v>8.5462951660156197</v>
      </c>
      <c r="I3094">
        <v>2.1089711189270002</v>
      </c>
      <c r="J3094">
        <v>947</v>
      </c>
      <c r="K3094">
        <v>151</v>
      </c>
      <c r="L3094">
        <v>2231</v>
      </c>
      <c r="M3094">
        <v>364</v>
      </c>
      <c r="N3094">
        <v>79.006332397460895</v>
      </c>
      <c r="O3094">
        <v>66.4906005859375</v>
      </c>
      <c r="P3094">
        <v>93.069155206286794</v>
      </c>
      <c r="Q3094">
        <v>193.01407583355299</v>
      </c>
      <c r="R3094">
        <v>24.844710858370401</v>
      </c>
      <c r="S3094">
        <v>6.9275222558386904</v>
      </c>
      <c r="T3094">
        <v>0.50669631121505598</v>
      </c>
      <c r="U3094">
        <v>0.95664485340470196</v>
      </c>
      <c r="V3094">
        <v>13.704705882352901</v>
      </c>
      <c r="W3094">
        <v>4.0520344287949897</v>
      </c>
    </row>
    <row r="3095" spans="1:23" x14ac:dyDescent="0.25">
      <c r="A3095">
        <v>3093</v>
      </c>
      <c r="B3095">
        <v>147.90213277959899</v>
      </c>
      <c r="C3095">
        <v>180.10085582875601</v>
      </c>
      <c r="D3095">
        <v>44.297293568142003</v>
      </c>
      <c r="E3095">
        <v>11.662846340043201</v>
      </c>
      <c r="F3095">
        <v>8.3130636215209908</v>
      </c>
      <c r="G3095">
        <v>3.48384261131286</v>
      </c>
      <c r="H3095">
        <v>10.292103767395</v>
      </c>
      <c r="I3095">
        <v>2.62993907928466</v>
      </c>
      <c r="J3095">
        <v>1211</v>
      </c>
      <c r="K3095">
        <v>217</v>
      </c>
      <c r="L3095">
        <v>2353</v>
      </c>
      <c r="M3095">
        <v>543</v>
      </c>
      <c r="N3095">
        <v>112.25862884521401</v>
      </c>
      <c r="O3095">
        <v>68.505477905273395</v>
      </c>
      <c r="P3095">
        <v>86.630561592130803</v>
      </c>
      <c r="Q3095">
        <v>168.97887836853599</v>
      </c>
      <c r="R3095">
        <v>28.876798002514501</v>
      </c>
      <c r="S3095">
        <v>5.5419204572485601</v>
      </c>
      <c r="T3095">
        <v>0.54809737651360002</v>
      </c>
      <c r="U3095">
        <v>0.956888971176586</v>
      </c>
      <c r="V3095">
        <v>7.3603082851637698</v>
      </c>
      <c r="W3095">
        <v>3.1762360446570899</v>
      </c>
    </row>
    <row r="3096" spans="1:23" x14ac:dyDescent="0.25">
      <c r="A3096">
        <v>3094</v>
      </c>
      <c r="B3096">
        <v>169.468338217314</v>
      </c>
      <c r="C3096">
        <v>183.374779250519</v>
      </c>
      <c r="D3096">
        <v>23.678101665309502</v>
      </c>
      <c r="E3096">
        <v>5.7345530721053004</v>
      </c>
      <c r="F3096">
        <v>7.6453924179077104</v>
      </c>
      <c r="G3096">
        <v>2.8898665904998699</v>
      </c>
      <c r="H3096">
        <v>11.310196876525801</v>
      </c>
      <c r="I3096">
        <v>1.8877743482589699</v>
      </c>
      <c r="J3096">
        <v>1388</v>
      </c>
      <c r="K3096">
        <v>131</v>
      </c>
      <c r="L3096">
        <v>2340</v>
      </c>
      <c r="M3096">
        <v>343</v>
      </c>
      <c r="N3096">
        <v>123.42205047607401</v>
      </c>
      <c r="O3096">
        <v>31.241001129150298</v>
      </c>
      <c r="P3096">
        <v>88.042894969108502</v>
      </c>
      <c r="Q3096">
        <v>199.437169030961</v>
      </c>
      <c r="R3096">
        <v>28.772721023815201</v>
      </c>
      <c r="S3096">
        <v>4.1168601722310099</v>
      </c>
      <c r="T3096">
        <v>0.50219116418960197</v>
      </c>
      <c r="U3096">
        <v>0.97546981494150697</v>
      </c>
      <c r="V3096">
        <v>10.982021078735199</v>
      </c>
      <c r="W3096">
        <v>2.55780993584961</v>
      </c>
    </row>
    <row r="3097" spans="1:23" x14ac:dyDescent="0.25">
      <c r="A3097">
        <v>3095</v>
      </c>
      <c r="B3097">
        <v>161.71447146267101</v>
      </c>
      <c r="C3097">
        <v>183.93031108695999</v>
      </c>
      <c r="D3097">
        <v>41.007446945808503</v>
      </c>
      <c r="E3097">
        <v>5.4344858397919804</v>
      </c>
      <c r="F3097">
        <v>6.4116539955139098</v>
      </c>
      <c r="G3097">
        <v>2.51282739639282</v>
      </c>
      <c r="H3097">
        <v>8.8269319534301705</v>
      </c>
      <c r="I3097">
        <v>1.9296127557754501</v>
      </c>
      <c r="J3097">
        <v>1057</v>
      </c>
      <c r="K3097">
        <v>151</v>
      </c>
      <c r="L3097">
        <v>1965</v>
      </c>
      <c r="M3097">
        <v>391</v>
      </c>
      <c r="N3097">
        <v>115.60277557373</v>
      </c>
      <c r="O3097">
        <v>14.035668373107899</v>
      </c>
      <c r="P3097">
        <v>103.66545092838101</v>
      </c>
      <c r="Q3097">
        <v>164.80065597667601</v>
      </c>
      <c r="R3097">
        <v>12.235062889962199</v>
      </c>
      <c r="S3097">
        <v>13.6896335156242</v>
      </c>
      <c r="T3097">
        <v>0.75580143139777001</v>
      </c>
      <c r="U3097">
        <v>0.91501198142590501</v>
      </c>
      <c r="V3097">
        <v>6.6624737945492596</v>
      </c>
      <c r="W3097">
        <v>8.1274108708357602</v>
      </c>
    </row>
    <row r="3098" spans="1:23" x14ac:dyDescent="0.25">
      <c r="A3098">
        <v>3096</v>
      </c>
      <c r="B3098">
        <v>156.348852102699</v>
      </c>
      <c r="C3098">
        <v>190.66021075510801</v>
      </c>
      <c r="D3098">
        <v>31.917964353902601</v>
      </c>
      <c r="E3098">
        <v>8.5767719283653303</v>
      </c>
      <c r="F3098">
        <v>6.3385024070739702</v>
      </c>
      <c r="G3098">
        <v>3.6835954189300502</v>
      </c>
      <c r="H3098">
        <v>6.79766416549682</v>
      </c>
      <c r="I3098">
        <v>3.05925297737121</v>
      </c>
      <c r="J3098">
        <v>673</v>
      </c>
      <c r="K3098">
        <v>308</v>
      </c>
      <c r="L3098">
        <v>1655</v>
      </c>
      <c r="M3098">
        <v>701</v>
      </c>
      <c r="N3098">
        <v>61.4003295898437</v>
      </c>
      <c r="O3098">
        <v>39.051246643066399</v>
      </c>
      <c r="P3098">
        <v>25.390410958904098</v>
      </c>
      <c r="Q3098">
        <v>172.28332387974999</v>
      </c>
      <c r="R3098">
        <v>14.2938432680938</v>
      </c>
      <c r="S3098">
        <v>4.8338227270544296</v>
      </c>
      <c r="T3098">
        <v>0.25616630127518403</v>
      </c>
      <c r="U3098">
        <v>0.96496259875480095</v>
      </c>
      <c r="V3098">
        <v>12.411582213029901</v>
      </c>
      <c r="W3098">
        <v>3.1576553815058102</v>
      </c>
    </row>
    <row r="3099" spans="1:23" x14ac:dyDescent="0.25">
      <c r="A3099">
        <v>3097</v>
      </c>
      <c r="B3099">
        <v>200.72407770381699</v>
      </c>
      <c r="C3099">
        <v>179.63385666323799</v>
      </c>
      <c r="D3099">
        <v>30.837836658622201</v>
      </c>
      <c r="E3099">
        <v>9.3894014912236905</v>
      </c>
      <c r="F3099">
        <v>4.5981855392456001</v>
      </c>
      <c r="G3099">
        <v>4.7052044868469203</v>
      </c>
      <c r="H3099">
        <v>9.7227849960327095</v>
      </c>
      <c r="I3099">
        <v>4.3776621818542401</v>
      </c>
      <c r="J3099">
        <v>1183</v>
      </c>
      <c r="K3099">
        <v>491</v>
      </c>
      <c r="L3099">
        <v>1737</v>
      </c>
      <c r="M3099">
        <v>925</v>
      </c>
      <c r="N3099">
        <v>98.615409851074205</v>
      </c>
      <c r="O3099">
        <v>33.301651000976499</v>
      </c>
      <c r="P3099">
        <v>74.576495132127903</v>
      </c>
      <c r="Q3099">
        <v>124.00730698672299</v>
      </c>
      <c r="R3099">
        <v>28.2422350835452</v>
      </c>
      <c r="S3099">
        <v>4.95040947695807</v>
      </c>
      <c r="T3099">
        <v>0.491569095381301</v>
      </c>
      <c r="U3099">
        <v>0.96865082605788799</v>
      </c>
      <c r="V3099">
        <v>9.1359696641386705</v>
      </c>
      <c r="W3099">
        <v>3.25360799309238</v>
      </c>
    </row>
    <row r="3100" spans="1:23" x14ac:dyDescent="0.25">
      <c r="A3100">
        <v>3098</v>
      </c>
      <c r="B3100">
        <v>177.15480603155501</v>
      </c>
      <c r="C3100">
        <v>200.21774146596999</v>
      </c>
      <c r="D3100">
        <v>27.3259887436468</v>
      </c>
      <c r="E3100">
        <v>9.44910090860383</v>
      </c>
      <c r="F3100">
        <v>7.4805960655212402</v>
      </c>
      <c r="G3100">
        <v>3.7898719310760498</v>
      </c>
      <c r="H3100">
        <v>9.6330480575561506</v>
      </c>
      <c r="I3100">
        <v>3.7351229190826398</v>
      </c>
      <c r="J3100">
        <v>1131</v>
      </c>
      <c r="K3100">
        <v>380</v>
      </c>
      <c r="L3100">
        <v>2128</v>
      </c>
      <c r="M3100">
        <v>974</v>
      </c>
      <c r="N3100">
        <v>89.498603820800696</v>
      </c>
      <c r="O3100">
        <v>32.756679534912102</v>
      </c>
      <c r="P3100">
        <v>133.51465474416199</v>
      </c>
      <c r="Q3100">
        <v>184.74441182042</v>
      </c>
      <c r="R3100">
        <v>23.7638637621627</v>
      </c>
      <c r="S3100">
        <v>5.4506064918278501</v>
      </c>
      <c r="T3100">
        <v>0.69009071588786497</v>
      </c>
      <c r="U3100">
        <v>0.96644881582818198</v>
      </c>
      <c r="V3100">
        <v>6.3486556808326098</v>
      </c>
      <c r="W3100">
        <v>2.6671773918964901</v>
      </c>
    </row>
    <row r="3101" spans="1:23" x14ac:dyDescent="0.25">
      <c r="A3101">
        <v>3099</v>
      </c>
      <c r="B3101">
        <v>157.233557802402</v>
      </c>
      <c r="C3101">
        <v>159.60798773506099</v>
      </c>
      <c r="D3101">
        <v>19.3553524227185</v>
      </c>
      <c r="E3101">
        <v>8.5689640536253204</v>
      </c>
      <c r="F3101">
        <v>7.8344368934631303</v>
      </c>
      <c r="G3101">
        <v>4.8559050559997496</v>
      </c>
      <c r="H3101">
        <v>9.09204006195068</v>
      </c>
      <c r="I3101">
        <v>3.6520931720733598</v>
      </c>
      <c r="J3101">
        <v>1155</v>
      </c>
      <c r="K3101">
        <v>296</v>
      </c>
      <c r="L3101">
        <v>2172</v>
      </c>
      <c r="M3101">
        <v>820</v>
      </c>
      <c r="N3101">
        <v>98.081596374511705</v>
      </c>
      <c r="O3101">
        <v>63.820060729980398</v>
      </c>
      <c r="P3101">
        <v>74.632154155881494</v>
      </c>
      <c r="Q3101">
        <v>192.84277801448599</v>
      </c>
      <c r="R3101">
        <v>20.615859633783199</v>
      </c>
      <c r="S3101">
        <v>15.415470196643801</v>
      </c>
      <c r="T3101">
        <v>0.45749275869265699</v>
      </c>
      <c r="U3101">
        <v>0.91573725252606297</v>
      </c>
      <c r="V3101">
        <v>14.2524850894632</v>
      </c>
      <c r="W3101">
        <v>5.2331889674036898</v>
      </c>
    </row>
    <row r="3102" spans="1:23" x14ac:dyDescent="0.25">
      <c r="A3102">
        <v>3100</v>
      </c>
      <c r="B3102">
        <v>145.060723087969</v>
      </c>
      <c r="C3102">
        <v>189.30202410293199</v>
      </c>
      <c r="D3102">
        <v>37.769686584072602</v>
      </c>
      <c r="E3102">
        <v>8.8010241197381198</v>
      </c>
      <c r="F3102">
        <v>9.2126398086547798</v>
      </c>
      <c r="G3102">
        <v>5.5655608177184996</v>
      </c>
      <c r="H3102">
        <v>9.8769750595092702</v>
      </c>
      <c r="I3102">
        <v>4.6206588745117099</v>
      </c>
      <c r="J3102">
        <v>1087</v>
      </c>
      <c r="K3102">
        <v>444</v>
      </c>
      <c r="L3102">
        <v>2702</v>
      </c>
      <c r="M3102">
        <v>1099</v>
      </c>
      <c r="N3102">
        <v>80.752708435058594</v>
      </c>
      <c r="O3102">
        <v>61.073726654052699</v>
      </c>
      <c r="P3102">
        <v>74.033927544565799</v>
      </c>
      <c r="Q3102">
        <v>178.62075430879</v>
      </c>
      <c r="R3102">
        <v>24.655778573477001</v>
      </c>
      <c r="S3102">
        <v>6.3792123081614802</v>
      </c>
      <c r="T3102">
        <v>0.41476196161469298</v>
      </c>
      <c r="U3102">
        <v>0.943067169680048</v>
      </c>
      <c r="V3102">
        <v>13.8331707317073</v>
      </c>
      <c r="W3102">
        <v>3.0261351052048702</v>
      </c>
    </row>
    <row r="3103" spans="1:23" x14ac:dyDescent="0.25">
      <c r="A3103">
        <v>3101</v>
      </c>
      <c r="B3103">
        <v>158.31879136020399</v>
      </c>
      <c r="C3103">
        <v>190.150051427351</v>
      </c>
      <c r="D3103">
        <v>29.978225783402301</v>
      </c>
      <c r="E3103">
        <v>5.9896859385260397</v>
      </c>
      <c r="F3103">
        <v>6.5282678604125897</v>
      </c>
      <c r="G3103">
        <v>2.8681471347808798</v>
      </c>
      <c r="H3103">
        <v>7.7954602241516104</v>
      </c>
      <c r="I3103">
        <v>2.7841155529022199</v>
      </c>
      <c r="J3103">
        <v>829</v>
      </c>
      <c r="K3103">
        <v>321</v>
      </c>
      <c r="L3103">
        <v>1982</v>
      </c>
      <c r="M3103">
        <v>582</v>
      </c>
      <c r="N3103">
        <v>70.710678100585895</v>
      </c>
      <c r="O3103">
        <v>52.239830017089801</v>
      </c>
      <c r="P3103">
        <v>69.545514367185703</v>
      </c>
      <c r="Q3103">
        <v>191.155936338934</v>
      </c>
      <c r="R3103">
        <v>20.550401374646999</v>
      </c>
      <c r="S3103">
        <v>2.6533331363352999</v>
      </c>
      <c r="T3103">
        <v>0.458443988003776</v>
      </c>
      <c r="U3103">
        <v>0.97792315345265202</v>
      </c>
      <c r="V3103">
        <v>11.4378296910324</v>
      </c>
      <c r="W3103">
        <v>2.0669144981412599</v>
      </c>
    </row>
    <row r="3104" spans="1:23" x14ac:dyDescent="0.25">
      <c r="A3104">
        <v>3102</v>
      </c>
      <c r="B3104">
        <v>168.64520949368301</v>
      </c>
      <c r="C3104">
        <v>196.182712647247</v>
      </c>
      <c r="D3104">
        <v>30.420131802315002</v>
      </c>
      <c r="E3104">
        <v>6.30700210420415</v>
      </c>
      <c r="F3104">
        <v>7.2544226646423304</v>
      </c>
      <c r="G3104">
        <v>3.29938292503356</v>
      </c>
      <c r="H3104">
        <v>9.9254961013793892</v>
      </c>
      <c r="I3104">
        <v>3.2440886497497501</v>
      </c>
      <c r="J3104">
        <v>1175</v>
      </c>
      <c r="K3104">
        <v>328</v>
      </c>
      <c r="L3104">
        <v>2221</v>
      </c>
      <c r="M3104">
        <v>775</v>
      </c>
      <c r="N3104">
        <v>102.107780456542</v>
      </c>
      <c r="O3104">
        <v>41.036571502685497</v>
      </c>
      <c r="P3104">
        <v>123.26494146642</v>
      </c>
      <c r="Q3104">
        <v>198.89510727113799</v>
      </c>
      <c r="R3104">
        <v>27.757122338660601</v>
      </c>
      <c r="S3104">
        <v>6.2985164850373003</v>
      </c>
      <c r="T3104">
        <v>0.62529906986816797</v>
      </c>
      <c r="U3104">
        <v>0.95825088573912598</v>
      </c>
      <c r="V3104">
        <v>12.2004264392324</v>
      </c>
      <c r="W3104">
        <v>3.5990192976905999</v>
      </c>
    </row>
    <row r="3105" spans="1:23" x14ac:dyDescent="0.25">
      <c r="A3105">
        <v>3103</v>
      </c>
      <c r="B3105">
        <v>176.94537056802901</v>
      </c>
      <c r="C3105">
        <v>168.87599215975399</v>
      </c>
      <c r="D3105">
        <v>22.8561977533627</v>
      </c>
      <c r="E3105">
        <v>14.4681083037744</v>
      </c>
      <c r="F3105">
        <v>5.1517014503479004</v>
      </c>
      <c r="G3105">
        <v>5.7410807609558097</v>
      </c>
      <c r="H3105">
        <v>5.8478713035583496</v>
      </c>
      <c r="I3105">
        <v>4.2717304229736301</v>
      </c>
      <c r="J3105">
        <v>601</v>
      </c>
      <c r="K3105">
        <v>338</v>
      </c>
      <c r="L3105">
        <v>1305</v>
      </c>
      <c r="M3105">
        <v>919</v>
      </c>
      <c r="N3105">
        <v>59.539901733398402</v>
      </c>
      <c r="O3105">
        <v>46.615447998046797</v>
      </c>
      <c r="P3105">
        <v>88.809143142642995</v>
      </c>
      <c r="Q3105">
        <v>172.59915089333001</v>
      </c>
      <c r="R3105">
        <v>20.230610177380498</v>
      </c>
      <c r="S3105">
        <v>5.4089062431898904</v>
      </c>
      <c r="T3105">
        <v>0.61380662443538403</v>
      </c>
      <c r="U3105">
        <v>0.95979665531265002</v>
      </c>
      <c r="V3105">
        <v>9.6597382602001503</v>
      </c>
      <c r="W3105">
        <v>2.7597931994432199</v>
      </c>
    </row>
    <row r="3106" spans="1:23" x14ac:dyDescent="0.25">
      <c r="A3106">
        <v>3104</v>
      </c>
      <c r="B3106">
        <v>135.384230239282</v>
      </c>
      <c r="C3106">
        <v>173.47588736439599</v>
      </c>
      <c r="D3106">
        <v>36.044744615297802</v>
      </c>
      <c r="E3106">
        <v>9.7466383333370104</v>
      </c>
      <c r="F3106">
        <v>8.5639133453369105</v>
      </c>
      <c r="G3106">
        <v>6.1713509559631303</v>
      </c>
      <c r="H3106">
        <v>10.4324026107788</v>
      </c>
      <c r="I3106">
        <v>4.7400875091552699</v>
      </c>
      <c r="J3106">
        <v>1259</v>
      </c>
      <c r="K3106">
        <v>475</v>
      </c>
      <c r="L3106">
        <v>2339</v>
      </c>
      <c r="M3106">
        <v>1155</v>
      </c>
      <c r="N3106">
        <v>135</v>
      </c>
      <c r="O3106">
        <v>51.623638153076101</v>
      </c>
      <c r="P3106">
        <v>72.537297861241498</v>
      </c>
      <c r="Q3106">
        <v>162.29857541899401</v>
      </c>
      <c r="R3106">
        <v>21.973291788211199</v>
      </c>
      <c r="S3106">
        <v>5.6118577753930401</v>
      </c>
      <c r="T3106">
        <v>0.45963484019678102</v>
      </c>
      <c r="U3106">
        <v>0.97419887330069999</v>
      </c>
      <c r="V3106">
        <v>10.8334809565987</v>
      </c>
      <c r="W3106">
        <v>3.0902769862076802</v>
      </c>
    </row>
    <row r="3107" spans="1:23" x14ac:dyDescent="0.25">
      <c r="A3107">
        <v>3105</v>
      </c>
      <c r="B3107">
        <v>174.14042577965799</v>
      </c>
      <c r="C3107">
        <v>196.59609152127899</v>
      </c>
      <c r="D3107">
        <v>25.8886388291942</v>
      </c>
      <c r="E3107">
        <v>5.69332848735485</v>
      </c>
      <c r="F3107">
        <v>8.7177333831787092</v>
      </c>
      <c r="G3107">
        <v>3.66097068786621</v>
      </c>
      <c r="H3107">
        <v>12.25057888031</v>
      </c>
      <c r="I3107">
        <v>2.6244757175445499</v>
      </c>
      <c r="J3107">
        <v>1498</v>
      </c>
      <c r="K3107">
        <v>212</v>
      </c>
      <c r="L3107">
        <v>2666</v>
      </c>
      <c r="M3107">
        <v>526</v>
      </c>
      <c r="N3107">
        <v>120.341178894042</v>
      </c>
      <c r="O3107">
        <v>20.6155281066894</v>
      </c>
      <c r="P3107">
        <v>112.944351230425</v>
      </c>
      <c r="Q3107">
        <v>158.77416889568201</v>
      </c>
      <c r="R3107">
        <v>27.340732236579498</v>
      </c>
      <c r="S3107">
        <v>2.9001359656996302</v>
      </c>
      <c r="T3107">
        <v>0.57744071462402002</v>
      </c>
      <c r="U3107">
        <v>0.98258851599728503</v>
      </c>
      <c r="V3107">
        <v>11.479030754892801</v>
      </c>
      <c r="W3107">
        <v>2.4660022504420498</v>
      </c>
    </row>
    <row r="3108" spans="1:23" x14ac:dyDescent="0.25">
      <c r="A3108">
        <v>3106</v>
      </c>
      <c r="B3108">
        <v>164.59768285819601</v>
      </c>
      <c r="C3108">
        <v>183.85227735838001</v>
      </c>
      <c r="D3108">
        <v>37.546839969621203</v>
      </c>
      <c r="E3108">
        <v>7.6180630053665599</v>
      </c>
      <c r="F3108">
        <v>8.5600881576537997</v>
      </c>
      <c r="G3108">
        <v>5.0675587654113698</v>
      </c>
      <c r="H3108">
        <v>11.2665700912475</v>
      </c>
      <c r="I3108">
        <v>3.91909503936767</v>
      </c>
      <c r="J3108">
        <v>1421</v>
      </c>
      <c r="K3108">
        <v>375</v>
      </c>
      <c r="L3108">
        <v>2548</v>
      </c>
      <c r="M3108">
        <v>872</v>
      </c>
      <c r="N3108">
        <v>112.27198791503901</v>
      </c>
      <c r="O3108">
        <v>43.185646057128899</v>
      </c>
      <c r="P3108">
        <v>82.824897400820703</v>
      </c>
      <c r="Q3108">
        <v>179.459983408287</v>
      </c>
      <c r="R3108">
        <v>25.864415150756901</v>
      </c>
      <c r="S3108">
        <v>5.3756623703012796</v>
      </c>
      <c r="T3108">
        <v>0.51914775934669399</v>
      </c>
      <c r="U3108">
        <v>0.97273445563960204</v>
      </c>
      <c r="V3108">
        <v>9.8912797281993203</v>
      </c>
      <c r="W3108">
        <v>2.9989853601971301</v>
      </c>
    </row>
    <row r="3109" spans="1:23" x14ac:dyDescent="0.25">
      <c r="A3109">
        <v>3107</v>
      </c>
      <c r="B3109">
        <v>127.550777232238</v>
      </c>
      <c r="C3109">
        <v>147.14003764870199</v>
      </c>
      <c r="D3109">
        <v>28.158191745459</v>
      </c>
      <c r="E3109">
        <v>10.5383026483454</v>
      </c>
      <c r="F3109">
        <v>5.63435506820678</v>
      </c>
      <c r="G3109">
        <v>6.3041071891784597</v>
      </c>
      <c r="H3109">
        <v>7.0587282180786097</v>
      </c>
      <c r="I3109">
        <v>4.8182668685912997</v>
      </c>
      <c r="J3109">
        <v>782</v>
      </c>
      <c r="K3109">
        <v>419</v>
      </c>
      <c r="L3109">
        <v>1368</v>
      </c>
      <c r="M3109">
        <v>1111</v>
      </c>
      <c r="N3109">
        <v>91.214027404785099</v>
      </c>
      <c r="O3109">
        <v>29.068881988525298</v>
      </c>
      <c r="P3109">
        <v>99.733621549717299</v>
      </c>
      <c r="Q3109">
        <v>134.35689549806401</v>
      </c>
      <c r="R3109">
        <v>16.943357492141999</v>
      </c>
      <c r="S3109">
        <v>20.702505888629201</v>
      </c>
      <c r="T3109">
        <v>0.63530348033356299</v>
      </c>
      <c r="U3109">
        <v>0.74378739596817101</v>
      </c>
      <c r="V3109">
        <v>8.5010917030567601</v>
      </c>
      <c r="W3109">
        <v>12.059356136820901</v>
      </c>
    </row>
    <row r="3110" spans="1:23" x14ac:dyDescent="0.25">
      <c r="A3110">
        <v>3108</v>
      </c>
      <c r="B3110">
        <v>161.61774922858899</v>
      </c>
      <c r="C3110">
        <v>198.42789497176301</v>
      </c>
      <c r="D3110">
        <v>43.983034040463799</v>
      </c>
      <c r="E3110">
        <v>5.4536668198969203</v>
      </c>
      <c r="F3110">
        <v>10.4241981506347</v>
      </c>
      <c r="G3110">
        <v>1.99977314472198</v>
      </c>
      <c r="H3110">
        <v>11.171027183532701</v>
      </c>
      <c r="I3110">
        <v>1.4153915643692001</v>
      </c>
      <c r="J3110">
        <v>1265</v>
      </c>
      <c r="K3110">
        <v>77</v>
      </c>
      <c r="L3110">
        <v>2687</v>
      </c>
      <c r="M3110">
        <v>191</v>
      </c>
      <c r="N3110">
        <v>119.20150756835901</v>
      </c>
      <c r="O3110">
        <v>43.011627197265597</v>
      </c>
      <c r="P3110">
        <v>69.942374261861104</v>
      </c>
      <c r="Q3110">
        <v>168.27128592632499</v>
      </c>
      <c r="R3110">
        <v>27.962022605472999</v>
      </c>
      <c r="S3110">
        <v>5.1911196871332503</v>
      </c>
      <c r="T3110">
        <v>0.41349634460456403</v>
      </c>
      <c r="U3110">
        <v>0.971342288203767</v>
      </c>
      <c r="V3110">
        <v>13.3687359760658</v>
      </c>
      <c r="W3110">
        <v>3.13152559553978</v>
      </c>
    </row>
    <row r="3111" spans="1:23" x14ac:dyDescent="0.25">
      <c r="A3111">
        <v>3109</v>
      </c>
      <c r="B3111">
        <v>89.632789303110798</v>
      </c>
      <c r="C3111">
        <v>187.649110209784</v>
      </c>
      <c r="D3111">
        <v>11.349074121744801</v>
      </c>
      <c r="E3111">
        <v>6.8591009501636897</v>
      </c>
      <c r="F3111">
        <v>5.2788715362548801</v>
      </c>
      <c r="G3111">
        <v>3.75379467010498</v>
      </c>
      <c r="H3111">
        <v>3.9987890720367401</v>
      </c>
      <c r="I3111">
        <v>3.2908029556274401</v>
      </c>
      <c r="J3111">
        <v>331</v>
      </c>
      <c r="K3111">
        <v>344</v>
      </c>
      <c r="L3111">
        <v>850</v>
      </c>
      <c r="M3111">
        <v>735</v>
      </c>
      <c r="N3111">
        <v>39.217342376708899</v>
      </c>
      <c r="O3111">
        <v>21.633306503295898</v>
      </c>
      <c r="P3111">
        <v>82.048596112311003</v>
      </c>
      <c r="Q3111">
        <v>192.704336947456</v>
      </c>
      <c r="R3111">
        <v>16.536414423591999</v>
      </c>
      <c r="S3111">
        <v>4.9107046923592499</v>
      </c>
      <c r="T3111">
        <v>0.61017821064309696</v>
      </c>
      <c r="U3111">
        <v>0.97372225157582104</v>
      </c>
      <c r="V3111">
        <v>9.75334821428571</v>
      </c>
      <c r="W3111">
        <v>2.8665641813989202</v>
      </c>
    </row>
    <row r="3112" spans="1:23" x14ac:dyDescent="0.25">
      <c r="A3112">
        <v>3110</v>
      </c>
      <c r="B3112">
        <v>145.15690193871399</v>
      </c>
      <c r="C3112">
        <v>128.157697607172</v>
      </c>
      <c r="D3112">
        <v>22.2774474285862</v>
      </c>
      <c r="E3112">
        <v>10.308972975744499</v>
      </c>
      <c r="F3112">
        <v>6.36659383773803</v>
      </c>
      <c r="G3112">
        <v>4.9489984512329102</v>
      </c>
      <c r="H3112">
        <v>7.6665501594543404</v>
      </c>
      <c r="I3112">
        <v>4.1738333702087402</v>
      </c>
      <c r="J3112">
        <v>856</v>
      </c>
      <c r="K3112">
        <v>398</v>
      </c>
      <c r="L3112">
        <v>1893</v>
      </c>
      <c r="M3112">
        <v>1040</v>
      </c>
      <c r="N3112">
        <v>65.490455627441406</v>
      </c>
      <c r="O3112">
        <v>64.412727355957003</v>
      </c>
      <c r="P3112">
        <v>79.643810167201394</v>
      </c>
      <c r="Q3112">
        <v>165.99945464461001</v>
      </c>
      <c r="R3112">
        <v>26.7939329835949</v>
      </c>
      <c r="S3112">
        <v>4.9777508677976599</v>
      </c>
      <c r="T3112">
        <v>0.50728271878426701</v>
      </c>
      <c r="U3112">
        <v>0.96592951229977397</v>
      </c>
      <c r="V3112">
        <v>9.1756159191408706</v>
      </c>
      <c r="W3112">
        <v>3.0444412892233399</v>
      </c>
    </row>
    <row r="3113" spans="1:23" x14ac:dyDescent="0.25">
      <c r="A3113">
        <v>3111</v>
      </c>
      <c r="B3113">
        <v>186.91476644219699</v>
      </c>
      <c r="C3113">
        <v>198.67284441770599</v>
      </c>
      <c r="D3113">
        <v>19.785166318951902</v>
      </c>
      <c r="E3113">
        <v>8.1166762036633706</v>
      </c>
      <c r="F3113">
        <v>5.30885505676269</v>
      </c>
      <c r="G3113">
        <v>3.1131033897399898</v>
      </c>
      <c r="H3113">
        <v>9.0795469284057599</v>
      </c>
      <c r="I3113">
        <v>2.3321740627288801</v>
      </c>
      <c r="J3113">
        <v>1056</v>
      </c>
      <c r="K3113">
        <v>196</v>
      </c>
      <c r="L3113">
        <v>1970</v>
      </c>
      <c r="M3113">
        <v>477</v>
      </c>
      <c r="N3113">
        <v>87.206649780273395</v>
      </c>
      <c r="O3113">
        <v>27.586229324340799</v>
      </c>
      <c r="P3113">
        <v>76.304403811485898</v>
      </c>
      <c r="Q3113">
        <v>194.01809592441299</v>
      </c>
      <c r="R3113">
        <v>17.157690677753301</v>
      </c>
      <c r="S3113">
        <v>4.3149202933968898</v>
      </c>
      <c r="T3113">
        <v>0.53196026691870002</v>
      </c>
      <c r="U3113">
        <v>0.97848131435957797</v>
      </c>
      <c r="V3113">
        <v>8.4118755890669092</v>
      </c>
      <c r="W3113">
        <v>2.7250402576489501</v>
      </c>
    </row>
    <row r="3114" spans="1:23" x14ac:dyDescent="0.25">
      <c r="A3114">
        <v>3112</v>
      </c>
      <c r="B3114">
        <v>160.16718740903099</v>
      </c>
      <c r="C3114">
        <v>206.95326903297101</v>
      </c>
      <c r="D3114">
        <v>31.6455836991266</v>
      </c>
      <c r="E3114">
        <v>6.3778254333030899</v>
      </c>
      <c r="F3114">
        <v>8.8501796722412092</v>
      </c>
      <c r="G3114">
        <v>3.05838823318481</v>
      </c>
      <c r="H3114">
        <v>10.826997756958001</v>
      </c>
      <c r="I3114">
        <v>2.6074087619781401</v>
      </c>
      <c r="J3114">
        <v>1329</v>
      </c>
      <c r="K3114">
        <v>224</v>
      </c>
      <c r="L3114">
        <v>2515</v>
      </c>
      <c r="M3114">
        <v>538</v>
      </c>
      <c r="N3114">
        <v>111.628852844238</v>
      </c>
      <c r="O3114">
        <v>48.383880615234297</v>
      </c>
      <c r="P3114">
        <v>101.278952253274</v>
      </c>
      <c r="Q3114">
        <v>187.848916711063</v>
      </c>
      <c r="R3114">
        <v>26.2473900727306</v>
      </c>
      <c r="S3114">
        <v>3.5691588183937202</v>
      </c>
      <c r="T3114">
        <v>0.56718137291098303</v>
      </c>
      <c r="U3114">
        <v>0.98073765248355005</v>
      </c>
      <c r="V3114">
        <v>5.7619047619047601</v>
      </c>
      <c r="W3114">
        <v>2.3996092575894199</v>
      </c>
    </row>
    <row r="3115" spans="1:23" x14ac:dyDescent="0.25">
      <c r="A3115">
        <v>3113</v>
      </c>
      <c r="B3115">
        <v>164.490015331172</v>
      </c>
      <c r="C3115">
        <v>168.22567874400801</v>
      </c>
      <c r="D3115">
        <v>24.262494818013899</v>
      </c>
      <c r="E3115">
        <v>9.8248893931765302</v>
      </c>
      <c r="F3115">
        <v>7.8732218742370597</v>
      </c>
      <c r="G3115">
        <v>3.7627146244049001</v>
      </c>
      <c r="H3115">
        <v>10.863674163818301</v>
      </c>
      <c r="I3115">
        <v>2.51242852210998</v>
      </c>
      <c r="J3115">
        <v>1343</v>
      </c>
      <c r="K3115">
        <v>195</v>
      </c>
      <c r="L3115">
        <v>2255</v>
      </c>
      <c r="M3115">
        <v>472</v>
      </c>
      <c r="N3115">
        <v>95.900993347167898</v>
      </c>
      <c r="O3115">
        <v>39.408119201660099</v>
      </c>
      <c r="P3115">
        <v>74.5840144064274</v>
      </c>
      <c r="Q3115">
        <v>162.52947230004</v>
      </c>
      <c r="R3115">
        <v>22.7727250727614</v>
      </c>
      <c r="S3115">
        <v>5.9795668931137804</v>
      </c>
      <c r="T3115">
        <v>0.42955926462305499</v>
      </c>
      <c r="U3115">
        <v>0.97340943705411997</v>
      </c>
      <c r="V3115">
        <v>7.5484606613454899</v>
      </c>
      <c r="W3115">
        <v>3.47666630064785</v>
      </c>
    </row>
    <row r="3116" spans="1:23" x14ac:dyDescent="0.25">
      <c r="A3116">
        <v>3114</v>
      </c>
      <c r="B3116">
        <v>135.83320072192299</v>
      </c>
      <c r="C3116">
        <v>216.85346115779399</v>
      </c>
      <c r="D3116">
        <v>22.712464195072101</v>
      </c>
      <c r="E3116">
        <v>5.8177314352769001</v>
      </c>
      <c r="F3116">
        <v>5.51885938644409</v>
      </c>
      <c r="G3116">
        <v>2.88457036018371</v>
      </c>
      <c r="H3116">
        <v>6.9546298980712802</v>
      </c>
      <c r="I3116">
        <v>2.56562948226928</v>
      </c>
      <c r="J3116">
        <v>735</v>
      </c>
      <c r="K3116">
        <v>256</v>
      </c>
      <c r="L3116">
        <v>1591</v>
      </c>
      <c r="M3116">
        <v>479</v>
      </c>
      <c r="N3116">
        <v>68.600288391113196</v>
      </c>
      <c r="O3116">
        <v>19.209373474121001</v>
      </c>
      <c r="P3116">
        <v>64.281098180996494</v>
      </c>
      <c r="Q3116">
        <v>175.67499242457001</v>
      </c>
      <c r="R3116">
        <v>18.938150817947001</v>
      </c>
      <c r="S3116">
        <v>4.6843106482426098</v>
      </c>
      <c r="T3116">
        <v>0.42376465009411102</v>
      </c>
      <c r="U3116">
        <v>0.97225954705205797</v>
      </c>
      <c r="V3116">
        <v>10.5896955503512</v>
      </c>
      <c r="W3116">
        <v>2.8385701931392302</v>
      </c>
    </row>
    <row r="3117" spans="1:23" x14ac:dyDescent="0.25">
      <c r="A3117">
        <v>3115</v>
      </c>
      <c r="B3117">
        <v>170.98317452308399</v>
      </c>
      <c r="C3117">
        <v>132.60899687554499</v>
      </c>
      <c r="D3117">
        <v>28.625076235152399</v>
      </c>
      <c r="E3117">
        <v>19.190080645791902</v>
      </c>
      <c r="F3117">
        <v>14.514907836914</v>
      </c>
      <c r="G3117">
        <v>2.8887865543365399</v>
      </c>
      <c r="H3117">
        <v>12.040585517883301</v>
      </c>
      <c r="I3117">
        <v>2.0937254428863499</v>
      </c>
      <c r="J3117">
        <v>1420</v>
      </c>
      <c r="K3117">
        <v>181</v>
      </c>
      <c r="L3117">
        <v>3152</v>
      </c>
      <c r="M3117">
        <v>398</v>
      </c>
      <c r="N3117">
        <v>116.455993652343</v>
      </c>
      <c r="O3117">
        <v>64.070274353027301</v>
      </c>
      <c r="P3117">
        <v>78.072550831792896</v>
      </c>
      <c r="Q3117">
        <v>164.91537028646201</v>
      </c>
      <c r="R3117">
        <v>26.852283069835401</v>
      </c>
      <c r="S3117">
        <v>7.5798149048257297</v>
      </c>
      <c r="T3117">
        <v>0.47783637328666401</v>
      </c>
      <c r="U3117">
        <v>0.95778820355639405</v>
      </c>
      <c r="V3117">
        <v>23.683741648106899</v>
      </c>
      <c r="W3117">
        <v>3.9702372182112802</v>
      </c>
    </row>
    <row r="3118" spans="1:23" x14ac:dyDescent="0.25">
      <c r="A3118">
        <v>3116</v>
      </c>
      <c r="B3118">
        <v>155.017019542393</v>
      </c>
      <c r="C3118">
        <v>216.827262318306</v>
      </c>
      <c r="D3118">
        <v>29.759876623223601</v>
      </c>
      <c r="E3118">
        <v>4.2888928990572301</v>
      </c>
      <c r="F3118">
        <v>7.5662055015563903</v>
      </c>
      <c r="G3118">
        <v>1.8074078559875399</v>
      </c>
      <c r="H3118">
        <v>9.6453313827514595</v>
      </c>
      <c r="I3118">
        <v>1.5588365793228101</v>
      </c>
      <c r="J3118">
        <v>1179</v>
      </c>
      <c r="K3118">
        <v>133</v>
      </c>
      <c r="L3118">
        <v>2338</v>
      </c>
      <c r="M3118">
        <v>269</v>
      </c>
      <c r="N3118">
        <v>105.678756713867</v>
      </c>
      <c r="O3118">
        <v>40.496913909912102</v>
      </c>
      <c r="P3118">
        <v>105.18583042973199</v>
      </c>
      <c r="Q3118">
        <v>173.33155347073199</v>
      </c>
      <c r="R3118">
        <v>25.236902662591302</v>
      </c>
      <c r="S3118">
        <v>6.5358900016524899</v>
      </c>
      <c r="T3118">
        <v>0.55844031876276501</v>
      </c>
      <c r="U3118">
        <v>0.96156668924920596</v>
      </c>
      <c r="V3118">
        <v>9.1708978328173298</v>
      </c>
      <c r="W3118">
        <v>3.4896737503741302</v>
      </c>
    </row>
    <row r="3119" spans="1:23" x14ac:dyDescent="0.25">
      <c r="A3119">
        <v>3117</v>
      </c>
      <c r="B3119">
        <v>155.150032020803</v>
      </c>
      <c r="C3119">
        <v>216.74606532243899</v>
      </c>
      <c r="D3119">
        <v>21.213501258649899</v>
      </c>
      <c r="E3119">
        <v>3.7775176654087201</v>
      </c>
      <c r="F3119">
        <v>6.59276914596557</v>
      </c>
      <c r="G3119">
        <v>1.7257335186004601</v>
      </c>
      <c r="H3119">
        <v>8.6322307586669904</v>
      </c>
      <c r="I3119">
        <v>1.6113208532333301</v>
      </c>
      <c r="J3119">
        <v>1063</v>
      </c>
      <c r="K3119">
        <v>156</v>
      </c>
      <c r="L3119">
        <v>2072</v>
      </c>
      <c r="M3119">
        <v>326</v>
      </c>
      <c r="N3119">
        <v>98.994949340820298</v>
      </c>
      <c r="O3119">
        <v>13.8924436569213</v>
      </c>
      <c r="P3119">
        <v>85.027736318407904</v>
      </c>
      <c r="Q3119">
        <v>155.63418954827199</v>
      </c>
      <c r="R3119">
        <v>26.006803584575501</v>
      </c>
      <c r="S3119">
        <v>16.267088726243799</v>
      </c>
      <c r="T3119">
        <v>0.47675453765622</v>
      </c>
      <c r="U3119">
        <v>0.792343296704207</v>
      </c>
      <c r="V3119">
        <v>12.7165467625899</v>
      </c>
      <c r="W3119">
        <v>9.4764044943820203</v>
      </c>
    </row>
    <row r="3120" spans="1:23" x14ac:dyDescent="0.25">
      <c r="A3120">
        <v>3118</v>
      </c>
      <c r="B3120">
        <v>136.582953288439</v>
      </c>
      <c r="C3120">
        <v>182.12911176230801</v>
      </c>
      <c r="D3120">
        <v>8.2516430460292298</v>
      </c>
      <c r="E3120">
        <v>11.0286763899301</v>
      </c>
      <c r="F3120">
        <v>3.2981009483337398</v>
      </c>
      <c r="G3120">
        <v>4.30671834945678</v>
      </c>
      <c r="H3120">
        <v>3.7104353904724099</v>
      </c>
      <c r="I3120">
        <v>2.9536004066467201</v>
      </c>
      <c r="J3120">
        <v>374</v>
      </c>
      <c r="K3120">
        <v>225</v>
      </c>
      <c r="L3120">
        <v>854</v>
      </c>
      <c r="M3120">
        <v>559</v>
      </c>
      <c r="N3120">
        <v>44.721363067626903</v>
      </c>
      <c r="O3120">
        <v>57.706153869628899</v>
      </c>
      <c r="P3120">
        <v>66.2912998976458</v>
      </c>
      <c r="Q3120">
        <v>210.24020002542599</v>
      </c>
      <c r="R3120">
        <v>25.536152469727</v>
      </c>
      <c r="S3120">
        <v>4.1263602112867703</v>
      </c>
      <c r="T3120">
        <v>0.44834370248557898</v>
      </c>
      <c r="U3120">
        <v>0.97983739064903197</v>
      </c>
      <c r="V3120">
        <v>8.9634328358208908</v>
      </c>
      <c r="W3120">
        <v>2.7288205409858501</v>
      </c>
    </row>
    <row r="3121" spans="1:23" x14ac:dyDescent="0.25">
      <c r="A3121">
        <v>3119</v>
      </c>
      <c r="B3121">
        <v>160.01412796677599</v>
      </c>
      <c r="C3121">
        <v>187.47951638882901</v>
      </c>
      <c r="D3121">
        <v>35.517437957343397</v>
      </c>
      <c r="E3121">
        <v>7.0765390926543201</v>
      </c>
      <c r="F3121">
        <v>6.1086249351501403</v>
      </c>
      <c r="G3121">
        <v>2.4569413661956698</v>
      </c>
      <c r="H3121">
        <v>9.3272199630737305</v>
      </c>
      <c r="I3121">
        <v>1.6914870738983101</v>
      </c>
      <c r="J3121">
        <v>1093</v>
      </c>
      <c r="K3121">
        <v>119</v>
      </c>
      <c r="L3121">
        <v>2014</v>
      </c>
      <c r="M3121">
        <v>274</v>
      </c>
      <c r="N3121">
        <v>91.443977355957003</v>
      </c>
      <c r="O3121">
        <v>42.544094085693303</v>
      </c>
      <c r="P3121">
        <v>92.490916431166696</v>
      </c>
      <c r="Q3121">
        <v>176.92645824590801</v>
      </c>
      <c r="R3121">
        <v>23.362148576708101</v>
      </c>
      <c r="S3121">
        <v>5.1880544790134602</v>
      </c>
      <c r="T3121">
        <v>0.63054768791037996</v>
      </c>
      <c r="U3121">
        <v>0.96520445089525797</v>
      </c>
      <c r="V3121">
        <v>5.3973071656777698</v>
      </c>
      <c r="W3121">
        <v>2.9744667097608199</v>
      </c>
    </row>
    <row r="3122" spans="1:23" x14ac:dyDescent="0.25">
      <c r="A3122">
        <v>3120</v>
      </c>
      <c r="B3122">
        <v>174.0904733257</v>
      </c>
      <c r="C3122">
        <v>180.86568728288901</v>
      </c>
      <c r="D3122">
        <v>30.013535670044199</v>
      </c>
      <c r="E3122">
        <v>5.4779473024473102</v>
      </c>
      <c r="F3122">
        <v>11.3252401351928</v>
      </c>
      <c r="G3122">
        <v>2.6592631340026802</v>
      </c>
      <c r="H3122">
        <v>9.5818986892700195</v>
      </c>
      <c r="I3122">
        <v>1.56521832942962</v>
      </c>
      <c r="J3122">
        <v>1085</v>
      </c>
      <c r="K3122">
        <v>96</v>
      </c>
      <c r="L3122">
        <v>2517</v>
      </c>
      <c r="M3122">
        <v>213</v>
      </c>
      <c r="N3122">
        <v>94.847251892089801</v>
      </c>
      <c r="O3122">
        <v>9.0553855895996094</v>
      </c>
      <c r="P3122">
        <v>106.987465530208</v>
      </c>
      <c r="Q3122">
        <v>157.71807483681101</v>
      </c>
      <c r="R3122">
        <v>26.0762490193116</v>
      </c>
      <c r="S3122">
        <v>5.1739083502437202</v>
      </c>
      <c r="T3122">
        <v>0.52382914877776598</v>
      </c>
      <c r="U3122">
        <v>0.96850199100671597</v>
      </c>
      <c r="V3122">
        <v>11.635181975736501</v>
      </c>
      <c r="W3122">
        <v>2.9161832946635702</v>
      </c>
    </row>
    <row r="3123" spans="1:23" x14ac:dyDescent="0.25">
      <c r="A3123">
        <v>3121</v>
      </c>
      <c r="B3123">
        <v>162.40633429719099</v>
      </c>
      <c r="C3123">
        <v>191.920607813076</v>
      </c>
      <c r="D3123">
        <v>15.4944762393341</v>
      </c>
      <c r="E3123">
        <v>4.7138708966862204</v>
      </c>
      <c r="F3123">
        <v>6.8475999832153303</v>
      </c>
      <c r="G3123">
        <v>2.3508806228637602</v>
      </c>
      <c r="H3123">
        <v>6.9473271369934002</v>
      </c>
      <c r="I3123">
        <v>1.78024673461914</v>
      </c>
      <c r="J3123">
        <v>778</v>
      </c>
      <c r="K3123">
        <v>165</v>
      </c>
      <c r="L3123">
        <v>1832</v>
      </c>
      <c r="M3123">
        <v>358</v>
      </c>
      <c r="N3123">
        <v>68.066139221191406</v>
      </c>
      <c r="O3123">
        <v>24.041629791259702</v>
      </c>
      <c r="P3123">
        <v>82.483700862895404</v>
      </c>
      <c r="Q3123">
        <v>183.675866981258</v>
      </c>
      <c r="R3123">
        <v>21.036697445645402</v>
      </c>
      <c r="S3123">
        <v>5.0648072094803798</v>
      </c>
      <c r="T3123">
        <v>0.51292504692497198</v>
      </c>
      <c r="U3123">
        <v>0.98633754992996803</v>
      </c>
      <c r="V3123">
        <v>7.8176156583629801</v>
      </c>
      <c r="W3123">
        <v>2.4952255515311101</v>
      </c>
    </row>
    <row r="3124" spans="1:23" x14ac:dyDescent="0.25">
      <c r="A3124">
        <v>3122</v>
      </c>
      <c r="B3124">
        <v>171.69667565836701</v>
      </c>
      <c r="C3124">
        <v>179.610122455316</v>
      </c>
      <c r="D3124">
        <v>26.736112543860401</v>
      </c>
      <c r="E3124">
        <v>9.8451648664605198</v>
      </c>
      <c r="F3124">
        <v>7.0497260093688903</v>
      </c>
      <c r="G3124">
        <v>5.2542748451232901</v>
      </c>
      <c r="H3124">
        <v>8.4684715270996094</v>
      </c>
      <c r="I3124">
        <v>4.1599373817443803</v>
      </c>
      <c r="J3124">
        <v>979</v>
      </c>
      <c r="K3124">
        <v>395</v>
      </c>
      <c r="L3124">
        <v>2153</v>
      </c>
      <c r="M3124">
        <v>954</v>
      </c>
      <c r="N3124">
        <v>84.758476257324205</v>
      </c>
      <c r="O3124">
        <v>58.821762084960902</v>
      </c>
      <c r="P3124">
        <v>43.879054865839002</v>
      </c>
      <c r="Q3124">
        <v>178.387096774193</v>
      </c>
      <c r="R3124">
        <v>17.8680303794055</v>
      </c>
      <c r="S3124">
        <v>12.3263484359654</v>
      </c>
      <c r="T3124">
        <v>0.40288909506409198</v>
      </c>
      <c r="U3124">
        <v>0.83325963922581503</v>
      </c>
      <c r="V3124">
        <v>6.7769289533995396</v>
      </c>
      <c r="W3124">
        <v>6.4721030042918404</v>
      </c>
    </row>
    <row r="3125" spans="1:23" x14ac:dyDescent="0.25">
      <c r="A3125">
        <v>3123</v>
      </c>
      <c r="B3125">
        <v>178.27784354441101</v>
      </c>
      <c r="C3125">
        <v>179.11040385025899</v>
      </c>
      <c r="D3125">
        <v>22.7622254212991</v>
      </c>
      <c r="E3125">
        <v>8.6826941216888898</v>
      </c>
      <c r="F3125">
        <v>5.2662124633789</v>
      </c>
      <c r="G3125">
        <v>4.1940622329711896</v>
      </c>
      <c r="H3125">
        <v>9.2340879440307599</v>
      </c>
      <c r="I3125">
        <v>3.9327461719512899</v>
      </c>
      <c r="J3125">
        <v>1145</v>
      </c>
      <c r="K3125">
        <v>378</v>
      </c>
      <c r="L3125">
        <v>1956</v>
      </c>
      <c r="M3125">
        <v>783</v>
      </c>
      <c r="N3125">
        <v>118.92854309082</v>
      </c>
      <c r="O3125">
        <v>32.140316009521399</v>
      </c>
      <c r="P3125">
        <v>141.35983684979101</v>
      </c>
      <c r="Q3125">
        <v>108.443784530386</v>
      </c>
      <c r="R3125">
        <v>22.523019322670802</v>
      </c>
      <c r="S3125">
        <v>5.8497035266345998</v>
      </c>
      <c r="T3125">
        <v>0.84314605807751297</v>
      </c>
      <c r="U3125">
        <v>0.95374600880257399</v>
      </c>
      <c r="V3125">
        <v>8.6563175780043196</v>
      </c>
      <c r="W3125">
        <v>3.5493019838354098</v>
      </c>
    </row>
    <row r="3126" spans="1:23" x14ac:dyDescent="0.25">
      <c r="A3126">
        <v>3124</v>
      </c>
      <c r="B3126">
        <v>180.31593859768199</v>
      </c>
      <c r="C3126">
        <v>165.77117739525301</v>
      </c>
      <c r="D3126">
        <v>14.5731643139185</v>
      </c>
      <c r="E3126">
        <v>8.2258610358928692</v>
      </c>
      <c r="F3126">
        <v>4.7275090217590297</v>
      </c>
      <c r="G3126">
        <v>4.2156519889831499</v>
      </c>
      <c r="H3126">
        <v>7.4746193885803196</v>
      </c>
      <c r="I3126">
        <v>4.5691995620727504</v>
      </c>
      <c r="J3126">
        <v>916</v>
      </c>
      <c r="K3126">
        <v>528</v>
      </c>
      <c r="L3126">
        <v>1731</v>
      </c>
      <c r="M3126">
        <v>958</v>
      </c>
      <c r="N3126">
        <v>92.455390930175696</v>
      </c>
      <c r="O3126">
        <v>27.513633728027301</v>
      </c>
      <c r="P3126">
        <v>75.025797691785399</v>
      </c>
      <c r="Q3126">
        <v>187.372804429719</v>
      </c>
      <c r="R3126">
        <v>22.917174574699299</v>
      </c>
      <c r="S3126">
        <v>7.3328320225907904</v>
      </c>
      <c r="T3126">
        <v>0.48325972309224002</v>
      </c>
      <c r="U3126">
        <v>0.94966969944907997</v>
      </c>
      <c r="V3126">
        <v>10.4490263459335</v>
      </c>
      <c r="W3126">
        <v>3.0356822664514902</v>
      </c>
    </row>
    <row r="3127" spans="1:23" x14ac:dyDescent="0.25">
      <c r="A3127">
        <v>3125</v>
      </c>
      <c r="B3127">
        <v>155.88889751402101</v>
      </c>
      <c r="C3127">
        <v>201.52727590288899</v>
      </c>
      <c r="D3127">
        <v>35.085178132474503</v>
      </c>
      <c r="E3127">
        <v>7.5107456819542504</v>
      </c>
      <c r="F3127">
        <v>7.3210268020629803</v>
      </c>
      <c r="G3127">
        <v>3.6748468875885001</v>
      </c>
      <c r="H3127">
        <v>9.8253269195556605</v>
      </c>
      <c r="I3127">
        <v>2.7288734912872301</v>
      </c>
      <c r="J3127">
        <v>1203</v>
      </c>
      <c r="K3127">
        <v>265</v>
      </c>
      <c r="L3127">
        <v>2123</v>
      </c>
      <c r="M3127">
        <v>566</v>
      </c>
      <c r="N3127">
        <v>115.377639770507</v>
      </c>
      <c r="O3127">
        <v>18.027755737304599</v>
      </c>
      <c r="P3127">
        <v>80.919875424688499</v>
      </c>
      <c r="Q3127">
        <v>172.81943551685799</v>
      </c>
      <c r="R3127">
        <v>21.9865301909431</v>
      </c>
      <c r="S3127">
        <v>10.4796554629122</v>
      </c>
      <c r="T3127">
        <v>0.49241881137225701</v>
      </c>
      <c r="U3127">
        <v>0.90826087574331305</v>
      </c>
      <c r="V3127">
        <v>9.5852431525992099</v>
      </c>
      <c r="W3127">
        <v>3.9604856966453998</v>
      </c>
    </row>
    <row r="3128" spans="1:23" x14ac:dyDescent="0.25">
      <c r="A3128">
        <v>3126</v>
      </c>
      <c r="B3128">
        <v>182.63969803411601</v>
      </c>
      <c r="C3128">
        <v>180.049525509907</v>
      </c>
      <c r="D3128">
        <v>32.463250206036797</v>
      </c>
      <c r="E3128">
        <v>8.5876507929108907</v>
      </c>
      <c r="F3128">
        <v>7.2850017547607404</v>
      </c>
      <c r="G3128">
        <v>5.2911887168884197</v>
      </c>
      <c r="H3128">
        <v>9.3325414657592702</v>
      </c>
      <c r="I3128">
        <v>4.6929702758789</v>
      </c>
      <c r="J3128">
        <v>1125</v>
      </c>
      <c r="K3128">
        <v>465</v>
      </c>
      <c r="L3128">
        <v>2265</v>
      </c>
      <c r="M3128">
        <v>1126</v>
      </c>
      <c r="N3128">
        <v>83.934494018554602</v>
      </c>
      <c r="O3128">
        <v>15.2315473556518</v>
      </c>
      <c r="P3128">
        <v>86.683611671866402</v>
      </c>
      <c r="Q3128">
        <v>175.46090571377999</v>
      </c>
      <c r="R3128">
        <v>27.059786944216299</v>
      </c>
      <c r="S3128">
        <v>4.5586010824091101</v>
      </c>
      <c r="T3128">
        <v>0.57347947802513999</v>
      </c>
      <c r="U3128">
        <v>0.97037953564756896</v>
      </c>
      <c r="V3128">
        <v>9.7664907651715005</v>
      </c>
      <c r="W3128">
        <v>2.5953587187448899</v>
      </c>
    </row>
    <row r="3129" spans="1:23" x14ac:dyDescent="0.25">
      <c r="A3129">
        <v>3127</v>
      </c>
      <c r="B3129">
        <v>132.64769353179699</v>
      </c>
      <c r="C3129">
        <v>208.489239069261</v>
      </c>
      <c r="D3129">
        <v>9.8761275668408608</v>
      </c>
      <c r="E3129">
        <v>7.8476195317486397</v>
      </c>
      <c r="F3129">
        <v>3.5980226993560702</v>
      </c>
      <c r="G3129">
        <v>3.4126818180084202</v>
      </c>
      <c r="H3129">
        <v>4.2685170173645002</v>
      </c>
      <c r="I3129">
        <v>3.9384639263153001</v>
      </c>
      <c r="J3129">
        <v>456</v>
      </c>
      <c r="K3129">
        <v>438</v>
      </c>
      <c r="L3129">
        <v>1016</v>
      </c>
      <c r="M3129">
        <v>818</v>
      </c>
      <c r="N3129">
        <v>62.433963775634702</v>
      </c>
      <c r="O3129">
        <v>28.635643005371001</v>
      </c>
      <c r="P3129">
        <v>85.081671415004706</v>
      </c>
      <c r="Q3129">
        <v>158.83498532205101</v>
      </c>
      <c r="R3129">
        <v>24.456610730280001</v>
      </c>
      <c r="S3129">
        <v>8.8942162116342498</v>
      </c>
      <c r="T3129">
        <v>0.49360544430036901</v>
      </c>
      <c r="U3129">
        <v>0.94658111815725399</v>
      </c>
      <c r="V3129">
        <v>14.542087542087501</v>
      </c>
      <c r="W3129">
        <v>5.3001859888406697</v>
      </c>
    </row>
    <row r="3130" spans="1:23" x14ac:dyDescent="0.25">
      <c r="A3130">
        <v>3128</v>
      </c>
      <c r="B3130">
        <v>180.38556929107801</v>
      </c>
      <c r="C3130">
        <v>168.74266917657999</v>
      </c>
      <c r="D3130">
        <v>26.918694425180899</v>
      </c>
      <c r="E3130">
        <v>9.7343669185461508</v>
      </c>
      <c r="F3130">
        <v>7.4912562370300204</v>
      </c>
      <c r="G3130">
        <v>5.1550989151000897</v>
      </c>
      <c r="H3130">
        <v>8.3690271377563406</v>
      </c>
      <c r="I3130">
        <v>4.0962328910827601</v>
      </c>
      <c r="J3130">
        <v>1017</v>
      </c>
      <c r="K3130">
        <v>433</v>
      </c>
      <c r="L3130">
        <v>2148</v>
      </c>
      <c r="M3130">
        <v>981</v>
      </c>
      <c r="N3130">
        <v>83.216583251953097</v>
      </c>
      <c r="O3130">
        <v>60.216278076171797</v>
      </c>
      <c r="P3130">
        <v>82.463968179691093</v>
      </c>
      <c r="Q3130">
        <v>187.43002698427401</v>
      </c>
      <c r="R3130">
        <v>23.787513540605101</v>
      </c>
      <c r="S3130">
        <v>7.9624253109135203</v>
      </c>
      <c r="T3130">
        <v>0.48135771312027897</v>
      </c>
      <c r="U3130">
        <v>0.94990525227576905</v>
      </c>
      <c r="V3130">
        <v>12.224747474747399</v>
      </c>
      <c r="W3130">
        <v>4.0300785973397799</v>
      </c>
    </row>
    <row r="3131" spans="1:23" x14ac:dyDescent="0.25">
      <c r="A3131">
        <v>3129</v>
      </c>
      <c r="B3131">
        <v>158.90451978497501</v>
      </c>
      <c r="C3131">
        <v>141.47225833996299</v>
      </c>
      <c r="D3131">
        <v>29.713323699277499</v>
      </c>
      <c r="E3131">
        <v>3.2566080212770001</v>
      </c>
      <c r="F3131">
        <v>6.1607270240783603</v>
      </c>
      <c r="G3131">
        <v>2.2107799053192099</v>
      </c>
      <c r="H3131">
        <v>10.6708316802978</v>
      </c>
      <c r="I3131">
        <v>1.94567859172821</v>
      </c>
      <c r="J3131">
        <v>1248</v>
      </c>
      <c r="K3131">
        <v>192</v>
      </c>
      <c r="L3131">
        <v>1818</v>
      </c>
      <c r="M3131">
        <v>401</v>
      </c>
      <c r="N3131">
        <v>142.05633544921801</v>
      </c>
      <c r="O3131">
        <v>24.166091918945298</v>
      </c>
      <c r="P3131">
        <v>105.37942411517599</v>
      </c>
      <c r="Q3131">
        <v>170.65840220385601</v>
      </c>
      <c r="R3131">
        <v>27.627063861669502</v>
      </c>
      <c r="S3131">
        <v>7.7909394775543701</v>
      </c>
      <c r="T3131">
        <v>0.504494740315796</v>
      </c>
      <c r="U3131">
        <v>0.93065086268236996</v>
      </c>
      <c r="V3131">
        <v>11.9415384615384</v>
      </c>
      <c r="W3131">
        <v>3.0792243767312999</v>
      </c>
    </row>
    <row r="3132" spans="1:23" x14ac:dyDescent="0.25">
      <c r="A3132">
        <v>3130</v>
      </c>
      <c r="B3132">
        <v>179.78196743581199</v>
      </c>
      <c r="C3132">
        <v>177.19218304255801</v>
      </c>
      <c r="D3132">
        <v>38.472413451122101</v>
      </c>
      <c r="E3132">
        <v>10.1343340044745</v>
      </c>
      <c r="F3132">
        <v>11.2170295715332</v>
      </c>
      <c r="G3132">
        <v>4.65112257003784</v>
      </c>
      <c r="H3132">
        <v>11.777956962585399</v>
      </c>
      <c r="I3132">
        <v>3.2325863838195801</v>
      </c>
      <c r="J3132">
        <v>1479</v>
      </c>
      <c r="K3132">
        <v>251</v>
      </c>
      <c r="L3132">
        <v>2819</v>
      </c>
      <c r="M3132">
        <v>656</v>
      </c>
      <c r="N3132">
        <v>117.95337677001901</v>
      </c>
      <c r="O3132">
        <v>38.275318145751903</v>
      </c>
      <c r="P3132">
        <v>69.198391420911506</v>
      </c>
      <c r="Q3132">
        <v>127.42862329070999</v>
      </c>
      <c r="R3132">
        <v>23.574742946817899</v>
      </c>
      <c r="S3132">
        <v>3.5567365789847298</v>
      </c>
      <c r="T3132">
        <v>0.39143018890747899</v>
      </c>
      <c r="U3132">
        <v>0.97849362418908203</v>
      </c>
      <c r="V3132">
        <v>11.531825795644799</v>
      </c>
      <c r="W3132">
        <v>2.8822764697385499</v>
      </c>
    </row>
    <row r="3133" spans="1:23" x14ac:dyDescent="0.25">
      <c r="A3133">
        <v>3131</v>
      </c>
      <c r="B3133">
        <v>141.536280541054</v>
      </c>
      <c r="C3133">
        <v>173.86036988879999</v>
      </c>
      <c r="D3133">
        <v>38.208379068031498</v>
      </c>
      <c r="E3133">
        <v>8.2002537027849893</v>
      </c>
      <c r="F3133">
        <v>11.4240207672119</v>
      </c>
      <c r="G3133">
        <v>5.5597581863403303</v>
      </c>
      <c r="H3133">
        <v>9.4450502395629794</v>
      </c>
      <c r="I3133">
        <v>3.8087739944457999</v>
      </c>
      <c r="J3133">
        <v>1043</v>
      </c>
      <c r="K3133">
        <v>350</v>
      </c>
      <c r="L3133">
        <v>2549</v>
      </c>
      <c r="M3133">
        <v>825</v>
      </c>
      <c r="N3133">
        <v>103.84603881835901</v>
      </c>
      <c r="O3133">
        <v>24.698177337646399</v>
      </c>
      <c r="P3133">
        <v>81.1666666666666</v>
      </c>
      <c r="Q3133">
        <v>155.91763553511299</v>
      </c>
      <c r="R3133">
        <v>28.773330215057999</v>
      </c>
      <c r="S3133">
        <v>6.1203268468500998</v>
      </c>
      <c r="T3133">
        <v>0.45367358188040802</v>
      </c>
      <c r="U3133">
        <v>0.951350866616688</v>
      </c>
      <c r="V3133">
        <v>13.173674588665399</v>
      </c>
      <c r="W3133">
        <v>3.6432181971356301</v>
      </c>
    </row>
    <row r="3134" spans="1:23" x14ac:dyDescent="0.25">
      <c r="A3134">
        <v>3132</v>
      </c>
      <c r="B3134">
        <v>160.11758427293299</v>
      </c>
      <c r="C3134">
        <v>161.44834947311199</v>
      </c>
      <c r="D3134">
        <v>32.880797151851297</v>
      </c>
      <c r="E3134">
        <v>8.1416613715416002</v>
      </c>
      <c r="F3134">
        <v>8.6297960281371999</v>
      </c>
      <c r="G3134">
        <v>4.3199491500854403</v>
      </c>
      <c r="H3134">
        <v>12.4529409408569</v>
      </c>
      <c r="I3134">
        <v>2.9955260753631499</v>
      </c>
      <c r="J3134">
        <v>1561</v>
      </c>
      <c r="K3134">
        <v>270</v>
      </c>
      <c r="L3134">
        <v>2777</v>
      </c>
      <c r="M3134">
        <v>644</v>
      </c>
      <c r="N3134">
        <v>124.310104370117</v>
      </c>
      <c r="O3134">
        <v>68.593002319335895</v>
      </c>
      <c r="P3134">
        <v>65.138753651411804</v>
      </c>
      <c r="Q3134">
        <v>156.54015048723301</v>
      </c>
      <c r="R3134">
        <v>28.683296144386802</v>
      </c>
      <c r="S3134">
        <v>14.4001977059413</v>
      </c>
      <c r="T3134">
        <v>0.371258141895081</v>
      </c>
      <c r="U3134">
        <v>0.90813356137253398</v>
      </c>
      <c r="V3134">
        <v>10.4991273996509</v>
      </c>
      <c r="W3134">
        <v>7.0237115099621201</v>
      </c>
    </row>
    <row r="3135" spans="1:23" x14ac:dyDescent="0.25">
      <c r="A3135">
        <v>3133</v>
      </c>
      <c r="B3135">
        <v>159.42135496516499</v>
      </c>
      <c r="C3135">
        <v>198.50121290923499</v>
      </c>
      <c r="D3135">
        <v>31.3979754427404</v>
      </c>
      <c r="E3135">
        <v>5.8249683473651199</v>
      </c>
      <c r="F3135">
        <v>7.2690286636352504</v>
      </c>
      <c r="G3135">
        <v>1.9771692752838099</v>
      </c>
      <c r="H3135">
        <v>12.624127388000399</v>
      </c>
      <c r="I3135">
        <v>1.37528872489929</v>
      </c>
      <c r="J3135">
        <v>1463</v>
      </c>
      <c r="K3135">
        <v>87</v>
      </c>
      <c r="L3135">
        <v>2232</v>
      </c>
      <c r="M3135">
        <v>201</v>
      </c>
      <c r="N3135">
        <v>136.01470947265599</v>
      </c>
      <c r="O3135">
        <v>46.097721099853501</v>
      </c>
      <c r="P3135">
        <v>43.453166815343401</v>
      </c>
      <c r="Q3135">
        <v>151.45629135195199</v>
      </c>
      <c r="R3135">
        <v>14.4480147588114</v>
      </c>
      <c r="S3135">
        <v>2.3354083288430401</v>
      </c>
      <c r="T3135">
        <v>0.37521765654726602</v>
      </c>
      <c r="U3135">
        <v>0.98340632114025694</v>
      </c>
      <c r="V3135">
        <v>7.0795935647756103</v>
      </c>
      <c r="W3135">
        <v>2.1839830996735099</v>
      </c>
    </row>
    <row r="3136" spans="1:23" x14ac:dyDescent="0.25">
      <c r="A3136">
        <v>3134</v>
      </c>
      <c r="B3136">
        <v>187.64763531215399</v>
      </c>
      <c r="C3136">
        <v>161.708785344175</v>
      </c>
      <c r="D3136">
        <v>24.422861050026501</v>
      </c>
      <c r="E3136">
        <v>8.5834243656843103</v>
      </c>
      <c r="F3136">
        <v>5.3609309196472097</v>
      </c>
      <c r="G3136">
        <v>2.8571538925170898</v>
      </c>
      <c r="H3136">
        <v>8.9175777435302699</v>
      </c>
      <c r="I3136">
        <v>2.1009840965270898</v>
      </c>
      <c r="J3136">
        <v>1094</v>
      </c>
      <c r="K3136">
        <v>140</v>
      </c>
      <c r="L3136">
        <v>1893</v>
      </c>
      <c r="M3136">
        <v>396</v>
      </c>
      <c r="N3136">
        <v>94.047859191894503</v>
      </c>
      <c r="O3136">
        <v>56.400356292724602</v>
      </c>
      <c r="P3136">
        <v>84.397502837684399</v>
      </c>
      <c r="Q3136">
        <v>209.01330879229701</v>
      </c>
      <c r="R3136">
        <v>25.206033962807599</v>
      </c>
      <c r="S3136">
        <v>6.2714081770316801</v>
      </c>
      <c r="T3136">
        <v>0.49322424096863798</v>
      </c>
      <c r="U3136">
        <v>0.97243887759092695</v>
      </c>
      <c r="V3136">
        <v>14.7570754716981</v>
      </c>
      <c r="W3136">
        <v>2.6711011051985198</v>
      </c>
    </row>
    <row r="3137" spans="1:23" x14ac:dyDescent="0.25">
      <c r="A3137">
        <v>3135</v>
      </c>
      <c r="B3137">
        <v>158.06867977255499</v>
      </c>
      <c r="C3137">
        <v>173.19340565506801</v>
      </c>
      <c r="D3137">
        <v>10.2069580916612</v>
      </c>
      <c r="E3137">
        <v>8.0367570921752307</v>
      </c>
      <c r="F3137">
        <v>3.4885890483856201</v>
      </c>
      <c r="G3137">
        <v>4.4959263801574698</v>
      </c>
      <c r="H3137">
        <v>3.8451466560363698</v>
      </c>
      <c r="I3137">
        <v>3.8612430095672599</v>
      </c>
      <c r="J3137">
        <v>363</v>
      </c>
      <c r="K3137">
        <v>432</v>
      </c>
      <c r="L3137">
        <v>852</v>
      </c>
      <c r="M3137">
        <v>884</v>
      </c>
      <c r="N3137">
        <v>39.5979804992675</v>
      </c>
      <c r="O3137">
        <v>50.990196228027301</v>
      </c>
      <c r="P3137">
        <v>69.854557947778204</v>
      </c>
      <c r="Q3137">
        <v>181.787787998987</v>
      </c>
      <c r="R3137">
        <v>25.839742922762099</v>
      </c>
      <c r="S3137">
        <v>7.7480250638161001</v>
      </c>
      <c r="T3137">
        <v>0.40853558168401499</v>
      </c>
      <c r="U3137">
        <v>0.96033047689471296</v>
      </c>
      <c r="V3137">
        <v>10.4764705882352</v>
      </c>
      <c r="W3137">
        <v>4.7060240963855398</v>
      </c>
    </row>
    <row r="3138" spans="1:23" x14ac:dyDescent="0.25">
      <c r="A3138">
        <v>3136</v>
      </c>
      <c r="B3138">
        <v>173.99726367676399</v>
      </c>
      <c r="C3138">
        <v>188.31151390479101</v>
      </c>
      <c r="D3138">
        <v>26.256693131018</v>
      </c>
      <c r="E3138">
        <v>6.6064720548352804</v>
      </c>
      <c r="F3138">
        <v>6.05352735519409</v>
      </c>
      <c r="G3138">
        <v>3.3318488597869802</v>
      </c>
      <c r="H3138">
        <v>9.11419677734375</v>
      </c>
      <c r="I3138">
        <v>2.8549127578735298</v>
      </c>
      <c r="J3138">
        <v>1098</v>
      </c>
      <c r="K3138">
        <v>249</v>
      </c>
      <c r="L3138">
        <v>1749</v>
      </c>
      <c r="M3138">
        <v>620</v>
      </c>
      <c r="N3138">
        <v>109.786163330078</v>
      </c>
      <c r="O3138">
        <v>44.821872711181598</v>
      </c>
      <c r="P3138">
        <v>48.674260916734397</v>
      </c>
      <c r="Q3138">
        <v>156.12906309751401</v>
      </c>
      <c r="R3138">
        <v>23.340650102543901</v>
      </c>
      <c r="S3138">
        <v>10.080103477658399</v>
      </c>
      <c r="T3138">
        <v>0.32129585257193899</v>
      </c>
      <c r="U3138">
        <v>0.95028667351974205</v>
      </c>
      <c r="V3138">
        <v>20.024370430544199</v>
      </c>
      <c r="W3138">
        <v>3.5856683509416598</v>
      </c>
    </row>
    <row r="3139" spans="1:23" x14ac:dyDescent="0.25">
      <c r="A3139">
        <v>3137</v>
      </c>
      <c r="B3139">
        <v>168.530419763628</v>
      </c>
      <c r="C3139">
        <v>180.50575404141301</v>
      </c>
      <c r="D3139">
        <v>40.873468023489202</v>
      </c>
      <c r="E3139">
        <v>7.2411069912752399</v>
      </c>
      <c r="F3139">
        <v>9.8530426025390607</v>
      </c>
      <c r="G3139">
        <v>4.6184458732604901</v>
      </c>
      <c r="H3139">
        <v>11.434364318847599</v>
      </c>
      <c r="I3139">
        <v>2.8775842189788801</v>
      </c>
      <c r="J3139">
        <v>1270</v>
      </c>
      <c r="K3139">
        <v>189</v>
      </c>
      <c r="L3139">
        <v>2680</v>
      </c>
      <c r="M3139">
        <v>545</v>
      </c>
      <c r="N3139">
        <v>131.54847717285099</v>
      </c>
      <c r="O3139">
        <v>57</v>
      </c>
      <c r="P3139">
        <v>67.959874934861901</v>
      </c>
      <c r="Q3139">
        <v>172.242497600066</v>
      </c>
      <c r="R3139">
        <v>24.109607750434002</v>
      </c>
      <c r="S3139">
        <v>6.1279711235222099</v>
      </c>
      <c r="T3139">
        <v>0.411362030261953</v>
      </c>
      <c r="U3139">
        <v>0.96612789517336095</v>
      </c>
      <c r="V3139">
        <v>9.3349582172701897</v>
      </c>
      <c r="W3139">
        <v>3.4079917237811901</v>
      </c>
    </row>
    <row r="3140" spans="1:23" x14ac:dyDescent="0.25">
      <c r="A3140">
        <v>3138</v>
      </c>
      <c r="B3140">
        <v>153.41289371033699</v>
      </c>
      <c r="C3140">
        <v>199.56315860971401</v>
      </c>
      <c r="D3140">
        <v>22.454717781041602</v>
      </c>
      <c r="E3140">
        <v>4.8813926241462999</v>
      </c>
      <c r="F3140">
        <v>6.2967848777770996</v>
      </c>
      <c r="G3140">
        <v>3.1232702732086102</v>
      </c>
      <c r="H3140">
        <v>8.02272224426269</v>
      </c>
      <c r="I3140">
        <v>2.2348091602325399</v>
      </c>
      <c r="J3140">
        <v>935</v>
      </c>
      <c r="K3140">
        <v>165</v>
      </c>
      <c r="L3140">
        <v>1967</v>
      </c>
      <c r="M3140">
        <v>417</v>
      </c>
      <c r="N3140">
        <v>95.257545471191406</v>
      </c>
      <c r="O3140">
        <v>41.109607696533203</v>
      </c>
      <c r="P3140">
        <v>76.814013840830398</v>
      </c>
      <c r="Q3140">
        <v>165.88732269503501</v>
      </c>
      <c r="R3140">
        <v>22.347726035898699</v>
      </c>
      <c r="S3140">
        <v>4.7695918014653502</v>
      </c>
      <c r="T3140">
        <v>0.54397807776890905</v>
      </c>
      <c r="U3140">
        <v>0.96566272906254402</v>
      </c>
      <c r="V3140">
        <v>7.6151515151515099</v>
      </c>
      <c r="W3140">
        <v>2.80928402832415</v>
      </c>
    </row>
    <row r="3141" spans="1:23" x14ac:dyDescent="0.25">
      <c r="A3141">
        <v>3139</v>
      </c>
      <c r="B3141">
        <v>159.21127908556301</v>
      </c>
      <c r="C3141">
        <v>200.18544897048201</v>
      </c>
      <c r="D3141">
        <v>20.224686781636599</v>
      </c>
      <c r="E3141">
        <v>4.8774693981989001</v>
      </c>
      <c r="F3141">
        <v>7.08841800689697</v>
      </c>
      <c r="G3141">
        <v>2.6164886951446502</v>
      </c>
      <c r="H3141">
        <v>10.476497650146401</v>
      </c>
      <c r="I3141">
        <v>1.9457147121429399</v>
      </c>
      <c r="J3141">
        <v>1272</v>
      </c>
      <c r="K3141">
        <v>158</v>
      </c>
      <c r="L3141">
        <v>2232</v>
      </c>
      <c r="M3141">
        <v>377</v>
      </c>
      <c r="N3141">
        <v>106.400192260742</v>
      </c>
      <c r="O3141">
        <v>20.0997505187988</v>
      </c>
      <c r="P3141">
        <v>47.693759071117498</v>
      </c>
      <c r="Q3141">
        <v>187.65311102074</v>
      </c>
      <c r="R3141">
        <v>18.349028610620099</v>
      </c>
      <c r="S3141">
        <v>4.0021270117799297</v>
      </c>
      <c r="T3141">
        <v>0.41233968117576902</v>
      </c>
      <c r="U3141">
        <v>0.97753632057918305</v>
      </c>
      <c r="V3141">
        <v>7.1548742138364698</v>
      </c>
      <c r="W3141">
        <v>2.5805951642901399</v>
      </c>
    </row>
    <row r="3142" spans="1:23" x14ac:dyDescent="0.25">
      <c r="A3142">
        <v>3140</v>
      </c>
      <c r="B3142">
        <v>143.66306351763001</v>
      </c>
      <c r="C3142">
        <v>172.478487841797</v>
      </c>
      <c r="D3142">
        <v>19.383690478193898</v>
      </c>
      <c r="E3142">
        <v>10.873576771764499</v>
      </c>
      <c r="F3142">
        <v>5.18275690078735</v>
      </c>
      <c r="G3142">
        <v>7.2075638771057102</v>
      </c>
      <c r="H3142">
        <v>6.37803030014038</v>
      </c>
      <c r="I3142">
        <v>5.68013572692871</v>
      </c>
      <c r="J3142">
        <v>742</v>
      </c>
      <c r="K3142">
        <v>563</v>
      </c>
      <c r="L3142">
        <v>1544</v>
      </c>
      <c r="M3142">
        <v>1443</v>
      </c>
      <c r="N3142">
        <v>82.861328125</v>
      </c>
      <c r="O3142">
        <v>48.918296813964801</v>
      </c>
      <c r="P3142">
        <v>71.998059429957493</v>
      </c>
      <c r="Q3142">
        <v>144.48837650630901</v>
      </c>
      <c r="R3142">
        <v>21.468060439543301</v>
      </c>
      <c r="S3142">
        <v>4.2193208891632601</v>
      </c>
      <c r="T3142">
        <v>0.46388482469864301</v>
      </c>
      <c r="U3142">
        <v>0.97702175869937802</v>
      </c>
      <c r="V3142">
        <v>7.2335390946502001</v>
      </c>
      <c r="W3142">
        <v>3.11698050324945</v>
      </c>
    </row>
    <row r="3143" spans="1:23" x14ac:dyDescent="0.25">
      <c r="A3143">
        <v>3141</v>
      </c>
      <c r="B3143">
        <v>176.51270158551401</v>
      </c>
      <c r="C3143">
        <v>177.41335946748401</v>
      </c>
      <c r="D3143">
        <v>33.734348188191298</v>
      </c>
      <c r="E3143">
        <v>5.9276486764145897</v>
      </c>
      <c r="F3143">
        <v>8.9113836288452095</v>
      </c>
      <c r="G3143">
        <v>3.3224618434906001</v>
      </c>
      <c r="H3143">
        <v>13.457423210144</v>
      </c>
      <c r="I3143">
        <v>2.2109234333038299</v>
      </c>
      <c r="J3143">
        <v>1682</v>
      </c>
      <c r="K3143">
        <v>181</v>
      </c>
      <c r="L3143">
        <v>2657</v>
      </c>
      <c r="M3143">
        <v>431</v>
      </c>
      <c r="N3143">
        <v>133.09394836425699</v>
      </c>
      <c r="O3143">
        <v>63.411354064941399</v>
      </c>
      <c r="P3143">
        <v>110.833966745843</v>
      </c>
      <c r="Q3143">
        <v>152.52245076108801</v>
      </c>
      <c r="R3143">
        <v>14.8707890325362</v>
      </c>
      <c r="S3143">
        <v>10.2720031835679</v>
      </c>
      <c r="T3143">
        <v>0.72097486651383502</v>
      </c>
      <c r="U3143">
        <v>0.90318090053764</v>
      </c>
      <c r="V3143">
        <v>5.9495213228894599</v>
      </c>
      <c r="W3143">
        <v>4.0945205479451996</v>
      </c>
    </row>
    <row r="3144" spans="1:23" x14ac:dyDescent="0.25">
      <c r="A3144">
        <v>3142</v>
      </c>
      <c r="B3144">
        <v>152.83027033321</v>
      </c>
      <c r="C3144">
        <v>197.02852762521999</v>
      </c>
      <c r="D3144">
        <v>22.185453079134099</v>
      </c>
      <c r="E3144">
        <v>8.6292307696463908</v>
      </c>
      <c r="F3144">
        <v>7.2677559852600098</v>
      </c>
      <c r="G3144">
        <v>2.3192512989044101</v>
      </c>
      <c r="H3144">
        <v>8.0011644363403303</v>
      </c>
      <c r="I3144">
        <v>1.7283793687820399</v>
      </c>
      <c r="J3144">
        <v>955</v>
      </c>
      <c r="K3144">
        <v>126</v>
      </c>
      <c r="L3144">
        <v>1834</v>
      </c>
      <c r="M3144">
        <v>270</v>
      </c>
      <c r="N3144">
        <v>89.888816833496094</v>
      </c>
      <c r="O3144">
        <v>22</v>
      </c>
      <c r="P3144">
        <v>93.999284180386496</v>
      </c>
      <c r="Q3144">
        <v>164.34301948861</v>
      </c>
      <c r="R3144">
        <v>15.9391065495478</v>
      </c>
      <c r="S3144">
        <v>9.3720162039780401</v>
      </c>
      <c r="T3144">
        <v>0.66263702336645003</v>
      </c>
      <c r="U3144">
        <v>0.94735462921912394</v>
      </c>
      <c r="V3144">
        <v>12.680628272251299</v>
      </c>
      <c r="W3144">
        <v>4.7940281200173898</v>
      </c>
    </row>
    <row r="3145" spans="1:23" x14ac:dyDescent="0.25">
      <c r="A3145">
        <v>3143</v>
      </c>
      <c r="B3145">
        <v>147.107027110947</v>
      </c>
      <c r="C3145">
        <v>187.385627510722</v>
      </c>
      <c r="D3145">
        <v>17.252037670094602</v>
      </c>
      <c r="E3145">
        <v>26.430033057794098</v>
      </c>
      <c r="F3145">
        <v>4.9332795143127397</v>
      </c>
      <c r="G3145">
        <v>6.4202890396118102</v>
      </c>
      <c r="H3145">
        <v>6.1198501586914</v>
      </c>
      <c r="I3145">
        <v>5.9547381401062003</v>
      </c>
      <c r="J3145">
        <v>604</v>
      </c>
      <c r="K3145">
        <v>534</v>
      </c>
      <c r="L3145">
        <v>1304</v>
      </c>
      <c r="M3145">
        <v>1575</v>
      </c>
      <c r="N3145">
        <v>57.306194305419901</v>
      </c>
      <c r="O3145">
        <v>20.3960781097412</v>
      </c>
      <c r="P3145">
        <v>74.925559222588902</v>
      </c>
      <c r="Q3145">
        <v>160.610802761608</v>
      </c>
      <c r="R3145">
        <v>26.390469330396801</v>
      </c>
      <c r="S3145">
        <v>9.0712405227499904</v>
      </c>
      <c r="T3145">
        <v>0.453453713751646</v>
      </c>
      <c r="U3145">
        <v>0.93013466149205704</v>
      </c>
      <c r="V3145">
        <v>13.3363740022805</v>
      </c>
      <c r="W3145">
        <v>3.2581400297935699</v>
      </c>
    </row>
    <row r="3146" spans="1:23" x14ac:dyDescent="0.25">
      <c r="A3146">
        <v>3144</v>
      </c>
      <c r="B3146">
        <v>183.68481825768001</v>
      </c>
      <c r="C3146">
        <v>125.942032641813</v>
      </c>
      <c r="D3146">
        <v>22.988564647435901</v>
      </c>
      <c r="E3146">
        <v>4.69941000701583</v>
      </c>
      <c r="F3146">
        <v>6.3244271278381303</v>
      </c>
      <c r="G3146">
        <v>3.3820726871490399</v>
      </c>
      <c r="H3146">
        <v>8.95186042785644</v>
      </c>
      <c r="I3146">
        <v>2.1024656295776301</v>
      </c>
      <c r="J3146">
        <v>1104</v>
      </c>
      <c r="K3146">
        <v>141</v>
      </c>
      <c r="L3146">
        <v>2004</v>
      </c>
      <c r="M3146">
        <v>343</v>
      </c>
      <c r="N3146">
        <v>98.005104064941406</v>
      </c>
      <c r="O3146">
        <v>48</v>
      </c>
      <c r="P3146">
        <v>92.270588235294099</v>
      </c>
      <c r="Q3146">
        <v>194.110736246394</v>
      </c>
      <c r="R3146">
        <v>26.259532297981199</v>
      </c>
      <c r="S3146">
        <v>8.0897037612981606</v>
      </c>
      <c r="T3146">
        <v>0.57696837131703205</v>
      </c>
      <c r="U3146">
        <v>0.95113649791801802</v>
      </c>
      <c r="V3146">
        <v>13.287296898079701</v>
      </c>
      <c r="W3146">
        <v>3.6659118620449398</v>
      </c>
    </row>
    <row r="3147" spans="1:23" x14ac:dyDescent="0.25">
      <c r="A3147">
        <v>3145</v>
      </c>
      <c r="B3147">
        <v>177.188204700265</v>
      </c>
      <c r="C3147">
        <v>201.73236429971399</v>
      </c>
      <c r="D3147">
        <v>30.090298225344998</v>
      </c>
      <c r="E3147">
        <v>7.6946419614589701</v>
      </c>
      <c r="F3147">
        <v>7.9146628379821697</v>
      </c>
      <c r="G3147">
        <v>3.3829097747802699</v>
      </c>
      <c r="H3147">
        <v>12.134741783141999</v>
      </c>
      <c r="I3147">
        <v>2.2931964397430402</v>
      </c>
      <c r="J3147">
        <v>1508</v>
      </c>
      <c r="K3147">
        <v>130</v>
      </c>
      <c r="L3147">
        <v>2481</v>
      </c>
      <c r="M3147">
        <v>373</v>
      </c>
      <c r="N3147">
        <v>132.85330200195301</v>
      </c>
      <c r="O3147">
        <v>61.2943725585937</v>
      </c>
      <c r="P3147">
        <v>64.231621039679993</v>
      </c>
      <c r="Q3147">
        <v>159.826273273569</v>
      </c>
      <c r="R3147">
        <v>28.084859485411702</v>
      </c>
      <c r="S3147">
        <v>6.39907771004171</v>
      </c>
      <c r="T3147">
        <v>0.37464958721466401</v>
      </c>
      <c r="U3147">
        <v>0.94751657331085903</v>
      </c>
      <c r="V3147">
        <v>15.623430962343001</v>
      </c>
      <c r="W3147">
        <v>3.80108611326609</v>
      </c>
    </row>
    <row r="3148" spans="1:23" x14ac:dyDescent="0.25">
      <c r="A3148">
        <v>3146</v>
      </c>
      <c r="B3148">
        <v>197.63438064002699</v>
      </c>
      <c r="C3148">
        <v>178.12913116885599</v>
      </c>
      <c r="D3148">
        <v>26.866898338006202</v>
      </c>
      <c r="E3148">
        <v>6.2388230106346301</v>
      </c>
      <c r="F3148">
        <v>5.2032127380370996</v>
      </c>
      <c r="G3148">
        <v>3.6906471252441402</v>
      </c>
      <c r="H3148">
        <v>8.5563735961913991</v>
      </c>
      <c r="I3148">
        <v>2.6927108764648402</v>
      </c>
      <c r="J3148">
        <v>1072</v>
      </c>
      <c r="K3148">
        <v>193</v>
      </c>
      <c r="L3148">
        <v>1758</v>
      </c>
      <c r="M3148">
        <v>536</v>
      </c>
      <c r="N3148">
        <v>94.047859191894503</v>
      </c>
      <c r="O3148">
        <v>33.970573425292898</v>
      </c>
      <c r="P3148">
        <v>102.5443490701</v>
      </c>
      <c r="Q3148">
        <v>181.86507488604201</v>
      </c>
      <c r="R3148">
        <v>23.937623853154001</v>
      </c>
      <c r="S3148">
        <v>6.1936293223427503</v>
      </c>
      <c r="T3148">
        <v>0.56861866257010596</v>
      </c>
      <c r="U3148">
        <v>0.96919296299984403</v>
      </c>
      <c r="V3148">
        <v>12.914002205071601</v>
      </c>
      <c r="W3148">
        <v>3.1954865602989702</v>
      </c>
    </row>
    <row r="3149" spans="1:23" x14ac:dyDescent="0.25">
      <c r="A3149">
        <v>3147</v>
      </c>
      <c r="B3149">
        <v>191.00655941314599</v>
      </c>
      <c r="C3149">
        <v>142.41890974014601</v>
      </c>
      <c r="D3149">
        <v>26.378719914860199</v>
      </c>
      <c r="E3149">
        <v>7.3934347561360596</v>
      </c>
      <c r="F3149">
        <v>5.7139730453491202</v>
      </c>
      <c r="G3149">
        <v>4.0705595016479403</v>
      </c>
      <c r="H3149">
        <v>8.3730745315551705</v>
      </c>
      <c r="I3149">
        <v>2.4490954875946001</v>
      </c>
      <c r="J3149">
        <v>1013</v>
      </c>
      <c r="K3149">
        <v>156</v>
      </c>
      <c r="L3149">
        <v>1742</v>
      </c>
      <c r="M3149">
        <v>444</v>
      </c>
      <c r="N3149">
        <v>108.40663909912099</v>
      </c>
      <c r="O3149">
        <v>26.2488079071044</v>
      </c>
      <c r="P3149">
        <v>105.897877984084</v>
      </c>
      <c r="Q3149">
        <v>198.95002523977701</v>
      </c>
      <c r="R3149">
        <v>24.205185100947698</v>
      </c>
      <c r="S3149">
        <v>7.5232415048197101</v>
      </c>
      <c r="T3149">
        <v>0.52115788282471998</v>
      </c>
      <c r="U3149">
        <v>0.96386606476658598</v>
      </c>
      <c r="V3149">
        <v>11.5082458770614</v>
      </c>
      <c r="W3149">
        <v>4.0319358008516204</v>
      </c>
    </row>
    <row r="3150" spans="1:23" x14ac:dyDescent="0.25">
      <c r="A3150">
        <v>3148</v>
      </c>
      <c r="B3150">
        <v>175.32209047332501</v>
      </c>
      <c r="C3150">
        <v>212.92396514583999</v>
      </c>
      <c r="D3150">
        <v>34.628358850943201</v>
      </c>
      <c r="E3150">
        <v>5.4453225689984599</v>
      </c>
      <c r="F3150">
        <v>9.3591861724853498</v>
      </c>
      <c r="G3150">
        <v>1.9486387968063299</v>
      </c>
      <c r="H3150">
        <v>9.7818241119384695</v>
      </c>
      <c r="I3150">
        <v>1.2578880786895701</v>
      </c>
      <c r="J3150">
        <v>1138</v>
      </c>
      <c r="K3150">
        <v>66</v>
      </c>
      <c r="L3150">
        <v>2404</v>
      </c>
      <c r="M3150">
        <v>164</v>
      </c>
      <c r="N3150">
        <v>105.11898040771401</v>
      </c>
      <c r="O3150">
        <v>27.2029418945312</v>
      </c>
      <c r="P3150">
        <v>107.98495227400301</v>
      </c>
      <c r="Q3150">
        <v>200.15881659462099</v>
      </c>
      <c r="R3150">
        <v>24.4506492465942</v>
      </c>
      <c r="S3150">
        <v>5.6768540559830001</v>
      </c>
      <c r="T3150">
        <v>0.63388290318983198</v>
      </c>
      <c r="U3150">
        <v>0.96718447411434305</v>
      </c>
      <c r="V3150">
        <v>8.0722070844686602</v>
      </c>
      <c r="W3150">
        <v>2.7506070065903501</v>
      </c>
    </row>
    <row r="3151" spans="1:23" x14ac:dyDescent="0.25">
      <c r="A3151">
        <v>3149</v>
      </c>
      <c r="B3151">
        <v>170.661821498573</v>
      </c>
      <c r="C3151">
        <v>195.780822449494</v>
      </c>
      <c r="D3151">
        <v>31.9778509499249</v>
      </c>
      <c r="E3151">
        <v>6.6207461736334396</v>
      </c>
      <c r="F3151">
        <v>6.5258035659790004</v>
      </c>
      <c r="G3151">
        <v>3.2293336391448899</v>
      </c>
      <c r="H3151">
        <v>10.2921152114868</v>
      </c>
      <c r="I3151">
        <v>2.8130333423614502</v>
      </c>
      <c r="J3151">
        <v>1292</v>
      </c>
      <c r="K3151">
        <v>280</v>
      </c>
      <c r="L3151">
        <v>2330</v>
      </c>
      <c r="M3151">
        <v>608</v>
      </c>
      <c r="N3151">
        <v>95.441085815429602</v>
      </c>
      <c r="O3151">
        <v>35.468296051025298</v>
      </c>
      <c r="P3151">
        <v>87.840375586854407</v>
      </c>
      <c r="Q3151">
        <v>168.758827883485</v>
      </c>
      <c r="R3151">
        <v>15.916303569498099</v>
      </c>
      <c r="S3151">
        <v>5.0020814566246097</v>
      </c>
      <c r="T3151">
        <v>0.61671029565009705</v>
      </c>
      <c r="U3151">
        <v>0.96589507477635494</v>
      </c>
      <c r="V3151">
        <v>11.5774319066147</v>
      </c>
      <c r="W3151">
        <v>3.1615504314613099</v>
      </c>
    </row>
    <row r="3152" spans="1:23" x14ac:dyDescent="0.25">
      <c r="A3152">
        <v>3150</v>
      </c>
      <c r="B3152">
        <v>170.42418832113901</v>
      </c>
      <c r="C3152">
        <v>196.39698034116699</v>
      </c>
      <c r="D3152">
        <v>33.5258794512566</v>
      </c>
      <c r="E3152">
        <v>15.717431593165299</v>
      </c>
      <c r="F3152">
        <v>4.95969438552856</v>
      </c>
      <c r="G3152">
        <v>5.5012831687927202</v>
      </c>
      <c r="H3152">
        <v>7.9323520660400302</v>
      </c>
      <c r="I3152">
        <v>3.7125151157379102</v>
      </c>
      <c r="J3152">
        <v>937</v>
      </c>
      <c r="K3152">
        <v>239</v>
      </c>
      <c r="L3152">
        <v>1638</v>
      </c>
      <c r="M3152">
        <v>734</v>
      </c>
      <c r="N3152">
        <v>86.353919982910099</v>
      </c>
      <c r="O3152">
        <v>49.091751098632798</v>
      </c>
      <c r="P3152">
        <v>76.266504780695101</v>
      </c>
      <c r="Q3152">
        <v>115.999045991175</v>
      </c>
      <c r="R3152">
        <v>26.001021547360601</v>
      </c>
      <c r="S3152">
        <v>10.2050215290155</v>
      </c>
      <c r="T3152">
        <v>0.47291571974833202</v>
      </c>
      <c r="U3152">
        <v>0.87476181534018604</v>
      </c>
      <c r="V3152">
        <v>9.4611650485436893</v>
      </c>
      <c r="W3152">
        <v>2.57299609447647</v>
      </c>
    </row>
    <row r="3153" spans="1:23" x14ac:dyDescent="0.25">
      <c r="A3153">
        <v>3151</v>
      </c>
      <c r="B3153">
        <v>137.22546527198199</v>
      </c>
      <c r="C3153">
        <v>184.75256651594199</v>
      </c>
      <c r="D3153">
        <v>22.105174907237402</v>
      </c>
      <c r="E3153">
        <v>7.09846416517028</v>
      </c>
      <c r="F3153">
        <v>5.8801589012145996</v>
      </c>
      <c r="G3153">
        <v>2.98758697509765</v>
      </c>
      <c r="H3153">
        <v>7.1518425941467196</v>
      </c>
      <c r="I3153">
        <v>2.8388299942016602</v>
      </c>
      <c r="J3153">
        <v>789</v>
      </c>
      <c r="K3153">
        <v>287</v>
      </c>
      <c r="L3153">
        <v>1444</v>
      </c>
      <c r="M3153">
        <v>620</v>
      </c>
      <c r="N3153">
        <v>64.404968261718693</v>
      </c>
      <c r="O3153">
        <v>55.443668365478501</v>
      </c>
      <c r="P3153">
        <v>64.048450704225303</v>
      </c>
      <c r="Q3153">
        <v>179.29305210918099</v>
      </c>
      <c r="R3153">
        <v>28.8736002029448</v>
      </c>
      <c r="S3153">
        <v>5.6156111157415403</v>
      </c>
      <c r="T3153">
        <v>0.37247704701253098</v>
      </c>
      <c r="U3153">
        <v>0.95634923300738905</v>
      </c>
      <c r="V3153">
        <v>13.116347569955799</v>
      </c>
      <c r="W3153">
        <v>2.50587693016824</v>
      </c>
    </row>
    <row r="3154" spans="1:23" x14ac:dyDescent="0.25">
      <c r="A3154">
        <v>3152</v>
      </c>
      <c r="B3154">
        <v>163.13322595043499</v>
      </c>
      <c r="C3154">
        <v>190.87868966989399</v>
      </c>
      <c r="D3154">
        <v>25.996559739319402</v>
      </c>
      <c r="E3154">
        <v>5.1375662820843697</v>
      </c>
      <c r="F3154">
        <v>8.2723302841186506</v>
      </c>
      <c r="G3154">
        <v>3.10679960250854</v>
      </c>
      <c r="H3154">
        <v>9.6617746353149396</v>
      </c>
      <c r="I3154">
        <v>2.1494572162628098</v>
      </c>
      <c r="J3154">
        <v>1210</v>
      </c>
      <c r="K3154">
        <v>214</v>
      </c>
      <c r="L3154">
        <v>2263</v>
      </c>
      <c r="M3154">
        <v>392</v>
      </c>
      <c r="N3154">
        <v>107.647567749023</v>
      </c>
      <c r="O3154">
        <v>51.623638153076101</v>
      </c>
      <c r="P3154">
        <v>95.496919481623095</v>
      </c>
      <c r="Q3154">
        <v>186.19572478289899</v>
      </c>
      <c r="R3154">
        <v>24.9912102896721</v>
      </c>
      <c r="S3154">
        <v>7.8853361042312997</v>
      </c>
      <c r="T3154">
        <v>0.55533244420094596</v>
      </c>
      <c r="U3154">
        <v>0.94256352700549295</v>
      </c>
      <c r="V3154">
        <v>13.978227060653101</v>
      </c>
      <c r="W3154">
        <v>2.8849064117881298</v>
      </c>
    </row>
    <row r="3155" spans="1:23" x14ac:dyDescent="0.25">
      <c r="A3155">
        <v>3153</v>
      </c>
      <c r="B3155">
        <v>167.508587397387</v>
      </c>
      <c r="C3155">
        <v>163.830833123095</v>
      </c>
      <c r="D3155">
        <v>24.836610774469499</v>
      </c>
      <c r="E3155">
        <v>6.2942005676534603</v>
      </c>
      <c r="F3155">
        <v>6.8959879875183097</v>
      </c>
      <c r="G3155">
        <v>4.4452748298645002</v>
      </c>
      <c r="H3155">
        <v>10.1894159317016</v>
      </c>
      <c r="I3155">
        <v>2.9045534133911102</v>
      </c>
      <c r="J3155">
        <v>1239</v>
      </c>
      <c r="K3155">
        <v>181</v>
      </c>
      <c r="L3155">
        <v>2068</v>
      </c>
      <c r="M3155">
        <v>557</v>
      </c>
      <c r="N3155">
        <v>121.60592651367099</v>
      </c>
      <c r="O3155">
        <v>62.433963775634702</v>
      </c>
      <c r="P3155">
        <v>61.476741646647703</v>
      </c>
      <c r="Q3155">
        <v>188.011740614334</v>
      </c>
      <c r="R3155">
        <v>15.9746008885975</v>
      </c>
      <c r="S3155">
        <v>3.5707889009667602</v>
      </c>
      <c r="T3155">
        <v>0.538510617662047</v>
      </c>
      <c r="U3155">
        <v>0.97965013126972</v>
      </c>
      <c r="V3155">
        <v>5.5697302240512103</v>
      </c>
      <c r="W3155">
        <v>2.5250989707046698</v>
      </c>
    </row>
    <row r="3156" spans="1:23" x14ac:dyDescent="0.25">
      <c r="A3156">
        <v>3154</v>
      </c>
      <c r="B3156">
        <v>157.81757845096899</v>
      </c>
      <c r="C3156">
        <v>152.17079702691601</v>
      </c>
      <c r="D3156">
        <v>25.898500912235001</v>
      </c>
      <c r="E3156">
        <v>7.3774669158192303</v>
      </c>
      <c r="F3156">
        <v>6.4662108421325604</v>
      </c>
      <c r="G3156">
        <v>3.5615699291229199</v>
      </c>
      <c r="H3156">
        <v>8.7668743133544904</v>
      </c>
      <c r="I3156">
        <v>2.3020098209381099</v>
      </c>
      <c r="J3156">
        <v>1038</v>
      </c>
      <c r="K3156">
        <v>162</v>
      </c>
      <c r="L3156">
        <v>2017</v>
      </c>
      <c r="M3156">
        <v>419</v>
      </c>
      <c r="N3156">
        <v>98.270034790039006</v>
      </c>
      <c r="O3156">
        <v>46.957424163818303</v>
      </c>
      <c r="P3156">
        <v>103.14230306272501</v>
      </c>
      <c r="Q3156">
        <v>131.27538631346499</v>
      </c>
      <c r="R3156">
        <v>26.253638276282899</v>
      </c>
      <c r="S3156">
        <v>14.907507002425399</v>
      </c>
      <c r="T3156">
        <v>0.54398174928143195</v>
      </c>
      <c r="U3156">
        <v>0.75461766959893695</v>
      </c>
      <c r="V3156">
        <v>10.1989690721649</v>
      </c>
      <c r="W3156">
        <v>5.7958167330677197</v>
      </c>
    </row>
    <row r="3157" spans="1:23" x14ac:dyDescent="0.25">
      <c r="A3157">
        <v>3155</v>
      </c>
      <c r="B3157">
        <v>167.522598924877</v>
      </c>
      <c r="C3157">
        <v>184.17931650138701</v>
      </c>
      <c r="D3157">
        <v>29.192500058848101</v>
      </c>
      <c r="E3157">
        <v>8.3787262129331399</v>
      </c>
      <c r="F3157">
        <v>6.7989048957824698</v>
      </c>
      <c r="G3157">
        <v>3.0732233524322501</v>
      </c>
      <c r="H3157">
        <v>10.2195625305175</v>
      </c>
      <c r="I3157">
        <v>2.28365159034729</v>
      </c>
      <c r="J3157">
        <v>1262</v>
      </c>
      <c r="K3157">
        <v>172</v>
      </c>
      <c r="L3157">
        <v>2232</v>
      </c>
      <c r="M3157">
        <v>451</v>
      </c>
      <c r="N3157">
        <v>109.93179321289</v>
      </c>
      <c r="O3157">
        <v>73.430236816406193</v>
      </c>
      <c r="P3157">
        <v>90.584588644264201</v>
      </c>
      <c r="Q3157">
        <v>153.509082705586</v>
      </c>
      <c r="R3157">
        <v>33.760864237603201</v>
      </c>
      <c r="S3157">
        <v>6.5650324227869001</v>
      </c>
      <c r="T3157">
        <v>0.48552937513960898</v>
      </c>
      <c r="U3157">
        <v>0.99641569152742104</v>
      </c>
      <c r="V3157">
        <v>15.808905380333901</v>
      </c>
      <c r="W3157">
        <v>2.86793372319688</v>
      </c>
    </row>
    <row r="3158" spans="1:23" x14ac:dyDescent="0.25">
      <c r="A3158">
        <v>3156</v>
      </c>
      <c r="B3158">
        <v>165.981660812358</v>
      </c>
      <c r="C3158">
        <v>169.16206408042001</v>
      </c>
      <c r="D3158">
        <v>25.871519348308301</v>
      </c>
      <c r="E3158">
        <v>6.2359587900167099</v>
      </c>
      <c r="F3158">
        <v>6.8713631629943803</v>
      </c>
      <c r="G3158">
        <v>3.8182525634765598</v>
      </c>
      <c r="H3158">
        <v>7.6502299308776802</v>
      </c>
      <c r="I3158">
        <v>2.8112087249755802</v>
      </c>
      <c r="J3158">
        <v>856</v>
      </c>
      <c r="K3158">
        <v>282</v>
      </c>
      <c r="L3158">
        <v>2003</v>
      </c>
      <c r="M3158">
        <v>576</v>
      </c>
      <c r="N3158">
        <v>71.34423828125</v>
      </c>
      <c r="O3158">
        <v>40.049968719482401</v>
      </c>
      <c r="P3158">
        <v>91.5388479571332</v>
      </c>
      <c r="Q3158">
        <v>190.007169160855</v>
      </c>
      <c r="R3158">
        <v>25.341498741890799</v>
      </c>
      <c r="S3158">
        <v>5.1821165915777101</v>
      </c>
      <c r="T3158">
        <v>0.58657966530874595</v>
      </c>
      <c r="U3158">
        <v>0.97294351180884597</v>
      </c>
      <c r="V3158">
        <v>9.9228775113415395</v>
      </c>
      <c r="W3158">
        <v>3.3250436300174502</v>
      </c>
    </row>
    <row r="3159" spans="1:23" x14ac:dyDescent="0.25">
      <c r="A3159">
        <v>3157</v>
      </c>
      <c r="B3159">
        <v>157.004036561936</v>
      </c>
      <c r="C3159">
        <v>146.482893128141</v>
      </c>
      <c r="D3159">
        <v>31.279469183852601</v>
      </c>
      <c r="E3159">
        <v>5.1867362683220497</v>
      </c>
      <c r="F3159">
        <v>6.64410352706909</v>
      </c>
      <c r="G3159">
        <v>2.8402173519134499</v>
      </c>
      <c r="H3159">
        <v>8.0702447891235298</v>
      </c>
      <c r="I3159">
        <v>2.1545369625091499</v>
      </c>
      <c r="J3159">
        <v>923</v>
      </c>
      <c r="K3159">
        <v>177</v>
      </c>
      <c r="L3159">
        <v>1939</v>
      </c>
      <c r="M3159">
        <v>375</v>
      </c>
      <c r="N3159">
        <v>83.815269470214801</v>
      </c>
      <c r="O3159">
        <v>50.119857788085902</v>
      </c>
      <c r="P3159">
        <v>71.9441429939355</v>
      </c>
      <c r="Q3159">
        <v>198.92570208308101</v>
      </c>
      <c r="R3159">
        <v>24.602354477616601</v>
      </c>
      <c r="S3159">
        <v>2.6067212266475801</v>
      </c>
      <c r="T3159">
        <v>0.46153902346687897</v>
      </c>
      <c r="U3159">
        <v>0.98776196510075398</v>
      </c>
      <c r="V3159">
        <v>10.474445515911199</v>
      </c>
      <c r="W3159">
        <v>2.1690077704721999</v>
      </c>
    </row>
    <row r="3160" spans="1:23" x14ac:dyDescent="0.25">
      <c r="A3160">
        <v>3158</v>
      </c>
      <c r="B3160">
        <v>123.048613402161</v>
      </c>
      <c r="C3160">
        <v>171.15998757980901</v>
      </c>
      <c r="D3160">
        <v>10.528672353006399</v>
      </c>
      <c r="E3160">
        <v>16.1629584111197</v>
      </c>
      <c r="F3160">
        <v>4.09047031402587</v>
      </c>
      <c r="G3160">
        <v>8.0201807022094709</v>
      </c>
      <c r="H3160">
        <v>5.0270929336547798</v>
      </c>
      <c r="I3160">
        <v>6.3574676513671804</v>
      </c>
      <c r="J3160">
        <v>566</v>
      </c>
      <c r="K3160">
        <v>643</v>
      </c>
      <c r="L3160">
        <v>1077</v>
      </c>
      <c r="M3160">
        <v>1590</v>
      </c>
      <c r="N3160">
        <v>55.443668365478501</v>
      </c>
      <c r="O3160">
        <v>42.190044403076101</v>
      </c>
      <c r="P3160">
        <v>100.88121645795999</v>
      </c>
      <c r="Q3160">
        <v>131.66924525421101</v>
      </c>
      <c r="R3160">
        <v>24.9424852820319</v>
      </c>
      <c r="S3160">
        <v>4.7137913879031696</v>
      </c>
      <c r="T3160">
        <v>0.48928923918925998</v>
      </c>
      <c r="U3160">
        <v>0.97118968268991002</v>
      </c>
      <c r="V3160">
        <v>15.3734392735527</v>
      </c>
      <c r="W3160">
        <v>3.2749851279000501</v>
      </c>
    </row>
    <row r="3161" spans="1:23" x14ac:dyDescent="0.25">
      <c r="A3161">
        <v>3159</v>
      </c>
      <c r="B3161">
        <v>192.01542820547601</v>
      </c>
      <c r="C3161">
        <v>201.75555512429801</v>
      </c>
      <c r="D3161">
        <v>27.451698254433499</v>
      </c>
      <c r="E3161">
        <v>6.2267237746926902</v>
      </c>
      <c r="F3161">
        <v>5.5679836273193297</v>
      </c>
      <c r="G3161">
        <v>2.96345615386962</v>
      </c>
      <c r="H3161">
        <v>8.5134115219116193</v>
      </c>
      <c r="I3161">
        <v>2.4953198432922301</v>
      </c>
      <c r="J3161">
        <v>1048</v>
      </c>
      <c r="K3161">
        <v>256</v>
      </c>
      <c r="L3161">
        <v>1770</v>
      </c>
      <c r="M3161">
        <v>545</v>
      </c>
      <c r="N3161">
        <v>85.375640869140597</v>
      </c>
      <c r="O3161">
        <v>17.2046508789062</v>
      </c>
      <c r="P3161">
        <v>68.657031388543999</v>
      </c>
      <c r="Q3161">
        <v>166.03582376355399</v>
      </c>
      <c r="R3161">
        <v>20.985976024424499</v>
      </c>
      <c r="S3161">
        <v>6.7794791340255696</v>
      </c>
      <c r="T3161">
        <v>0.43572043745356498</v>
      </c>
      <c r="U3161">
        <v>0.95503083408918799</v>
      </c>
      <c r="V3161">
        <v>8.5042372881355899</v>
      </c>
      <c r="W3161">
        <v>4.17130709093402</v>
      </c>
    </row>
    <row r="3162" spans="1:23" x14ac:dyDescent="0.25">
      <c r="A3162">
        <v>3160</v>
      </c>
      <c r="B3162">
        <v>195.45205612373601</v>
      </c>
      <c r="C3162">
        <v>180.29232082904699</v>
      </c>
      <c r="D3162">
        <v>25.345312522522999</v>
      </c>
      <c r="E3162">
        <v>6.4408054975716498</v>
      </c>
      <c r="F3162">
        <v>5.27492332458496</v>
      </c>
      <c r="G3162">
        <v>4.12048244476318</v>
      </c>
      <c r="H3162">
        <v>9.3650283813476491</v>
      </c>
      <c r="I3162">
        <v>2.7172818183898899</v>
      </c>
      <c r="J3162">
        <v>1173</v>
      </c>
      <c r="K3162">
        <v>188</v>
      </c>
      <c r="L3162">
        <v>1969</v>
      </c>
      <c r="M3162">
        <v>482</v>
      </c>
      <c r="N3162">
        <v>99.126182556152301</v>
      </c>
      <c r="O3162">
        <v>34.132095336913999</v>
      </c>
      <c r="P3162">
        <v>99.140678270231405</v>
      </c>
      <c r="Q3162">
        <v>181.410545975763</v>
      </c>
      <c r="R3162">
        <v>22.7244460893832</v>
      </c>
      <c r="S3162">
        <v>3.87844402850238</v>
      </c>
      <c r="T3162">
        <v>0.65500527935658703</v>
      </c>
      <c r="U3162">
        <v>0.97637917570995902</v>
      </c>
      <c r="V3162">
        <v>7.2149362477231298</v>
      </c>
      <c r="W3162">
        <v>2.62727006444053</v>
      </c>
    </row>
    <row r="3163" spans="1:23" x14ac:dyDescent="0.25">
      <c r="A3163">
        <v>3161</v>
      </c>
      <c r="B3163">
        <v>144.68443012672401</v>
      </c>
      <c r="C3163">
        <v>200.01684488346299</v>
      </c>
      <c r="D3163">
        <v>22.678950425753801</v>
      </c>
      <c r="E3163">
        <v>8.7190125525620008</v>
      </c>
      <c r="F3163">
        <v>8.7099094390869105</v>
      </c>
      <c r="G3163">
        <v>4.6609697341918901</v>
      </c>
      <c r="H3163">
        <v>9.0751695632934499</v>
      </c>
      <c r="I3163">
        <v>4.2523317337036097</v>
      </c>
      <c r="J3163">
        <v>1091</v>
      </c>
      <c r="K3163">
        <v>463</v>
      </c>
      <c r="L3163">
        <v>2244</v>
      </c>
      <c r="M3163">
        <v>967</v>
      </c>
      <c r="N3163">
        <v>104.39348602294901</v>
      </c>
      <c r="O3163">
        <v>59.665737152099602</v>
      </c>
      <c r="P3163">
        <v>66.786080586080502</v>
      </c>
      <c r="Q3163">
        <v>158.64140956559001</v>
      </c>
      <c r="R3163">
        <v>29.549518079050401</v>
      </c>
      <c r="S3163">
        <v>6.42691235502783</v>
      </c>
      <c r="T3163">
        <v>0.39821870040102197</v>
      </c>
      <c r="U3163">
        <v>0.96200449467552995</v>
      </c>
      <c r="V3163">
        <v>10.911806543385399</v>
      </c>
      <c r="W3163">
        <v>3.8959810874704401</v>
      </c>
    </row>
    <row r="3164" spans="1:23" x14ac:dyDescent="0.25">
      <c r="A3164">
        <v>3162</v>
      </c>
      <c r="B3164">
        <v>177.74266917657999</v>
      </c>
      <c r="C3164">
        <v>128.27638805332899</v>
      </c>
      <c r="D3164">
        <v>40.985350360261798</v>
      </c>
      <c r="E3164">
        <v>5.2739422844133204</v>
      </c>
      <c r="F3164">
        <v>6.6928906440734801</v>
      </c>
      <c r="G3164">
        <v>3.4239211082458398</v>
      </c>
      <c r="H3164">
        <v>7.4493074417114196</v>
      </c>
      <c r="I3164">
        <v>2.2378733158111501</v>
      </c>
      <c r="J3164">
        <v>844</v>
      </c>
      <c r="K3164">
        <v>199</v>
      </c>
      <c r="L3164">
        <v>1903</v>
      </c>
      <c r="M3164">
        <v>405</v>
      </c>
      <c r="N3164">
        <v>79.259063720703097</v>
      </c>
      <c r="O3164">
        <v>26.2488079071044</v>
      </c>
      <c r="P3164">
        <v>108.98888134442301</v>
      </c>
      <c r="Q3164">
        <v>195.09158736541099</v>
      </c>
      <c r="R3164">
        <v>20.742570897794099</v>
      </c>
      <c r="S3164">
        <v>4.80844358313764</v>
      </c>
      <c r="T3164">
        <v>0.65604857332662403</v>
      </c>
      <c r="U3164">
        <v>0.97559936645440004</v>
      </c>
      <c r="V3164">
        <v>6.1938628158844704</v>
      </c>
      <c r="W3164">
        <v>2.5637892732465799</v>
      </c>
    </row>
    <row r="3165" spans="1:23" x14ac:dyDescent="0.25">
      <c r="A3165">
        <v>3163</v>
      </c>
      <c r="B3165">
        <v>151.69514254109299</v>
      </c>
      <c r="C3165">
        <v>167.930815657202</v>
      </c>
      <c r="D3165">
        <v>41.661345645287398</v>
      </c>
      <c r="E3165">
        <v>6.9955341792922399</v>
      </c>
      <c r="F3165">
        <v>7.8966965675354004</v>
      </c>
      <c r="G3165">
        <v>3.9203197956085201</v>
      </c>
      <c r="H3165">
        <v>10.9222288131713</v>
      </c>
      <c r="I3165">
        <v>2.4412586688995299</v>
      </c>
      <c r="J3165">
        <v>1378</v>
      </c>
      <c r="K3165">
        <v>150</v>
      </c>
      <c r="L3165">
        <v>2479</v>
      </c>
      <c r="M3165">
        <v>398</v>
      </c>
      <c r="N3165">
        <v>113.15918731689401</v>
      </c>
      <c r="O3165">
        <v>27.784887313842699</v>
      </c>
      <c r="P3165">
        <v>77.940673436664795</v>
      </c>
      <c r="Q3165">
        <v>193.69336117916299</v>
      </c>
      <c r="R3165">
        <v>24.6826345925301</v>
      </c>
      <c r="S3165">
        <v>4.0569949104278704</v>
      </c>
      <c r="T3165">
        <v>0.444737927135126</v>
      </c>
      <c r="U3165">
        <v>0.97579592731773201</v>
      </c>
      <c r="V3165">
        <v>9.1601755348326908</v>
      </c>
      <c r="W3165">
        <v>2.2424053590902</v>
      </c>
    </row>
    <row r="3166" spans="1:23" x14ac:dyDescent="0.25">
      <c r="A3166">
        <v>3164</v>
      </c>
      <c r="B3166">
        <v>163.37848590114299</v>
      </c>
      <c r="C3166">
        <v>155.10297114246299</v>
      </c>
      <c r="D3166">
        <v>23.068077989227</v>
      </c>
      <c r="E3166">
        <v>3.0695826455730399</v>
      </c>
      <c r="F3166">
        <v>14.457735061645501</v>
      </c>
      <c r="G3166">
        <v>2.4666488170623699</v>
      </c>
      <c r="H3166">
        <v>14.163133621215801</v>
      </c>
      <c r="I3166">
        <v>1.5565831661224301</v>
      </c>
      <c r="J3166">
        <v>1796</v>
      </c>
      <c r="K3166">
        <v>117</v>
      </c>
      <c r="L3166">
        <v>3755</v>
      </c>
      <c r="M3166">
        <v>244</v>
      </c>
      <c r="N3166">
        <v>124.65151214599599</v>
      </c>
      <c r="O3166">
        <v>22.561027526855401</v>
      </c>
      <c r="P3166">
        <v>80.7708333333333</v>
      </c>
      <c r="Q3166">
        <v>159.73026953655199</v>
      </c>
      <c r="R3166">
        <v>31.168227337102401</v>
      </c>
      <c r="S3166">
        <v>6.1956972306945399</v>
      </c>
      <c r="T3166">
        <v>0.46620038165259697</v>
      </c>
      <c r="U3166">
        <v>0.98777431028526097</v>
      </c>
      <c r="V3166">
        <v>19.975903614457799</v>
      </c>
      <c r="W3166">
        <v>2.49060092449922</v>
      </c>
    </row>
    <row r="3167" spans="1:23" x14ac:dyDescent="0.25">
      <c r="A3167">
        <v>3165</v>
      </c>
      <c r="B3167">
        <v>164.32816472277699</v>
      </c>
      <c r="C3167">
        <v>138.19107686933501</v>
      </c>
      <c r="D3167">
        <v>37.573216055336196</v>
      </c>
      <c r="E3167">
        <v>16.026555628154899</v>
      </c>
      <c r="F3167">
        <v>8.4518890380859304</v>
      </c>
      <c r="G3167">
        <v>3.41405081748962</v>
      </c>
      <c r="H3167">
        <v>12.873908996581999</v>
      </c>
      <c r="I3167">
        <v>2.3206081390380802</v>
      </c>
      <c r="J3167">
        <v>1607</v>
      </c>
      <c r="K3167">
        <v>163</v>
      </c>
      <c r="L3167">
        <v>2923</v>
      </c>
      <c r="M3167">
        <v>440</v>
      </c>
      <c r="N3167">
        <v>105.60302734375</v>
      </c>
      <c r="O3167">
        <v>50.596443176269503</v>
      </c>
      <c r="P3167">
        <v>73.271567365094199</v>
      </c>
      <c r="Q3167">
        <v>167.03043305522399</v>
      </c>
      <c r="R3167">
        <v>31.7622414465012</v>
      </c>
      <c r="S3167">
        <v>7.4356748556794798</v>
      </c>
      <c r="T3167">
        <v>0.46572573557420399</v>
      </c>
      <c r="U3167">
        <v>0.96443554669141596</v>
      </c>
      <c r="V3167">
        <v>8.7148307105388607</v>
      </c>
      <c r="W3167">
        <v>3.5523948134426999</v>
      </c>
    </row>
    <row r="3168" spans="1:23" x14ac:dyDescent="0.25">
      <c r="A3168">
        <v>3166</v>
      </c>
      <c r="B3168">
        <v>188.358458343845</v>
      </c>
      <c r="C3168">
        <v>169.41475673892299</v>
      </c>
      <c r="D3168">
        <v>33.9042004347098</v>
      </c>
      <c r="E3168">
        <v>9.68200344793852</v>
      </c>
      <c r="F3168">
        <v>8.9810705184936506</v>
      </c>
      <c r="G3168">
        <v>5.6111478805541903</v>
      </c>
      <c r="H3168">
        <v>8.9600706100463796</v>
      </c>
      <c r="I3168">
        <v>4.3469491004943803</v>
      </c>
      <c r="J3168">
        <v>1047</v>
      </c>
      <c r="K3168">
        <v>414</v>
      </c>
      <c r="L3168">
        <v>2294</v>
      </c>
      <c r="M3168">
        <v>992</v>
      </c>
      <c r="N3168">
        <v>105.55093383789</v>
      </c>
      <c r="O3168">
        <v>65.459907531738196</v>
      </c>
      <c r="P3168">
        <v>41.844249726177402</v>
      </c>
      <c r="Q3168">
        <v>154.419660537482</v>
      </c>
      <c r="R3168">
        <v>16.2582947845147</v>
      </c>
      <c r="S3168">
        <v>8.8437950597432806</v>
      </c>
      <c r="T3168">
        <v>0.35165632218569098</v>
      </c>
      <c r="U3168">
        <v>0.93495027886462101</v>
      </c>
      <c r="V3168">
        <v>8.4009900990098991</v>
      </c>
      <c r="W3168">
        <v>3.6155838041431201</v>
      </c>
    </row>
    <row r="3169" spans="1:23" x14ac:dyDescent="0.25">
      <c r="A3169">
        <v>3167</v>
      </c>
      <c r="B3169">
        <v>165.60117603679399</v>
      </c>
      <c r="C3169">
        <v>144.53239923149999</v>
      </c>
      <c r="D3169">
        <v>37.233989076272898</v>
      </c>
      <c r="E3169">
        <v>8.2809425770821807</v>
      </c>
      <c r="F3169">
        <v>6.6146097183227504</v>
      </c>
      <c r="G3169">
        <v>2.22682332992553</v>
      </c>
      <c r="H3169">
        <v>10.4879302978515</v>
      </c>
      <c r="I3169">
        <v>1.4789497852325399</v>
      </c>
      <c r="J3169">
        <v>1265</v>
      </c>
      <c r="K3169">
        <v>92</v>
      </c>
      <c r="L3169">
        <v>2275</v>
      </c>
      <c r="M3169">
        <v>201</v>
      </c>
      <c r="N3169">
        <v>118.82760620117099</v>
      </c>
      <c r="O3169">
        <v>18.384777069091701</v>
      </c>
      <c r="P3169">
        <v>99.482458770614699</v>
      </c>
      <c r="Q3169">
        <v>161.59568815776001</v>
      </c>
      <c r="R3169">
        <v>26.2950319033847</v>
      </c>
      <c r="S3169">
        <v>10.993687117437601</v>
      </c>
      <c r="T3169">
        <v>0.51721922354141103</v>
      </c>
      <c r="U3169">
        <v>0.93692220201812604</v>
      </c>
      <c r="V3169">
        <v>15.1377410468319</v>
      </c>
      <c r="W3169">
        <v>6.0939526466596199</v>
      </c>
    </row>
    <row r="3170" spans="1:23" x14ac:dyDescent="0.25">
      <c r="A3170">
        <v>3168</v>
      </c>
      <c r="B3170">
        <v>155.42962215451399</v>
      </c>
      <c r="C3170">
        <v>179.53270973626499</v>
      </c>
      <c r="D3170">
        <v>31.386311749084499</v>
      </c>
      <c r="E3170">
        <v>12.415134192632999</v>
      </c>
      <c r="F3170">
        <v>7.51590728759765</v>
      </c>
      <c r="G3170">
        <v>3.1076426506042401</v>
      </c>
      <c r="H3170">
        <v>9.1006336212158203</v>
      </c>
      <c r="I3170">
        <v>2.6913042068481401</v>
      </c>
      <c r="J3170">
        <v>1084</v>
      </c>
      <c r="K3170">
        <v>223</v>
      </c>
      <c r="L3170">
        <v>2096</v>
      </c>
      <c r="M3170">
        <v>528</v>
      </c>
      <c r="N3170">
        <v>109.87720489501901</v>
      </c>
      <c r="O3170">
        <v>25.0798740386962</v>
      </c>
      <c r="P3170">
        <v>70.089075630252097</v>
      </c>
      <c r="Q3170">
        <v>181.500159812486</v>
      </c>
      <c r="R3170">
        <v>26.2172526104406</v>
      </c>
      <c r="S3170">
        <v>12.2878870910589</v>
      </c>
      <c r="T3170">
        <v>0.421526192538838</v>
      </c>
      <c r="U3170">
        <v>0.93186707316777295</v>
      </c>
      <c r="V3170">
        <v>11.419175027870599</v>
      </c>
      <c r="W3170">
        <v>4.8117440841367198</v>
      </c>
    </row>
    <row r="3171" spans="1:23" x14ac:dyDescent="0.25">
      <c r="A3171">
        <v>3169</v>
      </c>
      <c r="B3171">
        <v>146.685264608278</v>
      </c>
      <c r="C3171">
        <v>177.14325913563201</v>
      </c>
      <c r="D3171">
        <v>47.157861222991798</v>
      </c>
      <c r="E3171">
        <v>4.6217279380253702</v>
      </c>
      <c r="F3171">
        <v>7.1690073013305602</v>
      </c>
      <c r="G3171">
        <v>3.3166108131408598</v>
      </c>
      <c r="H3171">
        <v>7.9252347946166903</v>
      </c>
      <c r="I3171">
        <v>2.1325259208679199</v>
      </c>
      <c r="J3171">
        <v>981</v>
      </c>
      <c r="K3171">
        <v>114</v>
      </c>
      <c r="L3171">
        <v>1604</v>
      </c>
      <c r="M3171">
        <v>344</v>
      </c>
      <c r="N3171">
        <v>101.019798278808</v>
      </c>
      <c r="O3171">
        <v>95.524864196777301</v>
      </c>
      <c r="P3171">
        <v>78.636575228595106</v>
      </c>
      <c r="Q3171">
        <v>135.48491032776701</v>
      </c>
      <c r="R3171">
        <v>24.470123787580199</v>
      </c>
      <c r="S3171">
        <v>14.905189580990401</v>
      </c>
      <c r="T3171">
        <v>0.47929813563476498</v>
      </c>
      <c r="U3171">
        <v>0.82158730145581504</v>
      </c>
      <c r="V3171">
        <v>12.8997569866342</v>
      </c>
      <c r="W3171">
        <v>4.8918241858346603</v>
      </c>
    </row>
    <row r="3172" spans="1:23" x14ac:dyDescent="0.25">
      <c r="A3172">
        <v>3170</v>
      </c>
      <c r="B3172">
        <v>178.596499058782</v>
      </c>
      <c r="C3172">
        <v>194.189504938966</v>
      </c>
      <c r="D3172">
        <v>41.701804164548001</v>
      </c>
      <c r="E3172">
        <v>9.2553278411834992</v>
      </c>
      <c r="F3172">
        <v>8.9147596359252894</v>
      </c>
      <c r="G3172">
        <v>5.1122689247131303</v>
      </c>
      <c r="H3172">
        <v>10.1618957519531</v>
      </c>
      <c r="I3172">
        <v>4.0663213729858398</v>
      </c>
      <c r="J3172">
        <v>1192</v>
      </c>
      <c r="K3172">
        <v>385</v>
      </c>
      <c r="L3172">
        <v>2333</v>
      </c>
      <c r="M3172">
        <v>912</v>
      </c>
      <c r="N3172">
        <v>111.825759887695</v>
      </c>
      <c r="O3172">
        <v>33.060550689697202</v>
      </c>
      <c r="P3172">
        <v>105.591018900099</v>
      </c>
      <c r="Q3172">
        <v>177.508504472722</v>
      </c>
      <c r="R3172">
        <v>29.2935701430502</v>
      </c>
      <c r="S3172">
        <v>6.5657592401341303</v>
      </c>
      <c r="T3172">
        <v>0.56816914012259401</v>
      </c>
      <c r="U3172">
        <v>0.95302361752829401</v>
      </c>
      <c r="V3172">
        <v>8.1301939058171708</v>
      </c>
      <c r="W3172">
        <v>3.16773442050087</v>
      </c>
    </row>
    <row r="3173" spans="1:23" x14ac:dyDescent="0.25">
      <c r="A3173">
        <v>3171</v>
      </c>
      <c r="B3173">
        <v>131.83292903025401</v>
      </c>
      <c r="C3173">
        <v>168.244386656057</v>
      </c>
      <c r="D3173">
        <v>12.4264629882633</v>
      </c>
      <c r="E3173">
        <v>7.6034316292392798</v>
      </c>
      <c r="F3173">
        <v>3.4513468742370601</v>
      </c>
      <c r="G3173">
        <v>4.6882095336914</v>
      </c>
      <c r="H3173">
        <v>4.9238586425781197</v>
      </c>
      <c r="I3173">
        <v>3.3608386516571001</v>
      </c>
      <c r="J3173">
        <v>569</v>
      </c>
      <c r="K3173">
        <v>286</v>
      </c>
      <c r="L3173">
        <v>1061</v>
      </c>
      <c r="M3173">
        <v>727</v>
      </c>
      <c r="N3173">
        <v>58.940647125244098</v>
      </c>
      <c r="O3173">
        <v>33.015148162841797</v>
      </c>
      <c r="P3173">
        <v>165.42115812917501</v>
      </c>
      <c r="Q3173">
        <v>184.75658338960099</v>
      </c>
      <c r="R3173">
        <v>13.200312053220101</v>
      </c>
      <c r="S3173">
        <v>14.852589838936</v>
      </c>
      <c r="T3173">
        <v>0.88576768007467599</v>
      </c>
      <c r="U3173">
        <v>0.88532013892758399</v>
      </c>
      <c r="V3173">
        <v>5.1519756838905701</v>
      </c>
      <c r="W3173">
        <v>5.9835796387520501</v>
      </c>
    </row>
    <row r="3174" spans="1:23" x14ac:dyDescent="0.25">
      <c r="A3174">
        <v>3172</v>
      </c>
      <c r="B3174">
        <v>168.90081313435101</v>
      </c>
      <c r="C3174">
        <v>167.24264006675801</v>
      </c>
      <c r="D3174">
        <v>23.9426871257144</v>
      </c>
      <c r="E3174">
        <v>6.7222234112228199</v>
      </c>
      <c r="F3174">
        <v>6.9248461723327601</v>
      </c>
      <c r="G3174">
        <v>4.5524153709411603</v>
      </c>
      <c r="H3174">
        <v>8.4723701477050692</v>
      </c>
      <c r="I3174">
        <v>3.0278582572936998</v>
      </c>
      <c r="J3174">
        <v>1035</v>
      </c>
      <c r="K3174">
        <v>236</v>
      </c>
      <c r="L3174">
        <v>2017</v>
      </c>
      <c r="M3174">
        <v>605</v>
      </c>
      <c r="N3174">
        <v>85.586219787597599</v>
      </c>
      <c r="O3174">
        <v>31.780498504638601</v>
      </c>
      <c r="P3174">
        <v>103.66738113795699</v>
      </c>
      <c r="Q3174">
        <v>138.79689937597499</v>
      </c>
      <c r="R3174">
        <v>25.499664615046001</v>
      </c>
      <c r="S3174">
        <v>17.208786999103499</v>
      </c>
      <c r="T3174">
        <v>0.57221861341623703</v>
      </c>
      <c r="U3174">
        <v>0.74069427729266801</v>
      </c>
      <c r="V3174">
        <v>10.711468224981701</v>
      </c>
      <c r="W3174">
        <v>6.3266097750193904</v>
      </c>
    </row>
    <row r="3175" spans="1:23" x14ac:dyDescent="0.25">
      <c r="A3175">
        <v>3173</v>
      </c>
      <c r="B3175">
        <v>119.851404063731</v>
      </c>
      <c r="C3175">
        <v>182.03289409846801</v>
      </c>
      <c r="D3175">
        <v>27.714316087694801</v>
      </c>
      <c r="E3175">
        <v>9.3281428564866804</v>
      </c>
      <c r="F3175">
        <v>7.9772315025329501</v>
      </c>
      <c r="G3175">
        <v>5.23130130767822</v>
      </c>
      <c r="H3175">
        <v>7.5686106681823704</v>
      </c>
      <c r="I3175">
        <v>3.62359595298767</v>
      </c>
      <c r="J3175">
        <v>818</v>
      </c>
      <c r="K3175">
        <v>300</v>
      </c>
      <c r="L3175">
        <v>2067</v>
      </c>
      <c r="M3175">
        <v>768</v>
      </c>
      <c r="N3175">
        <v>80.056236267089801</v>
      </c>
      <c r="O3175">
        <v>25.019992828369102</v>
      </c>
      <c r="P3175">
        <v>70.355568117580503</v>
      </c>
      <c r="Q3175">
        <v>174.30460610896799</v>
      </c>
      <c r="R3175">
        <v>34.226052320219999</v>
      </c>
      <c r="S3175">
        <v>7.3905906068092397</v>
      </c>
      <c r="T3175">
        <v>0.39552965819200397</v>
      </c>
      <c r="U3175">
        <v>0.95881913134907903</v>
      </c>
      <c r="V3175">
        <v>11.949804432855201</v>
      </c>
      <c r="W3175">
        <v>4.1994078460399704</v>
      </c>
    </row>
    <row r="3176" spans="1:23" x14ac:dyDescent="0.25">
      <c r="A3176">
        <v>3174</v>
      </c>
      <c r="B3176">
        <v>155.25310019600599</v>
      </c>
      <c r="C3176">
        <v>163.94416736206699</v>
      </c>
      <c r="D3176">
        <v>22.739839364952399</v>
      </c>
      <c r="E3176">
        <v>9.0875754642973501</v>
      </c>
      <c r="F3176">
        <v>7.8161187171936</v>
      </c>
      <c r="G3176">
        <v>4.1261129379272399</v>
      </c>
      <c r="H3176">
        <v>7.7966666221618599</v>
      </c>
      <c r="I3176">
        <v>3.2895741462707502</v>
      </c>
      <c r="J3176">
        <v>903</v>
      </c>
      <c r="K3176">
        <v>346</v>
      </c>
      <c r="L3176">
        <v>1939</v>
      </c>
      <c r="M3176">
        <v>752</v>
      </c>
      <c r="N3176">
        <v>85.428337097167898</v>
      </c>
      <c r="O3176">
        <v>49.648769378662102</v>
      </c>
      <c r="P3176">
        <v>101.21978975793201</v>
      </c>
      <c r="Q3176">
        <v>201.97594700623799</v>
      </c>
      <c r="R3176">
        <v>22.217300867130199</v>
      </c>
      <c r="S3176">
        <v>5.8432644485818903</v>
      </c>
      <c r="T3176">
        <v>0.57442180077776295</v>
      </c>
      <c r="U3176">
        <v>0.95967613369903904</v>
      </c>
      <c r="V3176">
        <v>6.6811712078080499</v>
      </c>
      <c r="W3176">
        <v>3.5736677115987399</v>
      </c>
    </row>
    <row r="3177" spans="1:23" x14ac:dyDescent="0.25">
      <c r="A3177">
        <v>3175</v>
      </c>
      <c r="B3177">
        <v>175.68885481961601</v>
      </c>
      <c r="C3177">
        <v>183.58112907294901</v>
      </c>
      <c r="D3177">
        <v>31.5329954621557</v>
      </c>
      <c r="E3177">
        <v>8.6508911828715398</v>
      </c>
      <c r="F3177">
        <v>7.040283203125</v>
      </c>
      <c r="G3177">
        <v>3.9983985424041699</v>
      </c>
      <c r="H3177">
        <v>9.8843612670898402</v>
      </c>
      <c r="I3177">
        <v>3.0798654556274401</v>
      </c>
      <c r="J3177">
        <v>1144</v>
      </c>
      <c r="K3177">
        <v>267</v>
      </c>
      <c r="L3177">
        <v>2321</v>
      </c>
      <c r="M3177">
        <v>608</v>
      </c>
      <c r="N3177">
        <v>94.429870605468693</v>
      </c>
      <c r="O3177">
        <v>49.244285583496001</v>
      </c>
      <c r="P3177">
        <v>86.524913254684193</v>
      </c>
      <c r="Q3177">
        <v>162.22934585785401</v>
      </c>
      <c r="R3177">
        <v>24.287529257955399</v>
      </c>
      <c r="S3177">
        <v>13.139317432311101</v>
      </c>
      <c r="T3177">
        <v>0.50145675322067695</v>
      </c>
      <c r="U3177">
        <v>0.93325031420420801</v>
      </c>
      <c r="V3177">
        <v>12.404698344901201</v>
      </c>
      <c r="W3177">
        <v>7.5785336114230697</v>
      </c>
    </row>
    <row r="3178" spans="1:23" x14ac:dyDescent="0.25">
      <c r="A3178">
        <v>3176</v>
      </c>
      <c r="B3178">
        <v>159.24737526441399</v>
      </c>
      <c r="C3178">
        <v>179.834520367171</v>
      </c>
      <c r="D3178">
        <v>26.8538254573368</v>
      </c>
      <c r="E3178">
        <v>6.8656185634693898</v>
      </c>
      <c r="F3178">
        <v>6.2480731010437003</v>
      </c>
      <c r="G3178">
        <v>4.2811903953552202</v>
      </c>
      <c r="H3178">
        <v>10.722327232360801</v>
      </c>
      <c r="I3178">
        <v>2.92863774299621</v>
      </c>
      <c r="J3178">
        <v>1305</v>
      </c>
      <c r="K3178">
        <v>261</v>
      </c>
      <c r="L3178">
        <v>1948</v>
      </c>
      <c r="M3178">
        <v>579</v>
      </c>
      <c r="N3178">
        <v>125.29964447021401</v>
      </c>
      <c r="O3178">
        <v>46.04345703125</v>
      </c>
      <c r="P3178">
        <v>75.819940476190396</v>
      </c>
      <c r="Q3178">
        <v>193.77128692630001</v>
      </c>
      <c r="R3178">
        <v>25.114061608442501</v>
      </c>
      <c r="S3178">
        <v>5.7409560668181703</v>
      </c>
      <c r="T3178">
        <v>0.44081733768543302</v>
      </c>
      <c r="U3178">
        <v>0.96055048492703798</v>
      </c>
      <c r="V3178">
        <v>13.5890109890109</v>
      </c>
      <c r="W3178">
        <v>2.7828902522154002</v>
      </c>
    </row>
    <row r="3179" spans="1:23" x14ac:dyDescent="0.25">
      <c r="A3179">
        <v>3177</v>
      </c>
      <c r="B3179">
        <v>165.59717828795399</v>
      </c>
      <c r="C3179">
        <v>169.75021832366201</v>
      </c>
      <c r="D3179">
        <v>38.722227808627103</v>
      </c>
      <c r="E3179">
        <v>11.947956890381199</v>
      </c>
      <c r="F3179">
        <v>4.6248221397399902</v>
      </c>
      <c r="G3179">
        <v>5.4037294387817303</v>
      </c>
      <c r="H3179">
        <v>7.7650790214538503</v>
      </c>
      <c r="I3179">
        <v>3.7401459217071502</v>
      </c>
      <c r="J3179">
        <v>864</v>
      </c>
      <c r="K3179">
        <v>284</v>
      </c>
      <c r="L3179">
        <v>1720</v>
      </c>
      <c r="M3179">
        <v>719</v>
      </c>
      <c r="N3179">
        <v>64.195014953613196</v>
      </c>
      <c r="O3179">
        <v>31.384710311889599</v>
      </c>
      <c r="P3179">
        <v>61.653511497824702</v>
      </c>
      <c r="Q3179">
        <v>154.72833220185501</v>
      </c>
      <c r="R3179">
        <v>24.015963883021598</v>
      </c>
      <c r="S3179">
        <v>17.3618092298831</v>
      </c>
      <c r="T3179">
        <v>0.41219803319172899</v>
      </c>
      <c r="U3179">
        <v>0.90125374482009601</v>
      </c>
      <c r="V3179">
        <v>14.5160621761658</v>
      </c>
      <c r="W3179">
        <v>9.2559417946645102</v>
      </c>
    </row>
    <row r="3180" spans="1:23" x14ac:dyDescent="0.25">
      <c r="A3180">
        <v>3178</v>
      </c>
      <c r="B3180">
        <v>168.55683207514201</v>
      </c>
      <c r="C3180">
        <v>207.45653903626999</v>
      </c>
      <c r="D3180">
        <v>25.059736822624501</v>
      </c>
      <c r="E3180">
        <v>4.0833818388653</v>
      </c>
      <c r="F3180">
        <v>5.6857032775878897</v>
      </c>
      <c r="G3180">
        <v>1.8099467754364</v>
      </c>
      <c r="H3180">
        <v>8.0658407211303693</v>
      </c>
      <c r="I3180">
        <v>1.35817015171051</v>
      </c>
      <c r="J3180">
        <v>971</v>
      </c>
      <c r="K3180">
        <v>79</v>
      </c>
      <c r="L3180">
        <v>1885</v>
      </c>
      <c r="M3180">
        <v>185</v>
      </c>
      <c r="N3180">
        <v>79.812278747558594</v>
      </c>
      <c r="O3180">
        <v>33.060550689697202</v>
      </c>
      <c r="P3180">
        <v>122.831754302858</v>
      </c>
      <c r="Q3180">
        <v>173.38172367033201</v>
      </c>
      <c r="R3180">
        <v>25.230831491698101</v>
      </c>
      <c r="S3180">
        <v>4.7049834783554001</v>
      </c>
      <c r="T3180">
        <v>0.70252288189132805</v>
      </c>
      <c r="U3180">
        <v>0.97334299164216997</v>
      </c>
      <c r="V3180">
        <v>7.6795125164690301</v>
      </c>
      <c r="W3180">
        <v>3.05737704918032</v>
      </c>
    </row>
    <row r="3181" spans="1:23" x14ac:dyDescent="0.25">
      <c r="A3181">
        <v>3179</v>
      </c>
      <c r="B3181">
        <v>174.14419064992501</v>
      </c>
      <c r="C3181">
        <v>193.366337402239</v>
      </c>
      <c r="D3181">
        <v>25.790569215294401</v>
      </c>
      <c r="E3181">
        <v>7.4025926918053599</v>
      </c>
      <c r="F3181">
        <v>8.7529754638671804</v>
      </c>
      <c r="G3181">
        <v>2.6489412784576398</v>
      </c>
      <c r="H3181">
        <v>13.895499229431101</v>
      </c>
      <c r="I3181">
        <v>2.2031352519989</v>
      </c>
      <c r="J3181">
        <v>1733</v>
      </c>
      <c r="K3181">
        <v>138</v>
      </c>
      <c r="L3181">
        <v>2956</v>
      </c>
      <c r="M3181">
        <v>309</v>
      </c>
      <c r="N3181">
        <v>128.14445495605401</v>
      </c>
      <c r="O3181">
        <v>48.373546600341797</v>
      </c>
      <c r="P3181">
        <v>106.32575416479</v>
      </c>
      <c r="Q3181">
        <v>134.98286758944801</v>
      </c>
      <c r="R3181">
        <v>22.0332606098826</v>
      </c>
      <c r="S3181">
        <v>6.3357128880174898</v>
      </c>
      <c r="T3181">
        <v>0.62599379044398595</v>
      </c>
      <c r="U3181">
        <v>0.94778482420539201</v>
      </c>
      <c r="V3181">
        <v>8.2670648464163801</v>
      </c>
      <c r="W3181">
        <v>3.8091672753834902</v>
      </c>
    </row>
    <row r="3182" spans="1:23" x14ac:dyDescent="0.25">
      <c r="A3182">
        <v>3180</v>
      </c>
      <c r="B3182">
        <v>177.75045120223501</v>
      </c>
      <c r="C3182">
        <v>159.969512313454</v>
      </c>
      <c r="D3182">
        <v>41.934546634026397</v>
      </c>
      <c r="E3182">
        <v>9.1096902386919307</v>
      </c>
      <c r="F3182">
        <v>9.3932647705078107</v>
      </c>
      <c r="G3182">
        <v>6.0948638916015598</v>
      </c>
      <c r="H3182">
        <v>8.7106761932372994</v>
      </c>
      <c r="I3182">
        <v>4.9356966018676696</v>
      </c>
      <c r="J3182">
        <v>920</v>
      </c>
      <c r="K3182">
        <v>491</v>
      </c>
      <c r="L3182">
        <v>2312</v>
      </c>
      <c r="M3182">
        <v>1200</v>
      </c>
      <c r="N3182">
        <v>80.262069702148395</v>
      </c>
      <c r="O3182">
        <v>64.404968261718693</v>
      </c>
      <c r="P3182">
        <v>62.626535626535599</v>
      </c>
      <c r="Q3182">
        <v>144.95008258396001</v>
      </c>
      <c r="R3182">
        <v>20.255713751807601</v>
      </c>
      <c r="S3182">
        <v>4.5509941248959001</v>
      </c>
      <c r="T3182">
        <v>0.48025080656847102</v>
      </c>
      <c r="U3182">
        <v>0.96554539294360198</v>
      </c>
      <c r="V3182">
        <v>10.9596122778675</v>
      </c>
      <c r="W3182">
        <v>3.1853380264595201</v>
      </c>
    </row>
    <row r="3183" spans="1:23" x14ac:dyDescent="0.25">
      <c r="A3183">
        <v>3181</v>
      </c>
      <c r="B3183">
        <v>175.454947699353</v>
      </c>
      <c r="C3183">
        <v>140.09476217275699</v>
      </c>
      <c r="D3183">
        <v>35.434537776682603</v>
      </c>
      <c r="E3183">
        <v>10.9740716475825</v>
      </c>
      <c r="F3183">
        <v>8.3282966613769496</v>
      </c>
      <c r="G3183">
        <v>4.8181133270263601</v>
      </c>
      <c r="H3183">
        <v>9.3908281326293892</v>
      </c>
      <c r="I3183">
        <v>3.48991727828979</v>
      </c>
      <c r="J3183">
        <v>1138</v>
      </c>
      <c r="K3183">
        <v>284</v>
      </c>
      <c r="L3183">
        <v>2064</v>
      </c>
      <c r="M3183">
        <v>780</v>
      </c>
      <c r="N3183">
        <v>98.615409851074205</v>
      </c>
      <c r="O3183">
        <v>29.832868576049801</v>
      </c>
      <c r="P3183">
        <v>82.924550898203506</v>
      </c>
      <c r="Q3183">
        <v>176.34850574712601</v>
      </c>
      <c r="R3183">
        <v>22.198943889929701</v>
      </c>
      <c r="S3183">
        <v>8.7474528130993594</v>
      </c>
      <c r="T3183">
        <v>0.51637600454301602</v>
      </c>
      <c r="U3183">
        <v>0.95452453854392205</v>
      </c>
      <c r="V3183">
        <v>15.426991150442401</v>
      </c>
      <c r="W3183">
        <v>2.9207874384813599</v>
      </c>
    </row>
    <row r="3184" spans="1:23" x14ac:dyDescent="0.25">
      <c r="A3184">
        <v>3182</v>
      </c>
      <c r="B3184">
        <v>148.49117972403801</v>
      </c>
      <c r="C3184">
        <v>189.16377185662401</v>
      </c>
      <c r="D3184">
        <v>22.826176527477401</v>
      </c>
      <c r="E3184">
        <v>9.4121506477152899</v>
      </c>
      <c r="F3184">
        <v>6.2032561302184996</v>
      </c>
      <c r="G3184">
        <v>5.8805193901062003</v>
      </c>
      <c r="H3184">
        <v>7.3517179489135698</v>
      </c>
      <c r="I3184">
        <v>4.4515361785888601</v>
      </c>
      <c r="J3184">
        <v>865</v>
      </c>
      <c r="K3184">
        <v>394</v>
      </c>
      <c r="L3184">
        <v>1610</v>
      </c>
      <c r="M3184">
        <v>1068</v>
      </c>
      <c r="N3184">
        <v>76.694198608398395</v>
      </c>
      <c r="O3184">
        <v>37.121421813964801</v>
      </c>
      <c r="P3184">
        <v>83.543361244019096</v>
      </c>
      <c r="Q3184">
        <v>186.31094182825399</v>
      </c>
      <c r="R3184">
        <v>22.0208939537027</v>
      </c>
      <c r="S3184">
        <v>4.8398393190950504</v>
      </c>
      <c r="T3184">
        <v>0.53732383681112705</v>
      </c>
      <c r="U3184">
        <v>0.97608388359892695</v>
      </c>
      <c r="V3184">
        <v>6.7740286298568497</v>
      </c>
      <c r="W3184">
        <v>2.83856829802775</v>
      </c>
    </row>
    <row r="3185" spans="1:23" x14ac:dyDescent="0.25">
      <c r="A3185">
        <v>3183</v>
      </c>
      <c r="B3185">
        <v>141.86025344951301</v>
      </c>
      <c r="C3185">
        <v>180.891886122377</v>
      </c>
      <c r="D3185">
        <v>8.9155994365323892</v>
      </c>
      <c r="E3185">
        <v>5.8415603491308596</v>
      </c>
      <c r="F3185">
        <v>4.1683692932128897</v>
      </c>
      <c r="G3185">
        <v>3.3138184547424299</v>
      </c>
      <c r="H3185">
        <v>5.5980968475341797</v>
      </c>
      <c r="I3185">
        <v>2.1069474220275799</v>
      </c>
      <c r="J3185">
        <v>660</v>
      </c>
      <c r="K3185">
        <v>125</v>
      </c>
      <c r="L3185">
        <v>1204</v>
      </c>
      <c r="M3185">
        <v>351</v>
      </c>
      <c r="N3185">
        <v>61.4003295898437</v>
      </c>
      <c r="O3185">
        <v>22.2036037445068</v>
      </c>
      <c r="P3185">
        <v>95.286475409836001</v>
      </c>
      <c r="Q3185">
        <v>169.291759229874</v>
      </c>
      <c r="R3185">
        <v>26.114052759226901</v>
      </c>
      <c r="S3185">
        <v>4.8372867977843903</v>
      </c>
      <c r="T3185">
        <v>0.48763528892226898</v>
      </c>
      <c r="U3185">
        <v>0.97387580463618795</v>
      </c>
      <c r="V3185">
        <v>18.321428571428498</v>
      </c>
      <c r="W3185">
        <v>2.9629721056529199</v>
      </c>
    </row>
    <row r="3186" spans="1:23" x14ac:dyDescent="0.25">
      <c r="A3186">
        <v>3184</v>
      </c>
      <c r="B3186">
        <v>104.75774806419599</v>
      </c>
      <c r="C3186">
        <v>177.739428283102</v>
      </c>
      <c r="D3186">
        <v>20.743576563844499</v>
      </c>
      <c r="E3186">
        <v>17.8148234521185</v>
      </c>
      <c r="F3186">
        <v>5.0156602859496999</v>
      </c>
      <c r="G3186">
        <v>7.6080536842346103</v>
      </c>
      <c r="H3186">
        <v>4.1228909492492596</v>
      </c>
      <c r="I3186">
        <v>6.6004137992858798</v>
      </c>
      <c r="J3186">
        <v>418</v>
      </c>
      <c r="K3186">
        <v>706</v>
      </c>
      <c r="L3186">
        <v>958</v>
      </c>
      <c r="M3186">
        <v>1766</v>
      </c>
      <c r="N3186">
        <v>47.3814277648925</v>
      </c>
      <c r="O3186">
        <v>22.360681533813398</v>
      </c>
      <c r="P3186">
        <v>86.040549378678804</v>
      </c>
      <c r="Q3186">
        <v>180.778536414565</v>
      </c>
      <c r="R3186">
        <v>23.915223688964499</v>
      </c>
      <c r="S3186">
        <v>5.5529859318999204</v>
      </c>
      <c r="T3186">
        <v>0.564361951268602</v>
      </c>
      <c r="U3186">
        <v>0.96872581683104697</v>
      </c>
      <c r="V3186">
        <v>9.3910256410256405</v>
      </c>
      <c r="W3186">
        <v>2.9398060867223199</v>
      </c>
    </row>
    <row r="3187" spans="1:23" x14ac:dyDescent="0.25">
      <c r="A3187">
        <v>3185</v>
      </c>
      <c r="B3187">
        <v>206.93871412214401</v>
      </c>
      <c r="C3187">
        <v>187.782374973316</v>
      </c>
      <c r="D3187">
        <v>22.558690022056201</v>
      </c>
      <c r="E3187">
        <v>6.9215552198693402</v>
      </c>
      <c r="F3187">
        <v>6.3866510391235298</v>
      </c>
      <c r="G3187">
        <v>3.01247906684875</v>
      </c>
      <c r="H3187">
        <v>10.1410064697265</v>
      </c>
      <c r="I3187">
        <v>2.2938592433929399</v>
      </c>
      <c r="J3187">
        <v>1162</v>
      </c>
      <c r="K3187">
        <v>207</v>
      </c>
      <c r="L3187">
        <v>2509</v>
      </c>
      <c r="M3187">
        <v>480</v>
      </c>
      <c r="N3187">
        <v>85.023521423339801</v>
      </c>
      <c r="O3187">
        <v>35.846897125244098</v>
      </c>
      <c r="P3187">
        <v>66.198084893525802</v>
      </c>
      <c r="Q3187">
        <v>176.432947796186</v>
      </c>
      <c r="R3187">
        <v>21.234507519824501</v>
      </c>
      <c r="S3187">
        <v>7.0299016148357003</v>
      </c>
      <c r="T3187">
        <v>0.47792657516168702</v>
      </c>
      <c r="U3187">
        <v>0.95576096728049198</v>
      </c>
      <c r="V3187">
        <v>8.7085455574419903</v>
      </c>
      <c r="W3187">
        <v>4.0087854500616498</v>
      </c>
    </row>
    <row r="3188" spans="1:23" x14ac:dyDescent="0.25">
      <c r="A3188">
        <v>3186</v>
      </c>
      <c r="B3188">
        <v>155.655630809835</v>
      </c>
      <c r="C3188">
        <v>152.165207941159</v>
      </c>
      <c r="D3188">
        <v>29.143526703649901</v>
      </c>
      <c r="E3188">
        <v>5.8110362170737302</v>
      </c>
      <c r="F3188">
        <v>7.7964587211608798</v>
      </c>
      <c r="G3188">
        <v>3.27719855308532</v>
      </c>
      <c r="H3188">
        <v>10.2057943344116</v>
      </c>
      <c r="I3188">
        <v>2.1016170978546098</v>
      </c>
      <c r="J3188">
        <v>1271</v>
      </c>
      <c r="K3188">
        <v>144</v>
      </c>
      <c r="L3188">
        <v>2442</v>
      </c>
      <c r="M3188">
        <v>389</v>
      </c>
      <c r="N3188">
        <v>114.49454498291</v>
      </c>
      <c r="O3188">
        <v>21.470911026000898</v>
      </c>
      <c r="P3188">
        <v>76.960311013113596</v>
      </c>
      <c r="Q3188">
        <v>168.50396686792001</v>
      </c>
      <c r="R3188">
        <v>22.754912741858099</v>
      </c>
      <c r="S3188">
        <v>5.5955438524009002</v>
      </c>
      <c r="T3188">
        <v>0.46574500769722699</v>
      </c>
      <c r="U3188">
        <v>0.95471553878720705</v>
      </c>
      <c r="V3188">
        <v>8.4763257575757507</v>
      </c>
      <c r="W3188">
        <v>2.8803281612270299</v>
      </c>
    </row>
    <row r="3189" spans="1:23" x14ac:dyDescent="0.25">
      <c r="A3189">
        <v>3187</v>
      </c>
      <c r="B3189">
        <v>183.67082613673799</v>
      </c>
      <c r="C3189">
        <v>203.85200566671099</v>
      </c>
      <c r="D3189">
        <v>18.2636756896019</v>
      </c>
      <c r="E3189">
        <v>15.488123115460599</v>
      </c>
      <c r="F3189">
        <v>4.3200569152831996</v>
      </c>
      <c r="G3189">
        <v>5.71461582183837</v>
      </c>
      <c r="H3189">
        <v>5.6237602233886701</v>
      </c>
      <c r="I3189">
        <v>4.3291058540344203</v>
      </c>
      <c r="J3189">
        <v>548</v>
      </c>
      <c r="K3189">
        <v>322</v>
      </c>
      <c r="L3189">
        <v>1344</v>
      </c>
      <c r="M3189">
        <v>943</v>
      </c>
      <c r="N3189">
        <v>56.364879608154297</v>
      </c>
      <c r="O3189">
        <v>51.623638153076101</v>
      </c>
      <c r="P3189">
        <v>61.370856580242801</v>
      </c>
      <c r="Q3189">
        <v>193.78896945561101</v>
      </c>
      <c r="R3189">
        <v>24.486849930436001</v>
      </c>
      <c r="S3189">
        <v>7.8862456705028903</v>
      </c>
      <c r="T3189">
        <v>0.36509745545592298</v>
      </c>
      <c r="U3189">
        <v>0.96888580670996605</v>
      </c>
      <c r="V3189">
        <v>13.343885785226499</v>
      </c>
      <c r="W3189">
        <v>3.6572359843546201</v>
      </c>
    </row>
    <row r="3190" spans="1:23" x14ac:dyDescent="0.25">
      <c r="A3190">
        <v>3188</v>
      </c>
      <c r="B3190">
        <v>149.38372566903999</v>
      </c>
      <c r="C3190">
        <v>181.78652797453799</v>
      </c>
      <c r="D3190">
        <v>40.020158709736698</v>
      </c>
      <c r="E3190">
        <v>5.90287297888068</v>
      </c>
      <c r="F3190">
        <v>8.0624027252197195</v>
      </c>
      <c r="G3190">
        <v>3.3625137805938698</v>
      </c>
      <c r="H3190">
        <v>9.4818754196166992</v>
      </c>
      <c r="I3190">
        <v>2.0725860595703098</v>
      </c>
      <c r="J3190">
        <v>1138</v>
      </c>
      <c r="K3190">
        <v>103</v>
      </c>
      <c r="L3190">
        <v>2190</v>
      </c>
      <c r="M3190">
        <v>272</v>
      </c>
      <c r="N3190">
        <v>106.10372924804599</v>
      </c>
      <c r="O3190">
        <v>23.430747985839801</v>
      </c>
      <c r="P3190">
        <v>92.605449041372296</v>
      </c>
      <c r="Q3190">
        <v>122.854918344094</v>
      </c>
      <c r="R3190">
        <v>26.8822436899795</v>
      </c>
      <c r="S3190">
        <v>5.7198129194218801</v>
      </c>
      <c r="T3190">
        <v>0.49885347081942899</v>
      </c>
      <c r="U3190">
        <v>0.95775182131393799</v>
      </c>
      <c r="V3190">
        <v>11.733190271816801</v>
      </c>
      <c r="W3190">
        <v>3.4022389500096502</v>
      </c>
    </row>
    <row r="3191" spans="1:23" x14ac:dyDescent="0.25">
      <c r="A3191">
        <v>3189</v>
      </c>
      <c r="B3191">
        <v>142.43674435754599</v>
      </c>
      <c r="C3191">
        <v>165.349550738419</v>
      </c>
      <c r="D3191">
        <v>16.072219835063901</v>
      </c>
      <c r="E3191">
        <v>7.1040236714080702</v>
      </c>
      <c r="F3191">
        <v>3.91747522354125</v>
      </c>
      <c r="G3191">
        <v>3.9267578125</v>
      </c>
      <c r="H3191">
        <v>7.2764267921447701</v>
      </c>
      <c r="I3191">
        <v>2.8230061531066801</v>
      </c>
      <c r="J3191">
        <v>816</v>
      </c>
      <c r="K3191">
        <v>246</v>
      </c>
      <c r="L3191">
        <v>1665</v>
      </c>
      <c r="M3191">
        <v>588</v>
      </c>
      <c r="N3191">
        <v>66.030296325683594</v>
      </c>
      <c r="O3191">
        <v>35.128337860107401</v>
      </c>
      <c r="P3191">
        <v>95.834797891036899</v>
      </c>
      <c r="Q3191">
        <v>160.43453385856299</v>
      </c>
      <c r="R3191">
        <v>24.770484980907799</v>
      </c>
      <c r="S3191">
        <v>8.3014328712876804</v>
      </c>
      <c r="T3191">
        <v>0.58103215438925104</v>
      </c>
      <c r="U3191">
        <v>0.94700471738744196</v>
      </c>
      <c r="V3191">
        <v>10.110846245530301</v>
      </c>
      <c r="W3191">
        <v>4.1257207143861603</v>
      </c>
    </row>
    <row r="3192" spans="1:23" x14ac:dyDescent="0.25">
      <c r="A3192">
        <v>3190</v>
      </c>
      <c r="B3192">
        <v>156.979409652816</v>
      </c>
      <c r="C3192">
        <v>218.675347862368</v>
      </c>
      <c r="D3192">
        <v>24.928203744293501</v>
      </c>
      <c r="E3192">
        <v>9.2961707843243602</v>
      </c>
      <c r="F3192">
        <v>6.44274806976318</v>
      </c>
      <c r="G3192">
        <v>6.5488996505737296</v>
      </c>
      <c r="H3192">
        <v>7.8210430145263601</v>
      </c>
      <c r="I3192">
        <v>4.6570558547973597</v>
      </c>
      <c r="J3192">
        <v>928</v>
      </c>
      <c r="K3192">
        <v>394</v>
      </c>
      <c r="L3192">
        <v>1674</v>
      </c>
      <c r="M3192">
        <v>1071</v>
      </c>
      <c r="N3192">
        <v>87.823684692382798</v>
      </c>
      <c r="O3192">
        <v>40.804412841796797</v>
      </c>
      <c r="P3192">
        <v>100.417103448275</v>
      </c>
      <c r="Q3192">
        <v>217.59525552789501</v>
      </c>
      <c r="R3192">
        <v>23.377013995250199</v>
      </c>
      <c r="S3192">
        <v>7.0967343439140702</v>
      </c>
      <c r="T3192">
        <v>0.64552106443083501</v>
      </c>
      <c r="U3192">
        <v>0.96911811341468701</v>
      </c>
      <c r="V3192">
        <v>9.1843033509700103</v>
      </c>
      <c r="W3192">
        <v>3.04311088118641</v>
      </c>
    </row>
    <row r="3193" spans="1:23" x14ac:dyDescent="0.25">
      <c r="A3193">
        <v>3191</v>
      </c>
      <c r="B3193">
        <v>184.332298317452</v>
      </c>
      <c r="C3193">
        <v>209.48702672281601</v>
      </c>
      <c r="D3193">
        <v>34.013042995152603</v>
      </c>
      <c r="E3193">
        <v>35.420672884083601</v>
      </c>
      <c r="F3193">
        <v>6.5928983688354403</v>
      </c>
      <c r="G3193">
        <v>2.9647085666656401</v>
      </c>
      <c r="H3193">
        <v>11.5918884277343</v>
      </c>
      <c r="I3193">
        <v>3.1408700942993102</v>
      </c>
      <c r="J3193">
        <v>1423</v>
      </c>
      <c r="K3193">
        <v>280</v>
      </c>
      <c r="L3193">
        <v>2394</v>
      </c>
      <c r="M3193">
        <v>645</v>
      </c>
      <c r="N3193">
        <v>114.586204528808</v>
      </c>
      <c r="O3193">
        <v>20.3960781097412</v>
      </c>
      <c r="P3193">
        <v>104.784453842788</v>
      </c>
      <c r="Q3193">
        <v>167.77032752706901</v>
      </c>
      <c r="R3193">
        <v>20.508084046789499</v>
      </c>
      <c r="S3193">
        <v>4.2566992020074803</v>
      </c>
      <c r="T3193">
        <v>0.66662585694288901</v>
      </c>
      <c r="U3193">
        <v>0.97349374389582899</v>
      </c>
      <c r="V3193">
        <v>6.8686170212765898</v>
      </c>
      <c r="W3193">
        <v>2.7957109210363198</v>
      </c>
    </row>
    <row r="3194" spans="1:23" x14ac:dyDescent="0.25">
      <c r="A3194">
        <v>3192</v>
      </c>
      <c r="B3194">
        <v>158.67633759630499</v>
      </c>
      <c r="C3194">
        <v>219.68458537910601</v>
      </c>
      <c r="D3194">
        <v>39.132172217888197</v>
      </c>
      <c r="E3194">
        <v>8.75879118970124</v>
      </c>
      <c r="F3194">
        <v>8.4241485595703107</v>
      </c>
      <c r="G3194">
        <v>4.1434645652770996</v>
      </c>
      <c r="H3194">
        <v>10.007845878601</v>
      </c>
      <c r="I3194">
        <v>3.1471967697143501</v>
      </c>
      <c r="J3194">
        <v>1127</v>
      </c>
      <c r="K3194">
        <v>275</v>
      </c>
      <c r="L3194">
        <v>2504</v>
      </c>
      <c r="M3194">
        <v>685</v>
      </c>
      <c r="N3194">
        <v>92.9139404296875</v>
      </c>
      <c r="O3194">
        <v>19.104972839355401</v>
      </c>
      <c r="P3194">
        <v>130.049107142857</v>
      </c>
      <c r="Q3194">
        <v>111.68844590504099</v>
      </c>
      <c r="R3194">
        <v>22.707119017456499</v>
      </c>
      <c r="S3194">
        <v>4.2582073142950003</v>
      </c>
      <c r="T3194">
        <v>0.68616222457359</v>
      </c>
      <c r="U3194">
        <v>0.96719153663505697</v>
      </c>
      <c r="V3194">
        <v>10.8890229191797</v>
      </c>
      <c r="W3194">
        <v>3.1250710631040302</v>
      </c>
    </row>
    <row r="3195" spans="1:23" x14ac:dyDescent="0.25">
      <c r="A3195">
        <v>3193</v>
      </c>
      <c r="B3195">
        <v>164.23124842321801</v>
      </c>
      <c r="C3195">
        <v>218.675347862368</v>
      </c>
      <c r="D3195">
        <v>22.969523105831001</v>
      </c>
      <c r="E3195">
        <v>9.2961707843243602</v>
      </c>
      <c r="F3195">
        <v>7.22149229049682</v>
      </c>
      <c r="G3195">
        <v>6.5488996505737296</v>
      </c>
      <c r="H3195">
        <v>10.580142021179199</v>
      </c>
      <c r="I3195">
        <v>4.6570558547973597</v>
      </c>
      <c r="J3195">
        <v>1365</v>
      </c>
      <c r="K3195">
        <v>394</v>
      </c>
      <c r="L3195">
        <v>2398</v>
      </c>
      <c r="M3195">
        <v>1071</v>
      </c>
      <c r="N3195">
        <v>100.62306213378901</v>
      </c>
      <c r="O3195">
        <v>60.074954986572202</v>
      </c>
      <c r="P3195">
        <v>54.972438585979603</v>
      </c>
      <c r="Q3195">
        <v>180.828061893522</v>
      </c>
      <c r="R3195">
        <v>21.172360824832801</v>
      </c>
      <c r="S3195">
        <v>11.2066360086943</v>
      </c>
      <c r="T3195">
        <v>0.32720347842293401</v>
      </c>
      <c r="U3195">
        <v>0.92988182549522203</v>
      </c>
      <c r="V3195">
        <v>17.863829787234</v>
      </c>
      <c r="W3195">
        <v>6.2285895203419299</v>
      </c>
    </row>
    <row r="3196" spans="1:23" x14ac:dyDescent="0.25">
      <c r="A3196">
        <v>3194</v>
      </c>
      <c r="B3196">
        <v>189.60608589338</v>
      </c>
      <c r="C3196">
        <v>202.38888781074701</v>
      </c>
      <c r="D3196">
        <v>38.579427471370998</v>
      </c>
      <c r="E3196">
        <v>8.6778908999028808</v>
      </c>
      <c r="F3196">
        <v>6.4762268066406197</v>
      </c>
      <c r="G3196">
        <v>4.1280832290649396</v>
      </c>
      <c r="H3196">
        <v>9.0663700103759695</v>
      </c>
      <c r="I3196">
        <v>4.3741531372070304</v>
      </c>
      <c r="J3196">
        <v>1081</v>
      </c>
      <c r="K3196">
        <v>473</v>
      </c>
      <c r="L3196">
        <v>2035</v>
      </c>
      <c r="M3196">
        <v>1082</v>
      </c>
      <c r="N3196">
        <v>99.161476135253906</v>
      </c>
      <c r="O3196">
        <v>39.458839416503899</v>
      </c>
      <c r="P3196">
        <v>78.256672597864707</v>
      </c>
      <c r="Q3196">
        <v>187.091340632417</v>
      </c>
      <c r="R3196">
        <v>24.066336812570398</v>
      </c>
      <c r="S3196">
        <v>6.4314542606403498</v>
      </c>
      <c r="T3196">
        <v>0.45434550306424898</v>
      </c>
      <c r="U3196">
        <v>0.96458336186851001</v>
      </c>
      <c r="V3196">
        <v>13.159643435980501</v>
      </c>
      <c r="W3196">
        <v>3.0924479166666599</v>
      </c>
    </row>
    <row r="3197" spans="1:23" x14ac:dyDescent="0.25">
      <c r="A3197">
        <v>3195</v>
      </c>
      <c r="B3197">
        <v>143.41454326689799</v>
      </c>
      <c r="C3197">
        <v>206.78088066913699</v>
      </c>
      <c r="D3197">
        <v>41.257459409219599</v>
      </c>
      <c r="E3197">
        <v>5.2878355523817904</v>
      </c>
      <c r="F3197">
        <v>8.1257724761962802</v>
      </c>
      <c r="G3197">
        <v>2.49642610549926</v>
      </c>
      <c r="H3197">
        <v>7.7042655944824201</v>
      </c>
      <c r="I3197">
        <v>1.7335175275802599</v>
      </c>
      <c r="J3197">
        <v>828</v>
      </c>
      <c r="K3197">
        <v>122</v>
      </c>
      <c r="L3197">
        <v>1945</v>
      </c>
      <c r="M3197">
        <v>323</v>
      </c>
      <c r="N3197">
        <v>67.475921630859304</v>
      </c>
      <c r="O3197">
        <v>75.186439514160099</v>
      </c>
      <c r="P3197">
        <v>83.665946879723606</v>
      </c>
      <c r="Q3197">
        <v>203.02552792633799</v>
      </c>
      <c r="R3197">
        <v>27.491017436501</v>
      </c>
      <c r="S3197">
        <v>4.9220487005069096</v>
      </c>
      <c r="T3197">
        <v>0.50143882329111</v>
      </c>
      <c r="U3197">
        <v>0.97403061352232501</v>
      </c>
      <c r="V3197">
        <v>8.2184466019417393</v>
      </c>
      <c r="W3197">
        <v>2.17608517608517</v>
      </c>
    </row>
    <row r="3198" spans="1:23" x14ac:dyDescent="0.25">
      <c r="A3198">
        <v>3196</v>
      </c>
      <c r="B3198">
        <v>142.729822041956</v>
      </c>
      <c r="C3198">
        <v>176.958974558015</v>
      </c>
      <c r="D3198">
        <v>34.414623770998602</v>
      </c>
      <c r="E3198">
        <v>8.4551243582067599</v>
      </c>
      <c r="F3198">
        <v>9.2314596176147408</v>
      </c>
      <c r="G3198">
        <v>4.0220856666564897</v>
      </c>
      <c r="H3198">
        <v>9.89642238616943</v>
      </c>
      <c r="I3198">
        <v>3.8103244304656898</v>
      </c>
      <c r="J3198">
        <v>1189</v>
      </c>
      <c r="K3198">
        <v>395</v>
      </c>
      <c r="L3198">
        <v>2422</v>
      </c>
      <c r="M3198">
        <v>862</v>
      </c>
      <c r="N3198">
        <v>103.121292114257</v>
      </c>
      <c r="O3198">
        <v>42.047592163085902</v>
      </c>
      <c r="P3198">
        <v>71.866070521288407</v>
      </c>
      <c r="Q3198">
        <v>159.251059838679</v>
      </c>
      <c r="R3198">
        <v>24.947328888511901</v>
      </c>
      <c r="S3198">
        <v>8.3635234209475904</v>
      </c>
      <c r="T3198">
        <v>0.45984582939021301</v>
      </c>
      <c r="U3198">
        <v>0.950307286128525</v>
      </c>
      <c r="V3198">
        <v>6.1960264900662203</v>
      </c>
      <c r="W3198">
        <v>4.8626946181194004</v>
      </c>
    </row>
    <row r="3199" spans="1:23" x14ac:dyDescent="0.25">
      <c r="A3199">
        <v>3197</v>
      </c>
      <c r="B3199">
        <v>165.11308195385101</v>
      </c>
      <c r="C3199">
        <v>207.521725630227</v>
      </c>
      <c r="D3199">
        <v>39.848350206933503</v>
      </c>
      <c r="E3199">
        <v>6.4095234822956604</v>
      </c>
      <c r="F3199">
        <v>6.9908967018127397</v>
      </c>
      <c r="G3199">
        <v>2.7871356010436998</v>
      </c>
      <c r="H3199">
        <v>11.596931457519499</v>
      </c>
      <c r="I3199">
        <v>3.7621541023254301</v>
      </c>
      <c r="J3199">
        <v>1420</v>
      </c>
      <c r="K3199">
        <v>448</v>
      </c>
      <c r="L3199">
        <v>2360</v>
      </c>
      <c r="M3199">
        <v>767</v>
      </c>
      <c r="N3199">
        <v>113.225440979003</v>
      </c>
      <c r="O3199">
        <v>50.3289184570312</v>
      </c>
      <c r="P3199">
        <v>63.8539304247549</v>
      </c>
      <c r="Q3199">
        <v>158.75945487547199</v>
      </c>
      <c r="R3199">
        <v>20.2110476633442</v>
      </c>
      <c r="S3199">
        <v>5.8259166560557301</v>
      </c>
      <c r="T3199">
        <v>0.416584636510205</v>
      </c>
      <c r="U3199">
        <v>0.96837077711324704</v>
      </c>
      <c r="V3199">
        <v>12.8993338267949</v>
      </c>
      <c r="W3199">
        <v>3.06785195936139</v>
      </c>
    </row>
    <row r="3200" spans="1:23" x14ac:dyDescent="0.25">
      <c r="A3200">
        <v>3198</v>
      </c>
      <c r="B3200">
        <v>169.79099148052501</v>
      </c>
      <c r="C3200">
        <v>218.40582972694901</v>
      </c>
      <c r="D3200">
        <v>33.029927785631898</v>
      </c>
      <c r="E3200">
        <v>24.9873531592185</v>
      </c>
      <c r="F3200">
        <v>6.4677662849426198</v>
      </c>
      <c r="G3200">
        <v>3.3585727214813201</v>
      </c>
      <c r="H3200">
        <v>8.6909313201904297</v>
      </c>
      <c r="I3200">
        <v>5.3538069725036603</v>
      </c>
      <c r="J3200">
        <v>1055</v>
      </c>
      <c r="K3200">
        <v>580</v>
      </c>
      <c r="L3200">
        <v>1948</v>
      </c>
      <c r="M3200">
        <v>1261</v>
      </c>
      <c r="N3200">
        <v>92.314674377441406</v>
      </c>
      <c r="O3200">
        <v>30.8868904113769</v>
      </c>
      <c r="P3200">
        <v>85.390153172866505</v>
      </c>
      <c r="Q3200">
        <v>211.43021945236299</v>
      </c>
      <c r="R3200">
        <v>24.739316403759702</v>
      </c>
      <c r="S3200">
        <v>5.6723582817616398</v>
      </c>
      <c r="T3200">
        <v>0.61523829032507404</v>
      </c>
      <c r="U3200">
        <v>0.97637509613031004</v>
      </c>
      <c r="V3200">
        <v>8.4583941605839392</v>
      </c>
      <c r="W3200">
        <v>2.7645366755701599</v>
      </c>
    </row>
    <row r="3201" spans="1:23" x14ac:dyDescent="0.25">
      <c r="A3201">
        <v>3199</v>
      </c>
      <c r="B3201">
        <v>167.82297347124899</v>
      </c>
      <c r="C3201">
        <v>161.357526829552</v>
      </c>
      <c r="D3201">
        <v>29.720726264331098</v>
      </c>
      <c r="E3201">
        <v>6.6123924476896798</v>
      </c>
      <c r="F3201">
        <v>7.0690855979919398</v>
      </c>
      <c r="G3201">
        <v>4.1486539840698198</v>
      </c>
      <c r="H3201">
        <v>8.4078741073608398</v>
      </c>
      <c r="I3201">
        <v>2.9704353809356601</v>
      </c>
      <c r="J3201">
        <v>968</v>
      </c>
      <c r="K3201">
        <v>227</v>
      </c>
      <c r="L3201">
        <v>1979</v>
      </c>
      <c r="M3201">
        <v>581</v>
      </c>
      <c r="N3201">
        <v>84.758476257324205</v>
      </c>
      <c r="O3201">
        <v>54.037025451660099</v>
      </c>
      <c r="P3201">
        <v>85.724340926542098</v>
      </c>
      <c r="Q3201">
        <v>154.126713496555</v>
      </c>
      <c r="R3201">
        <v>27.5558493085944</v>
      </c>
      <c r="S3201">
        <v>6.3675343083543101</v>
      </c>
      <c r="T3201">
        <v>0.52485028294595304</v>
      </c>
      <c r="U3201">
        <v>0.95579573588299305</v>
      </c>
      <c r="V3201">
        <v>9.6567164179104399</v>
      </c>
      <c r="W3201">
        <v>2.8456322297566801</v>
      </c>
    </row>
    <row r="3202" spans="1:23" x14ac:dyDescent="0.25">
      <c r="A3202">
        <v>3200</v>
      </c>
      <c r="B3202">
        <v>132.09955559005601</v>
      </c>
      <c r="C3202">
        <v>148.35915697956401</v>
      </c>
      <c r="D3202">
        <v>21.361484350095299</v>
      </c>
      <c r="E3202">
        <v>9.7635498095838198</v>
      </c>
      <c r="F3202">
        <v>5.40246152877807</v>
      </c>
      <c r="G3202">
        <v>5.2762727737426696</v>
      </c>
      <c r="H3202">
        <v>7.6635255813598597</v>
      </c>
      <c r="I3202">
        <v>3.5885035991668701</v>
      </c>
      <c r="J3202">
        <v>912</v>
      </c>
      <c r="K3202">
        <v>304</v>
      </c>
      <c r="L3202">
        <v>1806</v>
      </c>
      <c r="M3202">
        <v>726</v>
      </c>
      <c r="N3202">
        <v>81.344940185546804</v>
      </c>
      <c r="O3202">
        <v>29.832868576049801</v>
      </c>
      <c r="P3202">
        <v>102.316791066036</v>
      </c>
      <c r="Q3202">
        <v>176.10253003696801</v>
      </c>
      <c r="R3202">
        <v>25.3853449724329</v>
      </c>
      <c r="S3202">
        <v>7.5035227755058997</v>
      </c>
      <c r="T3202">
        <v>0.64271619463626095</v>
      </c>
      <c r="U3202">
        <v>0.95013872127245602</v>
      </c>
      <c r="V3202">
        <v>4.5304752066115697</v>
      </c>
      <c r="W3202">
        <v>3.30269862238158</v>
      </c>
    </row>
    <row r="3203" spans="1:23" x14ac:dyDescent="0.25">
      <c r="A3203">
        <v>3201</v>
      </c>
      <c r="B3203">
        <v>205.16775019891699</v>
      </c>
      <c r="C3203">
        <v>176.18639989132299</v>
      </c>
      <c r="D3203">
        <v>18.844967454771901</v>
      </c>
      <c r="E3203">
        <v>7.7502980619944699</v>
      </c>
      <c r="F3203">
        <v>5.1216940879821697</v>
      </c>
      <c r="G3203">
        <v>3.6587948799133301</v>
      </c>
      <c r="H3203">
        <v>10.3249063491821</v>
      </c>
      <c r="I3203">
        <v>2.4252951145172101</v>
      </c>
      <c r="J3203">
        <v>1306</v>
      </c>
      <c r="K3203">
        <v>142</v>
      </c>
      <c r="L3203">
        <v>2127</v>
      </c>
      <c r="M3203">
        <v>387</v>
      </c>
      <c r="N3203">
        <v>92.763137817382798</v>
      </c>
      <c r="O3203">
        <v>39.661064147949197</v>
      </c>
      <c r="P3203">
        <v>100.505670648722</v>
      </c>
      <c r="Q3203">
        <v>179.80272145430999</v>
      </c>
      <c r="R3203">
        <v>23.497328730844199</v>
      </c>
      <c r="S3203">
        <v>8.0257223164202198</v>
      </c>
      <c r="T3203">
        <v>0.55731140816606395</v>
      </c>
      <c r="U3203">
        <v>0.94622554062905995</v>
      </c>
      <c r="V3203">
        <v>8.0200974421437206</v>
      </c>
      <c r="W3203">
        <v>4.9251167696248297</v>
      </c>
    </row>
    <row r="3204" spans="1:23" x14ac:dyDescent="0.25">
      <c r="A3204">
        <v>3202</v>
      </c>
      <c r="B3204">
        <v>175.71949775854301</v>
      </c>
      <c r="C3204">
        <v>206.470744629237</v>
      </c>
      <c r="D3204">
        <v>26.5316362603836</v>
      </c>
      <c r="E3204">
        <v>6.6557304076547199</v>
      </c>
      <c r="F3204">
        <v>9.4048109054565394</v>
      </c>
      <c r="G3204">
        <v>4.3903164863586399</v>
      </c>
      <c r="H3204">
        <v>11.305701255798301</v>
      </c>
      <c r="I3204">
        <v>3.9764478206634499</v>
      </c>
      <c r="J3204">
        <v>1388</v>
      </c>
      <c r="K3204">
        <v>406</v>
      </c>
      <c r="L3204">
        <v>2353</v>
      </c>
      <c r="M3204">
        <v>950</v>
      </c>
      <c r="N3204">
        <v>130.73637390136699</v>
      </c>
      <c r="O3204">
        <v>16.5529460906982</v>
      </c>
      <c r="P3204">
        <v>74.218471636193101</v>
      </c>
      <c r="Q3204">
        <v>168.13507891285599</v>
      </c>
      <c r="R3204">
        <v>23.9057134246545</v>
      </c>
      <c r="S3204">
        <v>6.0660585182685196</v>
      </c>
      <c r="T3204">
        <v>0.48455800657624198</v>
      </c>
      <c r="U3204">
        <v>0.96056245892120096</v>
      </c>
      <c r="V3204">
        <v>7.4282380396732703</v>
      </c>
      <c r="W3204">
        <v>3.9420121774427299</v>
      </c>
    </row>
    <row r="3205" spans="1:23" x14ac:dyDescent="0.25">
      <c r="A3205">
        <v>3203</v>
      </c>
      <c r="B3205">
        <v>131.15049777794999</v>
      </c>
      <c r="C3205">
        <v>207.13900910167001</v>
      </c>
      <c r="D3205">
        <v>11.468355548263601</v>
      </c>
      <c r="E3205">
        <v>12.6540937933969</v>
      </c>
      <c r="F3205">
        <v>3.6110725402832</v>
      </c>
      <c r="G3205">
        <v>8.0166292190551705</v>
      </c>
      <c r="H3205">
        <v>5.75927305221557</v>
      </c>
      <c r="I3205">
        <v>6.9900259971618599</v>
      </c>
      <c r="J3205">
        <v>684</v>
      </c>
      <c r="K3205">
        <v>782</v>
      </c>
      <c r="L3205">
        <v>1357</v>
      </c>
      <c r="M3205">
        <v>1868</v>
      </c>
      <c r="N3205">
        <v>69.354164123535099</v>
      </c>
      <c r="O3205">
        <v>18.027755737304599</v>
      </c>
      <c r="P3205">
        <v>100.57638699098101</v>
      </c>
      <c r="Q3205">
        <v>156.06081295090601</v>
      </c>
      <c r="R3205">
        <v>25.7326925829631</v>
      </c>
      <c r="S3205">
        <v>8.4202668858969005</v>
      </c>
      <c r="T3205">
        <v>0.49552337106328398</v>
      </c>
      <c r="U3205">
        <v>0.94299510559159905</v>
      </c>
      <c r="V3205">
        <v>10.524752475247499</v>
      </c>
      <c r="W3205">
        <v>5.3174286050064596</v>
      </c>
    </row>
    <row r="3206" spans="1:23" x14ac:dyDescent="0.25">
      <c r="A3206">
        <v>3204</v>
      </c>
      <c r="B3206">
        <v>139.44677754274201</v>
      </c>
      <c r="C3206">
        <v>198.71485959362599</v>
      </c>
      <c r="D3206">
        <v>31.106235739926401</v>
      </c>
      <c r="E3206">
        <v>6.9448265918558301</v>
      </c>
      <c r="F3206">
        <v>9.0397539138793892</v>
      </c>
      <c r="G3206">
        <v>2.86161088943481</v>
      </c>
      <c r="H3206">
        <v>10.387472152709901</v>
      </c>
      <c r="I3206">
        <v>2.8119199275970401</v>
      </c>
      <c r="J3206">
        <v>1143</v>
      </c>
      <c r="K3206">
        <v>300</v>
      </c>
      <c r="L3206">
        <v>2518</v>
      </c>
      <c r="M3206">
        <v>428</v>
      </c>
      <c r="N3206">
        <v>88.090858459472599</v>
      </c>
      <c r="O3206">
        <v>65.946945190429602</v>
      </c>
      <c r="P3206">
        <v>107.43032712813999</v>
      </c>
      <c r="Q3206">
        <v>216.85935409898701</v>
      </c>
      <c r="R3206">
        <v>24.686343950546</v>
      </c>
      <c r="S3206">
        <v>8.0413506057736495</v>
      </c>
      <c r="T3206">
        <v>0.624159850721695</v>
      </c>
      <c r="U3206">
        <v>0.96809586447863005</v>
      </c>
      <c r="V3206">
        <v>7.8164088769334201</v>
      </c>
      <c r="W3206">
        <v>3.29322739311388</v>
      </c>
    </row>
    <row r="3207" spans="1:23" x14ac:dyDescent="0.25">
      <c r="A3207">
        <v>3205</v>
      </c>
      <c r="B3207">
        <v>144.77938636495901</v>
      </c>
      <c r="C3207">
        <v>188.200275572978</v>
      </c>
      <c r="D3207">
        <v>17.539344307431499</v>
      </c>
      <c r="E3207">
        <v>8.9281028290603608</v>
      </c>
      <c r="F3207">
        <v>3.8427312374114901</v>
      </c>
      <c r="G3207">
        <v>3.6255578994750901</v>
      </c>
      <c r="H3207">
        <v>4.0810518264770499</v>
      </c>
      <c r="I3207">
        <v>2.96048784255981</v>
      </c>
      <c r="J3207">
        <v>418</v>
      </c>
      <c r="K3207">
        <v>256</v>
      </c>
      <c r="L3207">
        <v>876</v>
      </c>
      <c r="M3207">
        <v>656</v>
      </c>
      <c r="N3207">
        <v>60.926189422607401</v>
      </c>
      <c r="O3207">
        <v>28.653097152709901</v>
      </c>
      <c r="P3207">
        <v>87.799840351227303</v>
      </c>
      <c r="Q3207">
        <v>188.60098034594901</v>
      </c>
      <c r="R3207">
        <v>23.094956560549701</v>
      </c>
      <c r="S3207">
        <v>4.5864150362668203</v>
      </c>
      <c r="T3207">
        <v>0.56000071957772801</v>
      </c>
      <c r="U3207">
        <v>0.97266778657544295</v>
      </c>
      <c r="V3207">
        <v>6.6933744221879801</v>
      </c>
      <c r="W3207">
        <v>3.11715139983691</v>
      </c>
    </row>
    <row r="3208" spans="1:23" x14ac:dyDescent="0.25">
      <c r="A3208">
        <v>3206</v>
      </c>
      <c r="B3208">
        <v>204.582953288439</v>
      </c>
      <c r="C3208">
        <v>190.36113644743699</v>
      </c>
      <c r="D3208">
        <v>33.890686891281298</v>
      </c>
      <c r="E3208">
        <v>7.9517024546603396</v>
      </c>
      <c r="F3208">
        <v>8.3258800506591797</v>
      </c>
      <c r="G3208">
        <v>3.8714897632598801</v>
      </c>
      <c r="H3208">
        <v>8.6484270095825195</v>
      </c>
      <c r="I3208">
        <v>2.9728760719299299</v>
      </c>
      <c r="J3208">
        <v>990</v>
      </c>
      <c r="K3208">
        <v>319</v>
      </c>
      <c r="L3208">
        <v>2216</v>
      </c>
      <c r="M3208">
        <v>637</v>
      </c>
      <c r="N3208">
        <v>89.888816833496094</v>
      </c>
      <c r="O3208">
        <v>26.68332862854</v>
      </c>
      <c r="P3208">
        <v>72.850338547746901</v>
      </c>
      <c r="Q3208">
        <v>174.67572033460701</v>
      </c>
      <c r="R3208">
        <v>22.314810129399699</v>
      </c>
      <c r="S3208">
        <v>5.0213194335482996</v>
      </c>
      <c r="T3208">
        <v>0.45464835742645199</v>
      </c>
      <c r="U3208">
        <v>0.96867844636350697</v>
      </c>
      <c r="V3208">
        <v>8.5151260504201591</v>
      </c>
      <c r="W3208">
        <v>2.88841053900464</v>
      </c>
    </row>
    <row r="3209" spans="1:23" x14ac:dyDescent="0.25">
      <c r="A3209">
        <v>3207</v>
      </c>
      <c r="B3209">
        <v>175.245919773331</v>
      </c>
      <c r="C3209">
        <v>183.64148343651101</v>
      </c>
      <c r="D3209">
        <v>42.015936614869297</v>
      </c>
      <c r="E3209">
        <v>10.892209916129699</v>
      </c>
      <c r="F3209">
        <v>6.3842964172363201</v>
      </c>
      <c r="G3209">
        <v>5.6655430793762198</v>
      </c>
      <c r="H3209">
        <v>10.3341474533081</v>
      </c>
      <c r="I3209">
        <v>4.0466427803039497</v>
      </c>
      <c r="J3209">
        <v>1262</v>
      </c>
      <c r="K3209">
        <v>345</v>
      </c>
      <c r="L3209">
        <v>2023</v>
      </c>
      <c r="M3209">
        <v>923</v>
      </c>
      <c r="N3209">
        <v>99.045448303222599</v>
      </c>
      <c r="O3209">
        <v>39.0128173828125</v>
      </c>
      <c r="P3209">
        <v>59.959638135003402</v>
      </c>
      <c r="Q3209">
        <v>203.89859827020501</v>
      </c>
      <c r="R3209">
        <v>17.170248641810399</v>
      </c>
      <c r="S3209">
        <v>3.1305282668390801</v>
      </c>
      <c r="T3209">
        <v>0.53452793457118597</v>
      </c>
      <c r="U3209">
        <v>0.98285356690508596</v>
      </c>
      <c r="V3209">
        <v>7.9354120267260502</v>
      </c>
      <c r="W3209">
        <v>2.18324039653035</v>
      </c>
    </row>
    <row r="3210" spans="1:23" x14ac:dyDescent="0.25">
      <c r="A3210">
        <v>3208</v>
      </c>
      <c r="B3210">
        <v>157.32874691921</v>
      </c>
      <c r="C3210">
        <v>167.74379475635001</v>
      </c>
      <c r="D3210">
        <v>41.361571306686002</v>
      </c>
      <c r="E3210">
        <v>7.22165723485063</v>
      </c>
      <c r="F3210">
        <v>7.7409272193908603</v>
      </c>
      <c r="G3210">
        <v>4.0638127326965297</v>
      </c>
      <c r="H3210">
        <v>8.4166574478149396</v>
      </c>
      <c r="I3210">
        <v>2.8310317993164</v>
      </c>
      <c r="J3210">
        <v>995</v>
      </c>
      <c r="K3210">
        <v>232</v>
      </c>
      <c r="L3210">
        <v>1946</v>
      </c>
      <c r="M3210">
        <v>569</v>
      </c>
      <c r="N3210">
        <v>92.227981567382798</v>
      </c>
      <c r="O3210">
        <v>44.0454292297363</v>
      </c>
      <c r="P3210">
        <v>101.646081992734</v>
      </c>
      <c r="Q3210">
        <v>186.91497762569</v>
      </c>
      <c r="R3210">
        <v>24.370413122574298</v>
      </c>
      <c r="S3210">
        <v>4.7892828548794899</v>
      </c>
      <c r="T3210">
        <v>0.59768205671590902</v>
      </c>
      <c r="U3210">
        <v>0.97513577903804105</v>
      </c>
      <c r="V3210">
        <v>8.1529353724716298</v>
      </c>
      <c r="W3210">
        <v>2.7577505407354002</v>
      </c>
    </row>
    <row r="3211" spans="1:23" x14ac:dyDescent="0.25">
      <c r="A3211">
        <v>3209</v>
      </c>
      <c r="B3211">
        <v>184.80284888121199</v>
      </c>
      <c r="C3211">
        <v>122.725804886568</v>
      </c>
      <c r="D3211">
        <v>27.832717005000699</v>
      </c>
      <c r="E3211">
        <v>6.6501804853647197</v>
      </c>
      <c r="F3211">
        <v>4.7547521591186497</v>
      </c>
      <c r="G3211">
        <v>3.5950963497161799</v>
      </c>
      <c r="H3211">
        <v>8.6041936874389595</v>
      </c>
      <c r="I3211">
        <v>2.1669723987579301</v>
      </c>
      <c r="J3211">
        <v>1071</v>
      </c>
      <c r="K3211">
        <v>110</v>
      </c>
      <c r="L3211">
        <v>1697</v>
      </c>
      <c r="M3211">
        <v>335</v>
      </c>
      <c r="N3211">
        <v>97.575614929199205</v>
      </c>
      <c r="O3211">
        <v>32.015621185302699</v>
      </c>
      <c r="P3211">
        <v>90.808187381303995</v>
      </c>
      <c r="Q3211">
        <v>136.68956542314001</v>
      </c>
      <c r="R3211">
        <v>19.232666796626599</v>
      </c>
      <c r="S3211">
        <v>4.2661488474133504</v>
      </c>
      <c r="T3211">
        <v>0.56209212854104895</v>
      </c>
      <c r="U3211">
        <v>0.96813316155926299</v>
      </c>
      <c r="V3211">
        <v>11.029523088569199</v>
      </c>
      <c r="W3211">
        <v>3.0344382819553699</v>
      </c>
    </row>
    <row r="3212" spans="1:23" x14ac:dyDescent="0.25">
      <c r="A3212">
        <v>3210</v>
      </c>
      <c r="B3212">
        <v>168.12144617593901</v>
      </c>
      <c r="C3212">
        <v>178.507267752139</v>
      </c>
      <c r="D3212">
        <v>25.553764048912502</v>
      </c>
      <c r="E3212">
        <v>7.2350864091856497</v>
      </c>
      <c r="F3212">
        <v>6.4040899276733398</v>
      </c>
      <c r="G3212">
        <v>4.4512572288513104</v>
      </c>
      <c r="H3212">
        <v>7.7487311363220197</v>
      </c>
      <c r="I3212">
        <v>3.2026956081390301</v>
      </c>
      <c r="J3212">
        <v>905</v>
      </c>
      <c r="K3212">
        <v>262</v>
      </c>
      <c r="L3212">
        <v>1793</v>
      </c>
      <c r="M3212">
        <v>662</v>
      </c>
      <c r="N3212">
        <v>82.764724731445298</v>
      </c>
      <c r="O3212">
        <v>73.109504699707003</v>
      </c>
      <c r="P3212">
        <v>81.909547738693405</v>
      </c>
      <c r="Q3212">
        <v>179.77263182454499</v>
      </c>
      <c r="R3212">
        <v>24.585542577205</v>
      </c>
      <c r="S3212">
        <v>6.7583779036278502</v>
      </c>
      <c r="T3212">
        <v>0.43876386553768298</v>
      </c>
      <c r="U3212">
        <v>0.92971456668825903</v>
      </c>
      <c r="V3212">
        <v>12.934880239520901</v>
      </c>
      <c r="W3212">
        <v>3.0501697472651799</v>
      </c>
    </row>
    <row r="3213" spans="1:23" x14ac:dyDescent="0.25">
      <c r="A3213">
        <v>3211</v>
      </c>
      <c r="B3213">
        <v>153.38640377263201</v>
      </c>
      <c r="C3213">
        <v>222.269518135418</v>
      </c>
      <c r="D3213">
        <v>27.8542299271096</v>
      </c>
      <c r="E3213">
        <v>4.0202212877760601</v>
      </c>
      <c r="F3213">
        <v>6.6868596076965297</v>
      </c>
      <c r="G3213">
        <v>1.40871918201446</v>
      </c>
      <c r="H3213">
        <v>7.5983180999755797</v>
      </c>
      <c r="I3213">
        <v>1.4987313747405999</v>
      </c>
      <c r="J3213">
        <v>863</v>
      </c>
      <c r="K3213">
        <v>152</v>
      </c>
      <c r="L3213">
        <v>1668</v>
      </c>
      <c r="M3213">
        <v>262</v>
      </c>
      <c r="N3213">
        <v>98.979797363281193</v>
      </c>
      <c r="O3213">
        <v>57.280014038085902</v>
      </c>
      <c r="P3213">
        <v>74.052859739896505</v>
      </c>
      <c r="Q3213">
        <v>191.65370277638601</v>
      </c>
      <c r="R3213">
        <v>26.237392891954599</v>
      </c>
      <c r="S3213">
        <v>7.0002290941846601</v>
      </c>
      <c r="T3213">
        <v>0.422021399906582</v>
      </c>
      <c r="U3213">
        <v>0.96016447023362395</v>
      </c>
      <c r="V3213">
        <v>11.8207056101792</v>
      </c>
      <c r="W3213">
        <v>3.7288077775882602</v>
      </c>
    </row>
    <row r="3214" spans="1:23" x14ac:dyDescent="0.25">
      <c r="A3214">
        <v>3212</v>
      </c>
      <c r="B3214">
        <v>160.484969628752</v>
      </c>
      <c r="C3214">
        <v>165.40864367637599</v>
      </c>
      <c r="D3214">
        <v>46.187979786732598</v>
      </c>
      <c r="E3214">
        <v>12.686931125846099</v>
      </c>
      <c r="F3214">
        <v>7.3311052322387598</v>
      </c>
      <c r="G3214">
        <v>6.1943440437316797</v>
      </c>
      <c r="H3214">
        <v>7.14874172210693</v>
      </c>
      <c r="I3214">
        <v>6.7863473892211896</v>
      </c>
      <c r="J3214">
        <v>741</v>
      </c>
      <c r="K3214">
        <v>821</v>
      </c>
      <c r="L3214">
        <v>1918</v>
      </c>
      <c r="M3214">
        <v>1655</v>
      </c>
      <c r="N3214">
        <v>81.271156311035099</v>
      </c>
      <c r="O3214">
        <v>45.354160308837798</v>
      </c>
      <c r="P3214">
        <v>52.176073720585798</v>
      </c>
      <c r="Q3214">
        <v>135.995312302039</v>
      </c>
      <c r="R3214">
        <v>17.929164191416099</v>
      </c>
      <c r="S3214">
        <v>9.8339554690178197</v>
      </c>
      <c r="T3214">
        <v>0.408627860688624</v>
      </c>
      <c r="U3214">
        <v>0.85679753039288198</v>
      </c>
      <c r="V3214">
        <v>8.2892287234042499</v>
      </c>
      <c r="W3214">
        <v>3.6658322903629501</v>
      </c>
    </row>
    <row r="3215" spans="1:23" x14ac:dyDescent="0.25">
      <c r="A3215">
        <v>3213</v>
      </c>
      <c r="B3215">
        <v>174.06914552970099</v>
      </c>
      <c r="C3215">
        <v>178.86543499776801</v>
      </c>
      <c r="D3215">
        <v>34.752365164974201</v>
      </c>
      <c r="E3215">
        <v>4.4346574322110497</v>
      </c>
      <c r="F3215">
        <v>12.6582326889038</v>
      </c>
      <c r="G3215">
        <v>1.96683597564697</v>
      </c>
      <c r="H3215">
        <v>12.4180603027343</v>
      </c>
      <c r="I3215">
        <v>1.41531038284301</v>
      </c>
      <c r="J3215">
        <v>1593</v>
      </c>
      <c r="K3215">
        <v>95</v>
      </c>
      <c r="L3215">
        <v>3381</v>
      </c>
      <c r="M3215">
        <v>210</v>
      </c>
      <c r="N3215">
        <v>113.004425048828</v>
      </c>
      <c r="O3215">
        <v>40.311286926269503</v>
      </c>
      <c r="P3215">
        <v>93.2563101743429</v>
      </c>
      <c r="Q3215">
        <v>185.979826571415</v>
      </c>
      <c r="R3215">
        <v>24.418474844543599</v>
      </c>
      <c r="S3215">
        <v>4.8812006226776301</v>
      </c>
      <c r="T3215">
        <v>0.54054419805556697</v>
      </c>
      <c r="U3215">
        <v>0.97515303509845896</v>
      </c>
      <c r="V3215">
        <v>8.5053763440860202</v>
      </c>
      <c r="W3215">
        <v>3.4059880239520899</v>
      </c>
    </row>
    <row r="3216" spans="1:23" x14ac:dyDescent="0.25">
      <c r="A3216">
        <v>3214</v>
      </c>
      <c r="B3216">
        <v>187.461545925595</v>
      </c>
      <c r="C3216">
        <v>191.122105998563</v>
      </c>
      <c r="D3216">
        <v>30.398604935086802</v>
      </c>
      <c r="E3216">
        <v>5.0637644760480498</v>
      </c>
      <c r="F3216">
        <v>6.4929118156433097</v>
      </c>
      <c r="G3216">
        <v>3.2664506435394198</v>
      </c>
      <c r="H3216">
        <v>10.544537544250399</v>
      </c>
      <c r="I3216">
        <v>2.36558985710144</v>
      </c>
      <c r="J3216">
        <v>1240</v>
      </c>
      <c r="K3216">
        <v>162</v>
      </c>
      <c r="L3216">
        <v>2216</v>
      </c>
      <c r="M3216">
        <v>450</v>
      </c>
      <c r="N3216">
        <v>90.620086669921804</v>
      </c>
      <c r="O3216">
        <v>34.828147888183501</v>
      </c>
      <c r="P3216">
        <v>92.565398335315095</v>
      </c>
      <c r="Q3216">
        <v>148.930502724375</v>
      </c>
      <c r="R3216">
        <v>29.046840950321702</v>
      </c>
      <c r="S3216">
        <v>9.6706765803773393</v>
      </c>
      <c r="T3216">
        <v>0.52862130968755305</v>
      </c>
      <c r="U3216">
        <v>0.93742531918179794</v>
      </c>
      <c r="V3216">
        <v>21.5420560747663</v>
      </c>
      <c r="W3216">
        <v>4.8804739824832497</v>
      </c>
    </row>
    <row r="3217" spans="1:23" x14ac:dyDescent="0.25">
      <c r="A3217">
        <v>3215</v>
      </c>
      <c r="B3217">
        <v>183.40980806924199</v>
      </c>
      <c r="C3217">
        <v>210.337111141299</v>
      </c>
      <c r="D3217">
        <v>18.9473803756009</v>
      </c>
      <c r="E3217">
        <v>6.8335108506530799</v>
      </c>
      <c r="F3217">
        <v>4.8197536468505797</v>
      </c>
      <c r="G3217">
        <v>3.0847144126892001</v>
      </c>
      <c r="H3217">
        <v>8.7905492782592702</v>
      </c>
      <c r="I3217">
        <v>3.1489622592925999</v>
      </c>
      <c r="J3217">
        <v>1052</v>
      </c>
      <c r="K3217">
        <v>332</v>
      </c>
      <c r="L3217">
        <v>1843</v>
      </c>
      <c r="M3217">
        <v>749</v>
      </c>
      <c r="N3217">
        <v>89.202018737792898</v>
      </c>
      <c r="O3217">
        <v>51.078372955322202</v>
      </c>
      <c r="P3217">
        <v>57.933852140077803</v>
      </c>
      <c r="Q3217">
        <v>176.84983965289501</v>
      </c>
      <c r="R3217">
        <v>23.079929039332502</v>
      </c>
      <c r="S3217">
        <v>5.9939153425635201</v>
      </c>
      <c r="T3217">
        <v>0.37392409183612002</v>
      </c>
      <c r="U3217">
        <v>0.96317887423929904</v>
      </c>
      <c r="V3217">
        <v>7.9235474006116204</v>
      </c>
      <c r="W3217">
        <v>3.1510306299364199</v>
      </c>
    </row>
    <row r="3218" spans="1:23" x14ac:dyDescent="0.25">
      <c r="A3218">
        <v>3216</v>
      </c>
      <c r="B3218">
        <v>164.07071746007099</v>
      </c>
      <c r="C3218">
        <v>183.40685827398099</v>
      </c>
      <c r="D3218">
        <v>34.239004990520499</v>
      </c>
      <c r="E3218">
        <v>8.5658221175934202</v>
      </c>
      <c r="F3218">
        <v>10.203822135925201</v>
      </c>
      <c r="G3218">
        <v>5.7628936767578098</v>
      </c>
      <c r="H3218">
        <v>11.542534828186</v>
      </c>
      <c r="I3218">
        <v>3.95609402656555</v>
      </c>
      <c r="J3218">
        <v>1368</v>
      </c>
      <c r="K3218">
        <v>336</v>
      </c>
      <c r="L3218">
        <v>2758</v>
      </c>
      <c r="M3218">
        <v>825</v>
      </c>
      <c r="N3218">
        <v>131.59027099609301</v>
      </c>
      <c r="O3218">
        <v>33.241539001464801</v>
      </c>
      <c r="P3218">
        <v>49.128321943811599</v>
      </c>
      <c r="Q3218">
        <v>187.635372237301</v>
      </c>
      <c r="R3218">
        <v>27.837162271583399</v>
      </c>
      <c r="S3218">
        <v>9.27630949583952</v>
      </c>
      <c r="T3218">
        <v>0.28663849665070101</v>
      </c>
      <c r="U3218">
        <v>0.92046668839940105</v>
      </c>
      <c r="V3218">
        <v>18.766666666666602</v>
      </c>
      <c r="W3218">
        <v>3.8790880209306602</v>
      </c>
    </row>
    <row r="3219" spans="1:23" x14ac:dyDescent="0.25">
      <c r="A3219">
        <v>3217</v>
      </c>
      <c r="B3219">
        <v>185.84323390712001</v>
      </c>
      <c r="C3219">
        <v>199.020493314444</v>
      </c>
      <c r="D3219">
        <v>36.611848378670501</v>
      </c>
      <c r="E3219">
        <v>6.7599637255337397</v>
      </c>
      <c r="F3219">
        <v>10.643663406371999</v>
      </c>
      <c r="G3219">
        <v>2.1795740127563401</v>
      </c>
      <c r="H3219">
        <v>8.8364534378051705</v>
      </c>
      <c r="I3219">
        <v>1.30178499221801</v>
      </c>
      <c r="J3219">
        <v>933</v>
      </c>
      <c r="K3219">
        <v>53</v>
      </c>
      <c r="L3219">
        <v>1887</v>
      </c>
      <c r="M3219">
        <v>137</v>
      </c>
      <c r="N3219">
        <v>90.972518920898395</v>
      </c>
      <c r="O3219">
        <v>53.450912475585902</v>
      </c>
      <c r="P3219">
        <v>65.663062536528301</v>
      </c>
      <c r="Q3219">
        <v>176.03330328763201</v>
      </c>
      <c r="R3219">
        <v>25.409449541072402</v>
      </c>
      <c r="S3219">
        <v>4.62439290903444</v>
      </c>
      <c r="T3219">
        <v>0.429112159134028</v>
      </c>
      <c r="U3219">
        <v>0.96835744009813796</v>
      </c>
      <c r="V3219">
        <v>17.25</v>
      </c>
      <c r="W3219">
        <v>2.8666262503789</v>
      </c>
    </row>
    <row r="3220" spans="1:23" x14ac:dyDescent="0.25">
      <c r="A3220">
        <v>3218</v>
      </c>
      <c r="B3220">
        <v>162.77558268159601</v>
      </c>
      <c r="C3220">
        <v>219.999068485707</v>
      </c>
      <c r="D3220">
        <v>35.738803864886499</v>
      </c>
      <c r="E3220">
        <v>8.3553243572081204</v>
      </c>
      <c r="F3220">
        <v>7.5927662849426198</v>
      </c>
      <c r="G3220">
        <v>3.4036943912506099</v>
      </c>
      <c r="H3220">
        <v>12.8684549331665</v>
      </c>
      <c r="I3220">
        <v>2.69002342224121</v>
      </c>
      <c r="J3220">
        <v>1545</v>
      </c>
      <c r="K3220">
        <v>189</v>
      </c>
      <c r="L3220">
        <v>2786</v>
      </c>
      <c r="M3220">
        <v>500</v>
      </c>
      <c r="N3220">
        <v>112.53887939453099</v>
      </c>
      <c r="O3220">
        <v>35.846897125244098</v>
      </c>
      <c r="P3220">
        <v>70.241510684114601</v>
      </c>
      <c r="Q3220">
        <v>186.43492644470999</v>
      </c>
      <c r="R3220">
        <v>19.185043822740202</v>
      </c>
      <c r="S3220">
        <v>6.9187666010802404</v>
      </c>
      <c r="T3220">
        <v>0.52736170359075296</v>
      </c>
      <c r="U3220">
        <v>0.96341141848378198</v>
      </c>
      <c r="V3220">
        <v>7.3875476493011396</v>
      </c>
      <c r="W3220">
        <v>2.3411022092740899</v>
      </c>
    </row>
    <row r="3221" spans="1:23" x14ac:dyDescent="0.25">
      <c r="A3221">
        <v>3219</v>
      </c>
      <c r="B3221">
        <v>136.353820178928</v>
      </c>
      <c r="C3221">
        <v>118.771526713113</v>
      </c>
      <c r="D3221">
        <v>18.8301382582098</v>
      </c>
      <c r="E3221">
        <v>9.71770739146117</v>
      </c>
      <c r="F3221">
        <v>6.9057931900024396</v>
      </c>
      <c r="G3221">
        <v>4.9289064407348597</v>
      </c>
      <c r="H3221">
        <v>7.3838782310485804</v>
      </c>
      <c r="I3221">
        <v>3.2172813415527299</v>
      </c>
      <c r="J3221">
        <v>868</v>
      </c>
      <c r="K3221">
        <v>244</v>
      </c>
      <c r="L3221">
        <v>1751</v>
      </c>
      <c r="M3221">
        <v>675</v>
      </c>
      <c r="N3221">
        <v>81.344940185546804</v>
      </c>
      <c r="O3221">
        <v>44.384681701660099</v>
      </c>
      <c r="P3221">
        <v>77.109781021897803</v>
      </c>
      <c r="Q3221">
        <v>175.37206290970801</v>
      </c>
      <c r="R3221">
        <v>25.095366846856901</v>
      </c>
      <c r="S3221">
        <v>9.6540450392589694</v>
      </c>
      <c r="T3221">
        <v>0.485250220225239</v>
      </c>
      <c r="U3221">
        <v>0.96196578955835899</v>
      </c>
      <c r="V3221">
        <v>9.1600234466588493</v>
      </c>
      <c r="W3221">
        <v>4.4363998671537699</v>
      </c>
    </row>
    <row r="3222" spans="1:23" x14ac:dyDescent="0.25">
      <c r="A3222">
        <v>3220</v>
      </c>
      <c r="B3222">
        <v>172.30734149702101</v>
      </c>
      <c r="C3222">
        <v>204.51411826350201</v>
      </c>
      <c r="D3222">
        <v>18.049722935919299</v>
      </c>
      <c r="E3222">
        <v>5.6273114285749903</v>
      </c>
      <c r="F3222">
        <v>5.0188312530517498</v>
      </c>
      <c r="G3222">
        <v>2.3226008415222101</v>
      </c>
      <c r="H3222">
        <v>6.0571627616882298</v>
      </c>
      <c r="I3222">
        <v>1.5577477216720499</v>
      </c>
      <c r="J3222">
        <v>583</v>
      </c>
      <c r="K3222">
        <v>102</v>
      </c>
      <c r="L3222">
        <v>1370</v>
      </c>
      <c r="M3222">
        <v>271</v>
      </c>
      <c r="N3222">
        <v>49.244285583496001</v>
      </c>
      <c r="O3222">
        <v>60.605278015136697</v>
      </c>
      <c r="P3222">
        <v>86.260685056077605</v>
      </c>
      <c r="Q3222">
        <v>170.877831798903</v>
      </c>
      <c r="R3222">
        <v>26.320187914635099</v>
      </c>
      <c r="S3222">
        <v>6.4828051912955402</v>
      </c>
      <c r="T3222">
        <v>0.49798727375148399</v>
      </c>
      <c r="U3222">
        <v>0.956153889021504</v>
      </c>
      <c r="V3222">
        <v>14.664454976303301</v>
      </c>
      <c r="W3222">
        <v>3.2751004016064198</v>
      </c>
    </row>
    <row r="3223" spans="1:23" x14ac:dyDescent="0.25">
      <c r="A3223">
        <v>3221</v>
      </c>
      <c r="B3223">
        <v>144.43394981466699</v>
      </c>
      <c r="C3223">
        <v>191.737410002134</v>
      </c>
      <c r="D3223">
        <v>13.389809286405599</v>
      </c>
      <c r="E3223">
        <v>9.6631739782830497</v>
      </c>
      <c r="F3223">
        <v>3.5970897674560498</v>
      </c>
      <c r="G3223">
        <v>4.6534070968627903</v>
      </c>
      <c r="H3223">
        <v>4.79595851898193</v>
      </c>
      <c r="I3223">
        <v>3.77168416976928</v>
      </c>
      <c r="J3223">
        <v>534</v>
      </c>
      <c r="K3223">
        <v>345</v>
      </c>
      <c r="L3223">
        <v>1067</v>
      </c>
      <c r="M3223">
        <v>737</v>
      </c>
      <c r="N3223">
        <v>49.517673492431598</v>
      </c>
      <c r="O3223">
        <v>31.780498504638601</v>
      </c>
      <c r="P3223">
        <v>73.206654991243397</v>
      </c>
      <c r="Q3223">
        <v>175.96759356052601</v>
      </c>
      <c r="R3223">
        <v>28.213180668206601</v>
      </c>
      <c r="S3223">
        <v>17.449375280498501</v>
      </c>
      <c r="T3223">
        <v>0.423269916329716</v>
      </c>
      <c r="U3223">
        <v>0.84001053956447203</v>
      </c>
      <c r="V3223">
        <v>17.657940663176198</v>
      </c>
      <c r="W3223">
        <v>2.9069169960474301</v>
      </c>
    </row>
    <row r="3224" spans="1:23" x14ac:dyDescent="0.25">
      <c r="A3224">
        <v>3222</v>
      </c>
      <c r="B3224">
        <v>169.42050107706299</v>
      </c>
      <c r="C3224">
        <v>199.337402239515</v>
      </c>
      <c r="D3224">
        <v>28.231141539272102</v>
      </c>
      <c r="E3224">
        <v>6.4735258247671696</v>
      </c>
      <c r="F3224">
        <v>6.6761102676391602</v>
      </c>
      <c r="G3224">
        <v>2.93270659446716</v>
      </c>
      <c r="H3224">
        <v>10.9530735015869</v>
      </c>
      <c r="I3224">
        <v>1.9088876247405999</v>
      </c>
      <c r="J3224">
        <v>1362</v>
      </c>
      <c r="K3224">
        <v>116</v>
      </c>
      <c r="L3224">
        <v>2344</v>
      </c>
      <c r="M3224">
        <v>311</v>
      </c>
      <c r="N3224">
        <v>113.718955993652</v>
      </c>
      <c r="O3224">
        <v>33.734256744384702</v>
      </c>
      <c r="P3224">
        <v>70.734745054332606</v>
      </c>
      <c r="Q3224">
        <v>168.78340295736299</v>
      </c>
      <c r="R3224">
        <v>23.1758843476238</v>
      </c>
      <c r="S3224">
        <v>5.8921184864714498</v>
      </c>
      <c r="T3224">
        <v>0.42544410376953701</v>
      </c>
      <c r="U3224">
        <v>0.96788322989535802</v>
      </c>
      <c r="V3224">
        <v>13.0938661710037</v>
      </c>
      <c r="W3224">
        <v>3.7509350163627801</v>
      </c>
    </row>
    <row r="3225" spans="1:23" x14ac:dyDescent="0.25">
      <c r="A3225">
        <v>3223</v>
      </c>
      <c r="B3225">
        <v>172.57946010984099</v>
      </c>
      <c r="C3225">
        <v>184.92489666013299</v>
      </c>
      <c r="D3225">
        <v>20.184802289985601</v>
      </c>
      <c r="E3225">
        <v>6.2710567877791599</v>
      </c>
      <c r="F3225">
        <v>7.6119298934936497</v>
      </c>
      <c r="G3225">
        <v>3.2619245052337602</v>
      </c>
      <c r="H3225">
        <v>8.5184574127197195</v>
      </c>
      <c r="I3225">
        <v>2.8744575977325399</v>
      </c>
      <c r="J3225">
        <v>1046</v>
      </c>
      <c r="K3225">
        <v>298</v>
      </c>
      <c r="L3225">
        <v>2005</v>
      </c>
      <c r="M3225">
        <v>660</v>
      </c>
      <c r="N3225">
        <v>93.941467285156193</v>
      </c>
      <c r="O3225">
        <v>42.4852905273437</v>
      </c>
      <c r="P3225">
        <v>95.405767250257398</v>
      </c>
      <c r="Q3225">
        <v>167.393099266934</v>
      </c>
      <c r="R3225">
        <v>24.955984021825401</v>
      </c>
      <c r="S3225">
        <v>7.21324398791573</v>
      </c>
      <c r="T3225">
        <v>0.52498892665216901</v>
      </c>
      <c r="U3225">
        <v>0.93133206891075104</v>
      </c>
      <c r="V3225">
        <v>10.780303030302999</v>
      </c>
      <c r="W3225">
        <v>3.3186015831134501</v>
      </c>
    </row>
    <row r="3226" spans="1:23" x14ac:dyDescent="0.25">
      <c r="A3226">
        <v>3224</v>
      </c>
      <c r="B3226">
        <v>149.411787537115</v>
      </c>
      <c r="C3226">
        <v>175.52403500941199</v>
      </c>
      <c r="D3226">
        <v>22.3047296792137</v>
      </c>
      <c r="E3226">
        <v>16.2103550687373</v>
      </c>
      <c r="F3226">
        <v>5.4870028495788503</v>
      </c>
      <c r="G3226">
        <v>5.6794686317443803</v>
      </c>
      <c r="H3226">
        <v>6.0201992988586399</v>
      </c>
      <c r="I3226">
        <v>3.8864486217498699</v>
      </c>
      <c r="J3226">
        <v>598</v>
      </c>
      <c r="K3226">
        <v>276</v>
      </c>
      <c r="L3226">
        <v>1334</v>
      </c>
      <c r="M3226">
        <v>747</v>
      </c>
      <c r="N3226">
        <v>51.478153228759702</v>
      </c>
      <c r="O3226">
        <v>36.013885498046797</v>
      </c>
      <c r="P3226">
        <v>76.294332723948799</v>
      </c>
      <c r="Q3226">
        <v>168.73324066719599</v>
      </c>
      <c r="R3226">
        <v>25.3473301809519</v>
      </c>
      <c r="S3226">
        <v>7.07908120376492</v>
      </c>
      <c r="T3226">
        <v>0.42895348174957598</v>
      </c>
      <c r="U3226">
        <v>0.96766740373385796</v>
      </c>
      <c r="V3226">
        <v>14.580645161290301</v>
      </c>
      <c r="W3226">
        <v>3.7031987414787602</v>
      </c>
    </row>
    <row r="3227" spans="1:23" x14ac:dyDescent="0.25">
      <c r="A3227">
        <v>3225</v>
      </c>
      <c r="B3227">
        <v>103.37163538978</v>
      </c>
      <c r="C3227">
        <v>165.556638009664</v>
      </c>
      <c r="D3227">
        <v>23.051830566656999</v>
      </c>
      <c r="E3227">
        <v>13.343613754243901</v>
      </c>
      <c r="F3227">
        <v>6.6048903465270996</v>
      </c>
      <c r="G3227">
        <v>7.6346735954284597</v>
      </c>
      <c r="H3227">
        <v>6.7923159599304199</v>
      </c>
      <c r="I3227">
        <v>5.1276903152465803</v>
      </c>
      <c r="J3227">
        <v>795</v>
      </c>
      <c r="K3227">
        <v>415</v>
      </c>
      <c r="L3227">
        <v>1650</v>
      </c>
      <c r="M3227">
        <v>1285</v>
      </c>
      <c r="N3227">
        <v>84.172439575195298</v>
      </c>
      <c r="O3227">
        <v>42.190044403076101</v>
      </c>
      <c r="P3227">
        <v>62.326462504907703</v>
      </c>
      <c r="Q3227">
        <v>152.61699013080201</v>
      </c>
      <c r="R3227">
        <v>26.171237373432</v>
      </c>
      <c r="S3227">
        <v>3.4818752159778699</v>
      </c>
      <c r="T3227">
        <v>0.38172049673928998</v>
      </c>
      <c r="U3227">
        <v>0.98102039537830799</v>
      </c>
      <c r="V3227">
        <v>14.3244897959183</v>
      </c>
      <c r="W3227">
        <v>3.03845050215208</v>
      </c>
    </row>
    <row r="3228" spans="1:23" x14ac:dyDescent="0.25">
      <c r="A3228">
        <v>3226</v>
      </c>
      <c r="B3228">
        <v>140.01115876496701</v>
      </c>
      <c r="C3228">
        <v>161.65367074851</v>
      </c>
      <c r="D3228">
        <v>35.057207438035498</v>
      </c>
      <c r="E3228">
        <v>2.9746397422784199</v>
      </c>
      <c r="F3228">
        <v>6.4097123146057102</v>
      </c>
      <c r="G3228">
        <v>1.88428735733032</v>
      </c>
      <c r="H3228">
        <v>10.532666206359799</v>
      </c>
      <c r="I3228">
        <v>1.3358358144760101</v>
      </c>
      <c r="J3228">
        <v>1302</v>
      </c>
      <c r="K3228">
        <v>90</v>
      </c>
      <c r="L3228">
        <v>2025</v>
      </c>
      <c r="M3228">
        <v>204</v>
      </c>
      <c r="N3228">
        <v>122.64175415039</v>
      </c>
      <c r="O3228">
        <v>28.653097152709901</v>
      </c>
      <c r="P3228">
        <v>94.449172576832098</v>
      </c>
      <c r="Q3228">
        <v>207.201059602649</v>
      </c>
      <c r="R3228">
        <v>23.817022665759701</v>
      </c>
      <c r="S3228">
        <v>9.5017237301517898</v>
      </c>
      <c r="T3228">
        <v>0.55383000164111695</v>
      </c>
      <c r="U3228">
        <v>0.94755208588061801</v>
      </c>
      <c r="V3228">
        <v>9.78239608801956</v>
      </c>
      <c r="W3228">
        <v>5.5039115646258496</v>
      </c>
    </row>
    <row r="3229" spans="1:23" x14ac:dyDescent="0.25">
      <c r="A3229">
        <v>3227</v>
      </c>
      <c r="B3229">
        <v>147.79155427040999</v>
      </c>
      <c r="C3229">
        <v>201.13955248500801</v>
      </c>
      <c r="D3229">
        <v>20.253766686733801</v>
      </c>
      <c r="E3229">
        <v>10.001743990136299</v>
      </c>
      <c r="F3229">
        <v>7.6006765365600497</v>
      </c>
      <c r="G3229">
        <v>3.48489022254943</v>
      </c>
      <c r="H3229">
        <v>9.6696729660034109</v>
      </c>
      <c r="I3229">
        <v>2.3299808502197199</v>
      </c>
      <c r="J3229">
        <v>1169</v>
      </c>
      <c r="K3229">
        <v>122</v>
      </c>
      <c r="L3229">
        <v>2366</v>
      </c>
      <c r="M3229">
        <v>363</v>
      </c>
      <c r="N3229">
        <v>90.210868835449205</v>
      </c>
      <c r="O3229">
        <v>14.317821502685501</v>
      </c>
      <c r="P3229">
        <v>106.332268370607</v>
      </c>
      <c r="Q3229">
        <v>191.366147137204</v>
      </c>
      <c r="R3229">
        <v>27.3184944837903</v>
      </c>
      <c r="S3229">
        <v>11.438849665363801</v>
      </c>
      <c r="T3229">
        <v>0.54010663318456897</v>
      </c>
      <c r="U3229">
        <v>0.94554371925963598</v>
      </c>
      <c r="V3229">
        <v>11.4398907103825</v>
      </c>
      <c r="W3229">
        <v>3.9949461656778702</v>
      </c>
    </row>
    <row r="3230" spans="1:23" x14ac:dyDescent="0.25">
      <c r="A3230">
        <v>3228</v>
      </c>
      <c r="B3230">
        <v>168.82739816413999</v>
      </c>
      <c r="C3230">
        <v>197.85099652622699</v>
      </c>
      <c r="D3230">
        <v>15.7735329220334</v>
      </c>
      <c r="E3230">
        <v>11.6392833635941</v>
      </c>
      <c r="F3230">
        <v>4.3018445968627903</v>
      </c>
      <c r="G3230">
        <v>2.7252411842346098</v>
      </c>
      <c r="H3230">
        <v>4.8591833114623997</v>
      </c>
      <c r="I3230">
        <v>3.35215163230896</v>
      </c>
      <c r="J3230">
        <v>511</v>
      </c>
      <c r="K3230">
        <v>324</v>
      </c>
      <c r="L3230">
        <v>1143</v>
      </c>
      <c r="M3230">
        <v>730</v>
      </c>
      <c r="N3230">
        <v>54.451816558837798</v>
      </c>
      <c r="O3230">
        <v>26.000001907348601</v>
      </c>
      <c r="P3230">
        <v>66.897041420118299</v>
      </c>
      <c r="Q3230">
        <v>201.865844782094</v>
      </c>
      <c r="R3230">
        <v>19.801979537754999</v>
      </c>
      <c r="S3230">
        <v>4.1901041523881899</v>
      </c>
      <c r="T3230">
        <v>0.48006228546721003</v>
      </c>
      <c r="U3230">
        <v>0.976238950222864</v>
      </c>
      <c r="V3230">
        <v>6.3931071620893896</v>
      </c>
      <c r="W3230">
        <v>2.5774375503626099</v>
      </c>
    </row>
    <row r="3231" spans="1:23" x14ac:dyDescent="0.25">
      <c r="A3231">
        <v>3229</v>
      </c>
      <c r="B3231">
        <v>143.214597605232</v>
      </c>
      <c r="C3231">
        <v>197.72760969551101</v>
      </c>
      <c r="D3231">
        <v>50.615678241869198</v>
      </c>
      <c r="E3231">
        <v>5.4150390596331999</v>
      </c>
      <c r="F3231">
        <v>8.4534730911254794</v>
      </c>
      <c r="G3231">
        <v>2.2432303428649898</v>
      </c>
      <c r="H3231">
        <v>12.5364618301391</v>
      </c>
      <c r="I3231">
        <v>1.65771567821502</v>
      </c>
      <c r="J3231">
        <v>1567</v>
      </c>
      <c r="K3231">
        <v>85</v>
      </c>
      <c r="L3231">
        <v>2680</v>
      </c>
      <c r="M3231">
        <v>230</v>
      </c>
      <c r="N3231">
        <v>139.61734008789</v>
      </c>
      <c r="O3231">
        <v>26.925825119018501</v>
      </c>
      <c r="P3231">
        <v>94.971490593342907</v>
      </c>
      <c r="Q3231">
        <v>172.78750487076201</v>
      </c>
      <c r="R3231">
        <v>22.653098310073599</v>
      </c>
      <c r="S3231">
        <v>6.8644022890734098</v>
      </c>
      <c r="T3231">
        <v>0.47643833804188401</v>
      </c>
      <c r="U3231">
        <v>0.95518146094996603</v>
      </c>
      <c r="V3231">
        <v>9.9515839808726803</v>
      </c>
      <c r="W3231">
        <v>3.5870689655172399</v>
      </c>
    </row>
    <row r="3232" spans="1:23" x14ac:dyDescent="0.25">
      <c r="A3232">
        <v>3230</v>
      </c>
      <c r="B3232">
        <v>163.05381435696401</v>
      </c>
      <c r="C3232">
        <v>192.17328106503101</v>
      </c>
      <c r="D3232">
        <v>38.810274109865702</v>
      </c>
      <c r="E3232">
        <v>3.5785130243270702</v>
      </c>
      <c r="F3232">
        <v>7.2795281410217196</v>
      </c>
      <c r="G3232">
        <v>1.79251503944396</v>
      </c>
      <c r="H3232">
        <v>11.3597068786621</v>
      </c>
      <c r="I3232">
        <v>1.36870217323303</v>
      </c>
      <c r="J3232">
        <v>1423</v>
      </c>
      <c r="K3232">
        <v>92</v>
      </c>
      <c r="L3232">
        <v>2580</v>
      </c>
      <c r="M3232">
        <v>187</v>
      </c>
      <c r="N3232">
        <v>105.475120544433</v>
      </c>
      <c r="O3232">
        <v>40.447498321533203</v>
      </c>
      <c r="P3232">
        <v>91.834051144010701</v>
      </c>
      <c r="Q3232">
        <v>200.54324967761099</v>
      </c>
      <c r="R3232">
        <v>23.962786270576601</v>
      </c>
      <c r="S3232">
        <v>4.1096395586365801</v>
      </c>
      <c r="T3232">
        <v>0.53896111106615496</v>
      </c>
      <c r="U3232">
        <v>0.97768370160291995</v>
      </c>
      <c r="V3232">
        <v>7.1483728626585696</v>
      </c>
      <c r="W3232">
        <v>2.4761904761904701</v>
      </c>
    </row>
    <row r="3233" spans="1:23" x14ac:dyDescent="0.25">
      <c r="A3233">
        <v>3231</v>
      </c>
      <c r="B3233">
        <v>130.40522812396901</v>
      </c>
      <c r="C3233">
        <v>190.414717925828</v>
      </c>
      <c r="D3233">
        <v>27.789607551526601</v>
      </c>
      <c r="E3233">
        <v>9.5560190663466003</v>
      </c>
      <c r="F3233">
        <v>8.3192577362060494</v>
      </c>
      <c r="G3233">
        <v>4.5232310295104901</v>
      </c>
      <c r="H3233">
        <v>9.9723892211913991</v>
      </c>
      <c r="I3233">
        <v>3.68535184860229</v>
      </c>
      <c r="J3233">
        <v>1187</v>
      </c>
      <c r="K3233">
        <v>306</v>
      </c>
      <c r="L3233">
        <v>2446</v>
      </c>
      <c r="M3233">
        <v>806</v>
      </c>
      <c r="N3233">
        <v>88.769363403320298</v>
      </c>
      <c r="O3233">
        <v>19.104972839355401</v>
      </c>
      <c r="P3233">
        <v>112.108666959964</v>
      </c>
      <c r="Q3233">
        <v>206.87762452107199</v>
      </c>
      <c r="R3233">
        <v>24.804312520294499</v>
      </c>
      <c r="S3233">
        <v>9.7097792721661804</v>
      </c>
      <c r="T3233">
        <v>0.56135935339840504</v>
      </c>
      <c r="U3233">
        <v>0.95580746430101404</v>
      </c>
      <c r="V3233">
        <v>16.843163538873899</v>
      </c>
      <c r="W3233">
        <v>4.35738693467336</v>
      </c>
    </row>
    <row r="3234" spans="1:23" x14ac:dyDescent="0.25">
      <c r="A3234">
        <v>3232</v>
      </c>
      <c r="B3234">
        <v>132.64769353179699</v>
      </c>
      <c r="C3234">
        <v>177.44448757010599</v>
      </c>
      <c r="D3234">
        <v>9.8761275668408608</v>
      </c>
      <c r="E3234">
        <v>13.415159102853</v>
      </c>
      <c r="F3234">
        <v>3.5980226993560702</v>
      </c>
      <c r="G3234">
        <v>6.7770051956176696</v>
      </c>
      <c r="H3234">
        <v>4.2685170173645002</v>
      </c>
      <c r="I3234">
        <v>5.6971755027770996</v>
      </c>
      <c r="J3234">
        <v>456</v>
      </c>
      <c r="K3234">
        <v>628</v>
      </c>
      <c r="L3234">
        <v>1016</v>
      </c>
      <c r="M3234">
        <v>1401</v>
      </c>
      <c r="N3234">
        <v>62.433963775634702</v>
      </c>
      <c r="O3234">
        <v>25.019992828369102</v>
      </c>
      <c r="P3234">
        <v>41.984485666104497</v>
      </c>
      <c r="Q3234">
        <v>165.77560726156901</v>
      </c>
      <c r="R3234">
        <v>25.500912831861999</v>
      </c>
      <c r="S3234">
        <v>6.5525484985861899</v>
      </c>
      <c r="T3234">
        <v>0.25563696434462102</v>
      </c>
      <c r="U3234">
        <v>0.949098429298461</v>
      </c>
      <c r="V3234">
        <v>16.353711790393</v>
      </c>
      <c r="W3234">
        <v>3.5549615770130298</v>
      </c>
    </row>
    <row r="3235" spans="1:23" x14ac:dyDescent="0.25">
      <c r="A3235">
        <v>3233</v>
      </c>
      <c r="B3235">
        <v>155.67059325816501</v>
      </c>
      <c r="C3235">
        <v>166.616546022628</v>
      </c>
      <c r="D3235">
        <v>18.899987965864501</v>
      </c>
      <c r="E3235">
        <v>6.1433425230323202</v>
      </c>
      <c r="F3235">
        <v>4.2895407676696697</v>
      </c>
      <c r="G3235">
        <v>3.0039324760436998</v>
      </c>
      <c r="H3235">
        <v>5.6660079956054599</v>
      </c>
      <c r="I3235">
        <v>2.53457307815551</v>
      </c>
      <c r="J3235">
        <v>703</v>
      </c>
      <c r="K3235">
        <v>271</v>
      </c>
      <c r="L3235">
        <v>1079</v>
      </c>
      <c r="M3235">
        <v>565</v>
      </c>
      <c r="N3235">
        <v>79.705711364746094</v>
      </c>
      <c r="O3235">
        <v>68.883956909179602</v>
      </c>
      <c r="P3235">
        <v>101.809160305343</v>
      </c>
      <c r="Q3235">
        <v>156.82589135835599</v>
      </c>
      <c r="R3235">
        <v>20.5660680763906</v>
      </c>
      <c r="S3235">
        <v>4.8158148362360302</v>
      </c>
      <c r="T3235">
        <v>0.55108917068968799</v>
      </c>
      <c r="U3235">
        <v>0.97192970614784002</v>
      </c>
      <c r="V3235">
        <v>12.220183486238501</v>
      </c>
      <c r="W3235">
        <v>3.2030820690479</v>
      </c>
    </row>
    <row r="3236" spans="1:23" x14ac:dyDescent="0.25">
      <c r="A3236">
        <v>3234</v>
      </c>
      <c r="B3236">
        <v>159.32868869956701</v>
      </c>
      <c r="C3236">
        <v>197.41062314424801</v>
      </c>
      <c r="D3236">
        <v>27.226634803362298</v>
      </c>
      <c r="E3236">
        <v>7.0894138104227302</v>
      </c>
      <c r="F3236">
        <v>9.8495311737060494</v>
      </c>
      <c r="G3236">
        <v>4.0986161231994602</v>
      </c>
      <c r="H3236">
        <v>10.6929168701171</v>
      </c>
      <c r="I3236">
        <v>3.4118375778198198</v>
      </c>
      <c r="J3236">
        <v>1324</v>
      </c>
      <c r="K3236">
        <v>350</v>
      </c>
      <c r="L3236">
        <v>2691</v>
      </c>
      <c r="M3236">
        <v>791</v>
      </c>
      <c r="N3236">
        <v>103.48429870605401</v>
      </c>
      <c r="O3236">
        <v>51.478153228759702</v>
      </c>
      <c r="P3236">
        <v>102.163174797369</v>
      </c>
      <c r="Q3236">
        <v>179.22691530803601</v>
      </c>
      <c r="R3236">
        <v>23.984743368131198</v>
      </c>
      <c r="S3236">
        <v>5.0546981985203798</v>
      </c>
      <c r="T3236">
        <v>0.52751475807592096</v>
      </c>
      <c r="U3236">
        <v>0.97533427904699399</v>
      </c>
      <c r="V3236">
        <v>7.2552404438964198</v>
      </c>
      <c r="W3236">
        <v>3.3378073405392499</v>
      </c>
    </row>
    <row r="3237" spans="1:23" x14ac:dyDescent="0.25">
      <c r="A3237">
        <v>3235</v>
      </c>
      <c r="B3237">
        <v>116.578897319955</v>
      </c>
      <c r="C3237">
        <v>170.89392380989301</v>
      </c>
      <c r="D3237">
        <v>25.349992608839401</v>
      </c>
      <c r="E3237">
        <v>7.2560912644951303</v>
      </c>
      <c r="F3237">
        <v>5.0553040504455504</v>
      </c>
      <c r="G3237">
        <v>3.48565220832824</v>
      </c>
      <c r="H3237">
        <v>6.6822886466979901</v>
      </c>
      <c r="I3237">
        <v>2.6324470043182302</v>
      </c>
      <c r="J3237">
        <v>777</v>
      </c>
      <c r="K3237">
        <v>237</v>
      </c>
      <c r="L3237">
        <v>1449</v>
      </c>
      <c r="M3237">
        <v>486</v>
      </c>
      <c r="N3237">
        <v>72.111022949218693</v>
      </c>
      <c r="O3237">
        <v>28.653097152709901</v>
      </c>
      <c r="P3237">
        <v>64.332930878357899</v>
      </c>
      <c r="Q3237">
        <v>183.28631920535</v>
      </c>
      <c r="R3237">
        <v>25.8573239237043</v>
      </c>
      <c r="S3237">
        <v>6.8783677364853304</v>
      </c>
      <c r="T3237">
        <v>0.40821118485263602</v>
      </c>
      <c r="U3237">
        <v>0.95877538460228495</v>
      </c>
      <c r="V3237">
        <v>12.3279569892473</v>
      </c>
      <c r="W3237">
        <v>3.9511469311841201</v>
      </c>
    </row>
    <row r="3238" spans="1:23" x14ac:dyDescent="0.25">
      <c r="A3238">
        <v>3236</v>
      </c>
      <c r="B3238">
        <v>155.378718779716</v>
      </c>
      <c r="C3238">
        <v>185.62993654058801</v>
      </c>
      <c r="D3238">
        <v>45.253921505358399</v>
      </c>
      <c r="E3238">
        <v>5.3147698637899001</v>
      </c>
      <c r="F3238">
        <v>12.5843915939331</v>
      </c>
      <c r="G3238">
        <v>2.7133750915527299</v>
      </c>
      <c r="H3238">
        <v>11.182024955749499</v>
      </c>
      <c r="I3238">
        <v>1.65558350086212</v>
      </c>
      <c r="J3238">
        <v>1366</v>
      </c>
      <c r="K3238">
        <v>80</v>
      </c>
      <c r="L3238">
        <v>3189</v>
      </c>
      <c r="M3238">
        <v>221</v>
      </c>
      <c r="N3238">
        <v>99.689521789550696</v>
      </c>
      <c r="O3238">
        <v>22.0227146148681</v>
      </c>
      <c r="P3238">
        <v>91.570067335789602</v>
      </c>
      <c r="Q3238">
        <v>171.78520770010101</v>
      </c>
      <c r="R3238">
        <v>25.461830323809799</v>
      </c>
      <c r="S3238">
        <v>12.9721092541464</v>
      </c>
      <c r="T3238">
        <v>0.55405290520197603</v>
      </c>
      <c r="U3238">
        <v>0.90678248779218396</v>
      </c>
      <c r="V3238">
        <v>9.1657458563535901</v>
      </c>
      <c r="W3238">
        <v>4.26884480746791</v>
      </c>
    </row>
    <row r="3239" spans="1:23" x14ac:dyDescent="0.25">
      <c r="A3239">
        <v>3237</v>
      </c>
      <c r="B3239">
        <v>179.19014535504201</v>
      </c>
      <c r="C3239">
        <v>227.18195579188401</v>
      </c>
      <c r="D3239">
        <v>32.960073619213503</v>
      </c>
      <c r="E3239">
        <v>5.3670201821467103</v>
      </c>
      <c r="F3239">
        <v>8.1607732772827095</v>
      </c>
      <c r="G3239">
        <v>2.1655721664428702</v>
      </c>
      <c r="H3239">
        <v>10.0886116027832</v>
      </c>
      <c r="I3239">
        <v>1.5952450037002499</v>
      </c>
      <c r="J3239">
        <v>1268</v>
      </c>
      <c r="K3239">
        <v>128</v>
      </c>
      <c r="L3239">
        <v>2419</v>
      </c>
      <c r="M3239">
        <v>248</v>
      </c>
      <c r="N3239">
        <v>117.175086975097</v>
      </c>
      <c r="O3239">
        <v>24.166091918945298</v>
      </c>
      <c r="P3239">
        <v>67.712519936204103</v>
      </c>
      <c r="Q3239">
        <v>191.979584241586</v>
      </c>
      <c r="R3239">
        <v>21.8316445668945</v>
      </c>
      <c r="S3239">
        <v>6.51206938756631</v>
      </c>
      <c r="T3239">
        <v>0.43958084358557498</v>
      </c>
      <c r="U3239">
        <v>0.96611498145117902</v>
      </c>
      <c r="V3239">
        <v>12.5521996060407</v>
      </c>
      <c r="W3239">
        <v>2.6674846625766802</v>
      </c>
    </row>
    <row r="3240" spans="1:23" x14ac:dyDescent="0.25">
      <c r="A3240">
        <v>3238</v>
      </c>
      <c r="B3240">
        <v>171.131401734945</v>
      </c>
      <c r="C3240">
        <v>168.53185584816299</v>
      </c>
      <c r="D3240">
        <v>49.103580553167298</v>
      </c>
      <c r="E3240">
        <v>4.9278556937617601</v>
      </c>
      <c r="F3240">
        <v>7.7906355857849103</v>
      </c>
      <c r="G3240">
        <v>2.5893301963806099</v>
      </c>
      <c r="H3240">
        <v>9.2656002044677699</v>
      </c>
      <c r="I3240">
        <v>1.5864052772521899</v>
      </c>
      <c r="J3240">
        <v>1072</v>
      </c>
      <c r="K3240">
        <v>76</v>
      </c>
      <c r="L3240">
        <v>2185</v>
      </c>
      <c r="M3240">
        <v>221</v>
      </c>
      <c r="N3240">
        <v>108.37435150146401</v>
      </c>
      <c r="O3240">
        <v>53.0377197265625</v>
      </c>
      <c r="P3240">
        <v>79.263327948303697</v>
      </c>
      <c r="Q3240">
        <v>166.09170305676801</v>
      </c>
      <c r="R3240">
        <v>23.798945061007299</v>
      </c>
      <c r="S3240">
        <v>7.1290478128729999</v>
      </c>
      <c r="T3240">
        <v>0.49619654962993698</v>
      </c>
      <c r="U3240">
        <v>0.94868641226065298</v>
      </c>
      <c r="V3240">
        <v>13.5875118259224</v>
      </c>
      <c r="W3240">
        <v>3.6301533219761399</v>
      </c>
    </row>
    <row r="3241" spans="1:23" x14ac:dyDescent="0.25">
      <c r="A3241">
        <v>3239</v>
      </c>
      <c r="B3241">
        <v>164.94810689126501</v>
      </c>
      <c r="C3241">
        <v>214.205010770634</v>
      </c>
      <c r="D3241">
        <v>29.096633585459099</v>
      </c>
      <c r="E3241">
        <v>5.6989258250458699</v>
      </c>
      <c r="F3241">
        <v>8.3398065567016602</v>
      </c>
      <c r="G3241">
        <v>3.02410840988159</v>
      </c>
      <c r="H3241">
        <v>9.2538776397705007</v>
      </c>
      <c r="I3241">
        <v>3.38502717018127</v>
      </c>
      <c r="J3241">
        <v>1111</v>
      </c>
      <c r="K3241">
        <v>371</v>
      </c>
      <c r="L3241">
        <v>2295</v>
      </c>
      <c r="M3241">
        <v>711</v>
      </c>
      <c r="N3241">
        <v>89.938865661621094</v>
      </c>
      <c r="O3241">
        <v>54.488533020019503</v>
      </c>
      <c r="P3241">
        <v>83.833788292386998</v>
      </c>
      <c r="Q3241">
        <v>152.73979978127301</v>
      </c>
      <c r="R3241">
        <v>24.3611421320185</v>
      </c>
      <c r="S3241">
        <v>6.8258277162112204</v>
      </c>
      <c r="T3241">
        <v>0.47059277031604102</v>
      </c>
      <c r="U3241">
        <v>0.96328657928836203</v>
      </c>
      <c r="V3241">
        <v>11.011627906976701</v>
      </c>
      <c r="W3241">
        <v>2.9786163522012501</v>
      </c>
    </row>
    <row r="3242" spans="1:23" x14ac:dyDescent="0.25">
      <c r="A3242">
        <v>3240</v>
      </c>
      <c r="B3242">
        <v>155.562207688874</v>
      </c>
      <c r="C3242">
        <v>172.63950396863899</v>
      </c>
      <c r="D3242">
        <v>19.4378909952467</v>
      </c>
      <c r="E3242">
        <v>11.2358444654758</v>
      </c>
      <c r="F3242">
        <v>6.8343052864074698</v>
      </c>
      <c r="G3242">
        <v>6.7442564964294398</v>
      </c>
      <c r="H3242">
        <v>6.9760432243347097</v>
      </c>
      <c r="I3242">
        <v>5.5059108734130797</v>
      </c>
      <c r="J3242">
        <v>771</v>
      </c>
      <c r="K3242">
        <v>565</v>
      </c>
      <c r="L3242">
        <v>1662</v>
      </c>
      <c r="M3242">
        <v>1418</v>
      </c>
      <c r="N3242">
        <v>76.157730102539006</v>
      </c>
      <c r="O3242">
        <v>17.888544082641602</v>
      </c>
      <c r="P3242">
        <v>80.809715025906698</v>
      </c>
      <c r="Q3242">
        <v>161.766594445538</v>
      </c>
      <c r="R3242">
        <v>20.595127043790601</v>
      </c>
      <c r="S3242">
        <v>8.0629712696918396</v>
      </c>
      <c r="T3242">
        <v>0.48147467128425098</v>
      </c>
      <c r="U3242">
        <v>0.94800385280341604</v>
      </c>
      <c r="V3242">
        <v>10.6434494195688</v>
      </c>
      <c r="W3242">
        <v>3.43334956973534</v>
      </c>
    </row>
    <row r="3243" spans="1:23" x14ac:dyDescent="0.25">
      <c r="A3243">
        <v>3241</v>
      </c>
      <c r="B3243">
        <v>154.059888606415</v>
      </c>
      <c r="C3243">
        <v>166.07423004521701</v>
      </c>
      <c r="D3243">
        <v>29.8354577291189</v>
      </c>
      <c r="E3243">
        <v>7.1457045259604</v>
      </c>
      <c r="F3243">
        <v>7.3939266204833896</v>
      </c>
      <c r="G3243">
        <v>4.9910016059875399</v>
      </c>
      <c r="H3243">
        <v>10.619076728820801</v>
      </c>
      <c r="I3243">
        <v>4.1289749145507804</v>
      </c>
      <c r="J3243">
        <v>1298</v>
      </c>
      <c r="K3243">
        <v>433</v>
      </c>
      <c r="L3243">
        <v>2411</v>
      </c>
      <c r="M3243">
        <v>918</v>
      </c>
      <c r="N3243">
        <v>92.021736145019503</v>
      </c>
      <c r="O3243">
        <v>15.2643375396728</v>
      </c>
      <c r="P3243">
        <v>76.426348757324703</v>
      </c>
      <c r="Q3243">
        <v>208.32340894769999</v>
      </c>
      <c r="R3243">
        <v>25.455528216391802</v>
      </c>
      <c r="S3243">
        <v>5.6489928538752396</v>
      </c>
      <c r="T3243">
        <v>0.48092226097227297</v>
      </c>
      <c r="U3243">
        <v>0.99736412861371504</v>
      </c>
      <c r="V3243">
        <v>6.2758191621733701</v>
      </c>
      <c r="W3243">
        <v>2.29583251809821</v>
      </c>
    </row>
    <row r="3244" spans="1:23" x14ac:dyDescent="0.25">
      <c r="A3244">
        <v>3242</v>
      </c>
      <c r="B3244">
        <v>169.43061188845101</v>
      </c>
      <c r="C3244">
        <v>145.65334083719799</v>
      </c>
      <c r="D3244">
        <v>30.749345563320102</v>
      </c>
      <c r="E3244">
        <v>15.5392756536883</v>
      </c>
      <c r="F3244">
        <v>12.688270568847599</v>
      </c>
      <c r="G3244">
        <v>5.7946143150329501</v>
      </c>
      <c r="H3244">
        <v>10.2623176574707</v>
      </c>
      <c r="I3244">
        <v>4.3596534729003897</v>
      </c>
      <c r="J3244">
        <v>1148</v>
      </c>
      <c r="K3244">
        <v>360</v>
      </c>
      <c r="L3244">
        <v>2534</v>
      </c>
      <c r="M3244">
        <v>1005</v>
      </c>
      <c r="N3244">
        <v>102.078399658203</v>
      </c>
      <c r="O3244">
        <v>19.313207626342699</v>
      </c>
      <c r="P3244">
        <v>92.6107123136388</v>
      </c>
      <c r="Q3244">
        <v>175.92192128650001</v>
      </c>
      <c r="R3244">
        <v>26.071055183425202</v>
      </c>
      <c r="S3244">
        <v>6.4598713931585801</v>
      </c>
      <c r="T3244">
        <v>0.55590808848719697</v>
      </c>
      <c r="U3244">
        <v>0.95653221611632899</v>
      </c>
      <c r="V3244">
        <v>15.362844702467299</v>
      </c>
      <c r="W3244">
        <v>3.2438608458390101</v>
      </c>
    </row>
    <row r="3245" spans="1:23" x14ac:dyDescent="0.25">
      <c r="A3245">
        <v>3243</v>
      </c>
      <c r="B3245">
        <v>171.090065788196</v>
      </c>
      <c r="C3245">
        <v>173.951076093073</v>
      </c>
      <c r="D3245">
        <v>37.314527262980597</v>
      </c>
      <c r="E3245">
        <v>9.7963779330151901</v>
      </c>
      <c r="F3245">
        <v>8.8855466842651296</v>
      </c>
      <c r="G3245">
        <v>3.7493114471435498</v>
      </c>
      <c r="H3245">
        <v>9.7652664184570295</v>
      </c>
      <c r="I3245">
        <v>3.2518465518951398</v>
      </c>
      <c r="J3245">
        <v>1053</v>
      </c>
      <c r="K3245">
        <v>277</v>
      </c>
      <c r="L3245">
        <v>2476</v>
      </c>
      <c r="M3245">
        <v>655</v>
      </c>
      <c r="N3245">
        <v>96.176918029785099</v>
      </c>
      <c r="O3245">
        <v>38.587562561035099</v>
      </c>
      <c r="P3245">
        <v>83.272085314886795</v>
      </c>
      <c r="Q3245">
        <v>139.82228387254699</v>
      </c>
      <c r="R3245">
        <v>23.060877043088901</v>
      </c>
      <c r="S3245">
        <v>5.0310523189691301</v>
      </c>
      <c r="T3245">
        <v>0.470426880346063</v>
      </c>
      <c r="U3245">
        <v>0.93919762962712305</v>
      </c>
      <c r="V3245">
        <v>8.9023090586145592</v>
      </c>
      <c r="W3245">
        <v>2.6903237607462902</v>
      </c>
    </row>
    <row r="3246" spans="1:23" x14ac:dyDescent="0.25">
      <c r="A3246">
        <v>3244</v>
      </c>
      <c r="B3246">
        <v>164.71258902753701</v>
      </c>
      <c r="C3246">
        <v>180.37254749752501</v>
      </c>
      <c r="D3246">
        <v>24.353054622576</v>
      </c>
      <c r="E3246">
        <v>7.0744169635975904</v>
      </c>
      <c r="F3246">
        <v>7.8632316589355398</v>
      </c>
      <c r="G3246">
        <v>2.8417618274688698</v>
      </c>
      <c r="H3246">
        <v>11.0187273025512</v>
      </c>
      <c r="I3246">
        <v>2.16094875335693</v>
      </c>
      <c r="J3246">
        <v>1353</v>
      </c>
      <c r="K3246">
        <v>208</v>
      </c>
      <c r="L3246">
        <v>2279</v>
      </c>
      <c r="M3246">
        <v>413</v>
      </c>
      <c r="N3246">
        <v>95.021041870117102</v>
      </c>
      <c r="O3246">
        <v>15.5563488006591</v>
      </c>
      <c r="P3246">
        <v>75.937436932391506</v>
      </c>
      <c r="Q3246">
        <v>212.96833227243701</v>
      </c>
      <c r="R3246">
        <v>24.7308577628772</v>
      </c>
      <c r="S3246">
        <v>6.9088672868175598</v>
      </c>
      <c r="T3246">
        <v>0.45347523224518399</v>
      </c>
      <c r="U3246">
        <v>0.96047363510435702</v>
      </c>
      <c r="V3246">
        <v>17.168161434977499</v>
      </c>
      <c r="W3246">
        <v>3.5056097560975599</v>
      </c>
    </row>
    <row r="3247" spans="1:23" x14ac:dyDescent="0.25">
      <c r="A3247">
        <v>3245</v>
      </c>
      <c r="B3247">
        <v>160.19024238778101</v>
      </c>
      <c r="C3247">
        <v>187.37406120825099</v>
      </c>
      <c r="D3247">
        <v>35.665221106046097</v>
      </c>
      <c r="E3247">
        <v>8.42030005239274</v>
      </c>
      <c r="F3247">
        <v>8.7649135589599592</v>
      </c>
      <c r="G3247">
        <v>3.9872739315032901</v>
      </c>
      <c r="H3247">
        <v>9.7523832321166992</v>
      </c>
      <c r="I3247">
        <v>3.33371829986572</v>
      </c>
      <c r="J3247">
        <v>1175</v>
      </c>
      <c r="K3247">
        <v>327</v>
      </c>
      <c r="L3247">
        <v>2408</v>
      </c>
      <c r="M3247">
        <v>761</v>
      </c>
      <c r="N3247">
        <v>99.156440734863196</v>
      </c>
      <c r="O3247">
        <v>18.601076126098601</v>
      </c>
      <c r="P3247">
        <v>45.651418439716302</v>
      </c>
      <c r="Q3247">
        <v>159.98788207632401</v>
      </c>
      <c r="R3247">
        <v>26.771520436812398</v>
      </c>
      <c r="S3247">
        <v>4.6684753768060103</v>
      </c>
      <c r="T3247">
        <v>0.27900127888340998</v>
      </c>
      <c r="U3247">
        <v>0.98696494910399202</v>
      </c>
      <c r="V3247">
        <v>12.7225201072386</v>
      </c>
      <c r="W3247">
        <v>2.7720371151412899</v>
      </c>
    </row>
    <row r="3248" spans="1:23" x14ac:dyDescent="0.25">
      <c r="A3248">
        <v>3246</v>
      </c>
      <c r="B3248">
        <v>161.343127171107</v>
      </c>
      <c r="C3248">
        <v>196.34008034310699</v>
      </c>
      <c r="D3248">
        <v>33.597803502200499</v>
      </c>
      <c r="E3248">
        <v>4.7387950680314699</v>
      </c>
      <c r="F3248">
        <v>9.9769878387451101</v>
      </c>
      <c r="G3248">
        <v>2.8119089603424001</v>
      </c>
      <c r="H3248">
        <v>14.0326595306396</v>
      </c>
      <c r="I3248">
        <v>1.7685831785202</v>
      </c>
      <c r="J3248">
        <v>1739</v>
      </c>
      <c r="K3248">
        <v>108</v>
      </c>
      <c r="L3248">
        <v>3100</v>
      </c>
      <c r="M3248">
        <v>269</v>
      </c>
      <c r="N3248">
        <v>148.66069030761699</v>
      </c>
      <c r="O3248">
        <v>63.126857757568303</v>
      </c>
      <c r="P3248">
        <v>100.53004005340399</v>
      </c>
      <c r="Q3248">
        <v>92.944910179640701</v>
      </c>
      <c r="R3248">
        <v>24.796884919068699</v>
      </c>
      <c r="S3248">
        <v>17.300010933098999</v>
      </c>
      <c r="T3248">
        <v>0.56972454331102396</v>
      </c>
      <c r="U3248">
        <v>0.56192666433496896</v>
      </c>
      <c r="V3248">
        <v>10.6476964769647</v>
      </c>
      <c r="W3248">
        <v>15.3284023668639</v>
      </c>
    </row>
    <row r="3249" spans="1:23" x14ac:dyDescent="0.25">
      <c r="A3249">
        <v>3247</v>
      </c>
      <c r="B3249">
        <v>159.17842380018999</v>
      </c>
      <c r="C3249">
        <v>191.352345281297</v>
      </c>
      <c r="D3249">
        <v>38.847230651638199</v>
      </c>
      <c r="E3249">
        <v>9.4864451406848005</v>
      </c>
      <c r="F3249">
        <v>7.2419948577880797</v>
      </c>
      <c r="G3249">
        <v>3.6304857730865399</v>
      </c>
      <c r="H3249">
        <v>10.3807821273803</v>
      </c>
      <c r="I3249">
        <v>2.8666124343871999</v>
      </c>
      <c r="J3249">
        <v>1259</v>
      </c>
      <c r="K3249">
        <v>231</v>
      </c>
      <c r="L3249">
        <v>2266</v>
      </c>
      <c r="M3249">
        <v>563</v>
      </c>
      <c r="N3249">
        <v>119.67038726806599</v>
      </c>
      <c r="O3249">
        <v>75.292762756347599</v>
      </c>
      <c r="P3249">
        <v>86.037165082108899</v>
      </c>
      <c r="Q3249">
        <v>183.80897826728199</v>
      </c>
      <c r="R3249">
        <v>29.249127153976598</v>
      </c>
      <c r="S3249">
        <v>4.7145527465476498</v>
      </c>
      <c r="T3249">
        <v>0.52629399984235004</v>
      </c>
      <c r="U3249">
        <v>0.97251869864186302</v>
      </c>
      <c r="V3249">
        <v>15.7907716785998</v>
      </c>
      <c r="W3249">
        <v>2.6337683523654101</v>
      </c>
    </row>
    <row r="3250" spans="1:23" x14ac:dyDescent="0.25">
      <c r="A3250">
        <v>3248</v>
      </c>
      <c r="B3250">
        <v>165.085117118515</v>
      </c>
      <c r="C3250">
        <v>186.59591686234899</v>
      </c>
      <c r="D3250">
        <v>33.348557272013799</v>
      </c>
      <c r="E3250">
        <v>7.6336534835525498</v>
      </c>
      <c r="F3250">
        <v>6.6031227111816397</v>
      </c>
      <c r="G3250">
        <v>3.43394923210144</v>
      </c>
      <c r="H3250">
        <v>8.8113412857055593</v>
      </c>
      <c r="I3250">
        <v>3.3268392086028999</v>
      </c>
      <c r="J3250">
        <v>1023</v>
      </c>
      <c r="K3250">
        <v>332</v>
      </c>
      <c r="L3250">
        <v>1941</v>
      </c>
      <c r="M3250">
        <v>780</v>
      </c>
      <c r="N3250">
        <v>106.83163452148401</v>
      </c>
      <c r="O3250">
        <v>46.872165679931598</v>
      </c>
      <c r="P3250">
        <v>60.055982436882502</v>
      </c>
      <c r="Q3250">
        <v>184.60619644034199</v>
      </c>
      <c r="R3250">
        <v>21.919502866968699</v>
      </c>
      <c r="S3250">
        <v>3.9286323182471401</v>
      </c>
      <c r="T3250">
        <v>0.420074862344676</v>
      </c>
      <c r="U3250">
        <v>0.97914195976705998</v>
      </c>
      <c r="V3250">
        <v>7.7573264781490998</v>
      </c>
      <c r="W3250">
        <v>2.6209075244112499</v>
      </c>
    </row>
    <row r="3251" spans="1:23" x14ac:dyDescent="0.25">
      <c r="A3251">
        <v>3249</v>
      </c>
      <c r="B3251">
        <v>120.16806070368099</v>
      </c>
      <c r="C3251">
        <v>204.221797434454</v>
      </c>
      <c r="D3251">
        <v>28.847947101599299</v>
      </c>
      <c r="E3251">
        <v>5.0052080953167897</v>
      </c>
      <c r="F3251">
        <v>5.7008509635925204</v>
      </c>
      <c r="G3251">
        <v>2.2024476528167698</v>
      </c>
      <c r="H3251">
        <v>7.7430043220520002</v>
      </c>
      <c r="I3251">
        <v>1.30052530765533</v>
      </c>
      <c r="J3251">
        <v>876</v>
      </c>
      <c r="K3251">
        <v>54</v>
      </c>
      <c r="L3251">
        <v>1748</v>
      </c>
      <c r="M3251">
        <v>142</v>
      </c>
      <c r="N3251">
        <v>74.886581420898395</v>
      </c>
      <c r="O3251">
        <v>39.217342376708899</v>
      </c>
      <c r="P3251">
        <v>93.744910677191498</v>
      </c>
      <c r="Q3251">
        <v>173.48403338161199</v>
      </c>
      <c r="R3251">
        <v>29.3265950894619</v>
      </c>
      <c r="S3251">
        <v>4.4487801146424397</v>
      </c>
      <c r="T3251">
        <v>0.52084167179376994</v>
      </c>
      <c r="U3251">
        <v>0.96992115779154298</v>
      </c>
      <c r="V3251">
        <v>10.648134044173601</v>
      </c>
      <c r="W3251">
        <v>2.4104543449492701</v>
      </c>
    </row>
    <row r="3252" spans="1:23" x14ac:dyDescent="0.25">
      <c r="A3252">
        <v>3250</v>
      </c>
      <c r="B3252">
        <v>167.217527993945</v>
      </c>
      <c r="C3252">
        <v>184.87449785557601</v>
      </c>
      <c r="D3252">
        <v>40.401849845676402</v>
      </c>
      <c r="E3252">
        <v>8.6784223457909402</v>
      </c>
      <c r="F3252">
        <v>8.1143369674682599</v>
      </c>
      <c r="G3252">
        <v>3.9020078182220401</v>
      </c>
      <c r="H3252">
        <v>9.9457349777221609</v>
      </c>
      <c r="I3252">
        <v>3.4284784793853702</v>
      </c>
      <c r="J3252">
        <v>1268</v>
      </c>
      <c r="K3252">
        <v>353</v>
      </c>
      <c r="L3252">
        <v>2161</v>
      </c>
      <c r="M3252">
        <v>692</v>
      </c>
      <c r="N3252">
        <v>112.4321975708</v>
      </c>
      <c r="O3252">
        <v>45.354160308837798</v>
      </c>
      <c r="P3252">
        <v>87.061808816845897</v>
      </c>
      <c r="Q3252">
        <v>181.369662169695</v>
      </c>
      <c r="R3252">
        <v>30.429408704480799</v>
      </c>
      <c r="S3252">
        <v>9.3216628250119804</v>
      </c>
      <c r="T3252">
        <v>0.473899994678459</v>
      </c>
      <c r="U3252">
        <v>0.94974864264015102</v>
      </c>
      <c r="V3252">
        <v>8.8410475030450595</v>
      </c>
      <c r="W3252">
        <v>3.98146021328958</v>
      </c>
    </row>
    <row r="3253" spans="1:23" x14ac:dyDescent="0.25">
      <c r="A3253">
        <v>3251</v>
      </c>
      <c r="B3253">
        <v>153.98897708086699</v>
      </c>
      <c r="C3253">
        <v>173.05750160104</v>
      </c>
      <c r="D3253">
        <v>41.525439445187203</v>
      </c>
      <c r="E3253">
        <v>7.1655616651389202</v>
      </c>
      <c r="F3253">
        <v>8.0246677398681605</v>
      </c>
      <c r="G3253">
        <v>3.7773988246917698</v>
      </c>
      <c r="H3253">
        <v>9.4265546798706001</v>
      </c>
      <c r="I3253">
        <v>2.6590204238891602</v>
      </c>
      <c r="J3253">
        <v>1156</v>
      </c>
      <c r="K3253">
        <v>229</v>
      </c>
      <c r="L3253">
        <v>2254</v>
      </c>
      <c r="M3253">
        <v>509</v>
      </c>
      <c r="N3253">
        <v>108.231231689453</v>
      </c>
      <c r="O3253">
        <v>43.840621948242102</v>
      </c>
      <c r="P3253">
        <v>60.788603328417899</v>
      </c>
      <c r="Q3253">
        <v>196.71074898150999</v>
      </c>
      <c r="R3253">
        <v>24.0602316464357</v>
      </c>
      <c r="S3253">
        <v>10.471986197772299</v>
      </c>
      <c r="T3253">
        <v>0.41110349415849601</v>
      </c>
      <c r="U3253">
        <v>0.935234419147978</v>
      </c>
      <c r="V3253">
        <v>8.17794710891976</v>
      </c>
      <c r="W3253">
        <v>3.9379591836734602</v>
      </c>
    </row>
    <row r="3254" spans="1:23" x14ac:dyDescent="0.25">
      <c r="A3254">
        <v>3252</v>
      </c>
      <c r="B3254">
        <v>165.25872809485901</v>
      </c>
      <c r="C3254">
        <v>205.555570649537</v>
      </c>
      <c r="D3254">
        <v>20.034737941609599</v>
      </c>
      <c r="E3254">
        <v>7.99155991380327</v>
      </c>
      <c r="F3254">
        <v>5.8730039596557599</v>
      </c>
      <c r="G3254">
        <v>2.9946296215057302</v>
      </c>
      <c r="H3254">
        <v>6.69447517395019</v>
      </c>
      <c r="I3254">
        <v>3.1625995635986301</v>
      </c>
      <c r="J3254">
        <v>790</v>
      </c>
      <c r="K3254">
        <v>332</v>
      </c>
      <c r="L3254">
        <v>1592</v>
      </c>
      <c r="M3254">
        <v>768</v>
      </c>
      <c r="N3254">
        <v>89.442726135253906</v>
      </c>
      <c r="O3254">
        <v>42.4852905273437</v>
      </c>
      <c r="P3254">
        <v>119.237679671457</v>
      </c>
      <c r="Q3254">
        <v>176.559605448567</v>
      </c>
      <c r="R3254">
        <v>23.033933479455701</v>
      </c>
      <c r="S3254">
        <v>3.6569863434647698</v>
      </c>
      <c r="T3254">
        <v>0.60787641470065101</v>
      </c>
      <c r="U3254">
        <v>0.976150767810119</v>
      </c>
      <c r="V3254">
        <v>12.886167146974</v>
      </c>
      <c r="W3254">
        <v>2.7215697507877401</v>
      </c>
    </row>
    <row r="3255" spans="1:23" x14ac:dyDescent="0.25">
      <c r="A3255">
        <v>3253</v>
      </c>
      <c r="B3255">
        <v>141.21679054512899</v>
      </c>
      <c r="C3255">
        <v>149.350792757476</v>
      </c>
      <c r="D3255">
        <v>32.759405098137897</v>
      </c>
      <c r="E3255">
        <v>2.2561478220050302</v>
      </c>
      <c r="F3255">
        <v>7.3586997985839799</v>
      </c>
      <c r="G3255">
        <v>1.7336845397949201</v>
      </c>
      <c r="H3255">
        <v>6.6276321411132804</v>
      </c>
      <c r="I3255">
        <v>1.10864746570587</v>
      </c>
      <c r="J3255">
        <v>676</v>
      </c>
      <c r="K3255">
        <v>68</v>
      </c>
      <c r="L3255">
        <v>1720</v>
      </c>
      <c r="M3255">
        <v>146</v>
      </c>
      <c r="N3255">
        <v>76.661598205566406</v>
      </c>
      <c r="O3255">
        <v>33.301651000976499</v>
      </c>
      <c r="P3255">
        <v>112.43124691966401</v>
      </c>
      <c r="Q3255">
        <v>169.01349693251501</v>
      </c>
      <c r="R3255">
        <v>15.0006022377097</v>
      </c>
      <c r="S3255">
        <v>6.2775417454349496</v>
      </c>
      <c r="T3255">
        <v>0.66251211848587199</v>
      </c>
      <c r="U3255">
        <v>0.96243978971278099</v>
      </c>
      <c r="V3255">
        <v>9.7881967213114702</v>
      </c>
      <c r="W3255">
        <v>3.4066932929348499</v>
      </c>
    </row>
    <row r="3256" spans="1:23" x14ac:dyDescent="0.25">
      <c r="A3256">
        <v>3254</v>
      </c>
      <c r="B3256">
        <v>143.96551456461401</v>
      </c>
      <c r="C3256">
        <v>207.19449242174301</v>
      </c>
      <c r="D3256">
        <v>49.766686863173199</v>
      </c>
      <c r="E3256">
        <v>11.355805257489999</v>
      </c>
      <c r="F3256">
        <v>9.0689468383788991</v>
      </c>
      <c r="G3256">
        <v>7.0712518692016602</v>
      </c>
      <c r="H3256">
        <v>8.9480800628662092</v>
      </c>
      <c r="I3256">
        <v>5.1896591186523402</v>
      </c>
      <c r="J3256">
        <v>1021</v>
      </c>
      <c r="K3256">
        <v>488</v>
      </c>
      <c r="L3256">
        <v>2040</v>
      </c>
      <c r="M3256">
        <v>1351</v>
      </c>
      <c r="N3256">
        <v>112.60994720458901</v>
      </c>
      <c r="O3256">
        <v>42.426406860351499</v>
      </c>
      <c r="P3256">
        <v>113.343634442683</v>
      </c>
      <c r="Q3256">
        <v>207.14461893354601</v>
      </c>
      <c r="R3256">
        <v>29.9798529443479</v>
      </c>
      <c r="S3256">
        <v>7.39102818220353</v>
      </c>
      <c r="T3256">
        <v>0.61870459497298003</v>
      </c>
      <c r="U3256">
        <v>0.95877639972168105</v>
      </c>
      <c r="V3256">
        <v>11.689956331877699</v>
      </c>
      <c r="W3256">
        <v>3.8342046303211301</v>
      </c>
    </row>
    <row r="3257" spans="1:23" x14ac:dyDescent="0.25">
      <c r="A3257">
        <v>3255</v>
      </c>
      <c r="B3257">
        <v>174.39339012982899</v>
      </c>
      <c r="C3257">
        <v>193.693609423819</v>
      </c>
      <c r="D3257">
        <v>29.585061695064098</v>
      </c>
      <c r="E3257">
        <v>7.2687581170975397</v>
      </c>
      <c r="F3257">
        <v>6.5674061775207502</v>
      </c>
      <c r="G3257">
        <v>3.89126348495483</v>
      </c>
      <c r="H3257">
        <v>9.0244369506835902</v>
      </c>
      <c r="I3257">
        <v>3.0648553371429399</v>
      </c>
      <c r="J3257">
        <v>1102</v>
      </c>
      <c r="K3257">
        <v>316</v>
      </c>
      <c r="L3257">
        <v>2122</v>
      </c>
      <c r="M3257">
        <v>587</v>
      </c>
      <c r="N3257">
        <v>98.183502197265597</v>
      </c>
      <c r="O3257">
        <v>56.850677490234297</v>
      </c>
      <c r="P3257">
        <v>65.000960799384998</v>
      </c>
      <c r="Q3257">
        <v>154.19730777075199</v>
      </c>
      <c r="R3257">
        <v>24.699730178036202</v>
      </c>
      <c r="S3257">
        <v>9.7068906020739192</v>
      </c>
      <c r="T3257">
        <v>0.40463616270467101</v>
      </c>
      <c r="U3257">
        <v>0.93138955556730296</v>
      </c>
      <c r="V3257">
        <v>9.6017964071856294</v>
      </c>
      <c r="W3257">
        <v>5.1343403288330398</v>
      </c>
    </row>
    <row r="3258" spans="1:23" x14ac:dyDescent="0.25">
      <c r="A3258">
        <v>3256</v>
      </c>
      <c r="B3258">
        <v>155.80013196452401</v>
      </c>
      <c r="C3258">
        <v>176.76254148149499</v>
      </c>
      <c r="D3258">
        <v>22.969380368960799</v>
      </c>
      <c r="E3258">
        <v>8.0393596684524393</v>
      </c>
      <c r="F3258">
        <v>5.7068681716918901</v>
      </c>
      <c r="G3258">
        <v>4.2521438598632804</v>
      </c>
      <c r="H3258">
        <v>7.4558506011962802</v>
      </c>
      <c r="I3258">
        <v>3.19176054000854</v>
      </c>
      <c r="J3258">
        <v>860</v>
      </c>
      <c r="K3258">
        <v>299</v>
      </c>
      <c r="L3258">
        <v>1715</v>
      </c>
      <c r="M3258">
        <v>700</v>
      </c>
      <c r="N3258">
        <v>81.221916198730398</v>
      </c>
      <c r="O3258">
        <v>14.2126693725585</v>
      </c>
      <c r="P3258">
        <v>80.784227820372394</v>
      </c>
      <c r="Q3258">
        <v>193.35668337197899</v>
      </c>
      <c r="R3258">
        <v>34.105297323946402</v>
      </c>
      <c r="S3258">
        <v>5.8298912712268196</v>
      </c>
      <c r="T3258">
        <v>0.48540059690251303</v>
      </c>
      <c r="U3258">
        <v>0.96130890545263203</v>
      </c>
      <c r="V3258">
        <v>9.0418283742992607</v>
      </c>
      <c r="W3258">
        <v>2.6430293575379298</v>
      </c>
    </row>
    <row r="3259" spans="1:23" x14ac:dyDescent="0.25">
      <c r="A3259">
        <v>3257</v>
      </c>
      <c r="B3259">
        <v>112.962254264588</v>
      </c>
      <c r="C3259">
        <v>143.48580411030599</v>
      </c>
      <c r="D3259">
        <v>32.334619783828302</v>
      </c>
      <c r="E3259">
        <v>5.3303416200379203</v>
      </c>
      <c r="F3259">
        <v>8.1571750640869105</v>
      </c>
      <c r="G3259">
        <v>3.0173361301422101</v>
      </c>
      <c r="H3259">
        <v>8.3650426864624006</v>
      </c>
      <c r="I3259">
        <v>1.7159291505813501</v>
      </c>
      <c r="J3259">
        <v>902</v>
      </c>
      <c r="K3259">
        <v>86</v>
      </c>
      <c r="L3259">
        <v>2313</v>
      </c>
      <c r="M3259">
        <v>239</v>
      </c>
      <c r="N3259">
        <v>70.235321044921804</v>
      </c>
      <c r="O3259">
        <v>32.756679534912102</v>
      </c>
      <c r="P3259">
        <v>112.726136363636</v>
      </c>
      <c r="Q3259">
        <v>134.63974591651501</v>
      </c>
      <c r="R3259">
        <v>19.8919238655368</v>
      </c>
      <c r="S3259">
        <v>19.5728426603904</v>
      </c>
      <c r="T3259">
        <v>0.57367282296998501</v>
      </c>
      <c r="U3259">
        <v>0.680530655318765</v>
      </c>
      <c r="V3259">
        <v>10.115441176470499</v>
      </c>
      <c r="W3259">
        <v>5.6114130434782599</v>
      </c>
    </row>
    <row r="3260" spans="1:23" x14ac:dyDescent="0.25">
      <c r="A3260">
        <v>3258</v>
      </c>
      <c r="B3260">
        <v>172.12028178307301</v>
      </c>
      <c r="C3260">
        <v>167.02751848473599</v>
      </c>
      <c r="D3260">
        <v>25.369394417227699</v>
      </c>
      <c r="E3260">
        <v>10.673296067433499</v>
      </c>
      <c r="F3260">
        <v>6.12857866287231</v>
      </c>
      <c r="G3260">
        <v>5.1786675453186</v>
      </c>
      <c r="H3260">
        <v>7.0614466667175204</v>
      </c>
      <c r="I3260">
        <v>5.26246833801269</v>
      </c>
      <c r="J3260">
        <v>768</v>
      </c>
      <c r="K3260">
        <v>612</v>
      </c>
      <c r="L3260">
        <v>1706</v>
      </c>
      <c r="M3260">
        <v>1244</v>
      </c>
      <c r="N3260">
        <v>93.62158203125</v>
      </c>
      <c r="O3260">
        <v>31.3049507141113</v>
      </c>
      <c r="P3260">
        <v>84.272104607721005</v>
      </c>
      <c r="Q3260">
        <v>201.321336970239</v>
      </c>
      <c r="R3260">
        <v>27.1772477624984</v>
      </c>
      <c r="S3260">
        <v>3.8441140953552901</v>
      </c>
      <c r="T3260">
        <v>0.44555809132540403</v>
      </c>
      <c r="U3260">
        <v>0.98010862117033803</v>
      </c>
      <c r="V3260">
        <v>18.351020408163201</v>
      </c>
      <c r="W3260">
        <v>2.2816159250585399</v>
      </c>
    </row>
    <row r="3261" spans="1:23" x14ac:dyDescent="0.25">
      <c r="A3261">
        <v>3259</v>
      </c>
      <c r="B3261">
        <v>170.06305187370199</v>
      </c>
      <c r="C3261">
        <v>189.97882745638299</v>
      </c>
      <c r="D3261">
        <v>31.354292527955799</v>
      </c>
      <c r="E3261">
        <v>11.1209094904192</v>
      </c>
      <c r="F3261">
        <v>6.8023324012756303</v>
      </c>
      <c r="G3261">
        <v>5.3464870452880797</v>
      </c>
      <c r="H3261">
        <v>8.2870855331420898</v>
      </c>
      <c r="I3261">
        <v>4.3488340377807599</v>
      </c>
      <c r="J3261">
        <v>921</v>
      </c>
      <c r="K3261">
        <v>426</v>
      </c>
      <c r="L3261">
        <v>2138</v>
      </c>
      <c r="M3261">
        <v>1050</v>
      </c>
      <c r="N3261">
        <v>83.773506164550696</v>
      </c>
      <c r="O3261">
        <v>18.248287200927699</v>
      </c>
      <c r="P3261">
        <v>55.827701946744199</v>
      </c>
      <c r="Q3261">
        <v>157.71953204476</v>
      </c>
      <c r="R3261">
        <v>21.003272718052099</v>
      </c>
      <c r="S3261">
        <v>17.401253886157701</v>
      </c>
      <c r="T3261">
        <v>0.40176160227444602</v>
      </c>
      <c r="U3261">
        <v>0.88882161620060496</v>
      </c>
      <c r="V3261">
        <v>11.575406032482499</v>
      </c>
      <c r="W3261">
        <v>6.05496722138174</v>
      </c>
    </row>
    <row r="3262" spans="1:23" x14ac:dyDescent="0.25">
      <c r="A3262">
        <v>3260</v>
      </c>
      <c r="B3262">
        <v>161.551766966174</v>
      </c>
      <c r="C3262">
        <v>179.505967513439</v>
      </c>
      <c r="D3262">
        <v>27.661718039756199</v>
      </c>
      <c r="E3262">
        <v>12.894435232083101</v>
      </c>
      <c r="F3262">
        <v>8.1663751602172798</v>
      </c>
      <c r="G3262">
        <v>5.9633731842040998</v>
      </c>
      <c r="H3262">
        <v>9.2597351074218697</v>
      </c>
      <c r="I3262">
        <v>4.7173290252685502</v>
      </c>
      <c r="J3262">
        <v>1112</v>
      </c>
      <c r="K3262">
        <v>442</v>
      </c>
      <c r="L3262">
        <v>2156</v>
      </c>
      <c r="M3262">
        <v>1115</v>
      </c>
      <c r="N3262">
        <v>103.40695953369099</v>
      </c>
      <c r="O3262">
        <v>53.5350341796875</v>
      </c>
      <c r="P3262">
        <v>52.863636363636303</v>
      </c>
      <c r="Q3262">
        <v>171.940788186974</v>
      </c>
      <c r="R3262">
        <v>20.952677408166799</v>
      </c>
      <c r="S3262">
        <v>8.0726558859961006</v>
      </c>
      <c r="T3262">
        <v>0.33740074562084399</v>
      </c>
      <c r="U3262">
        <v>0.95430030865120297</v>
      </c>
      <c r="V3262">
        <v>11.8774509803921</v>
      </c>
      <c r="W3262">
        <v>4.7238541223215504</v>
      </c>
    </row>
    <row r="3263" spans="1:23" x14ac:dyDescent="0.25">
      <c r="A3263">
        <v>3261</v>
      </c>
      <c r="B3263">
        <v>175.11356711754499</v>
      </c>
      <c r="C3263">
        <v>213.19967396999701</v>
      </c>
      <c r="D3263">
        <v>18.4112856469775</v>
      </c>
      <c r="E3263">
        <v>4.01886369446445</v>
      </c>
      <c r="F3263">
        <v>7.7326354980468697</v>
      </c>
      <c r="G3263">
        <v>3.0389280319213801</v>
      </c>
      <c r="H3263">
        <v>11.1048135757446</v>
      </c>
      <c r="I3263">
        <v>2.2711520195007302</v>
      </c>
      <c r="J3263">
        <v>1419</v>
      </c>
      <c r="K3263">
        <v>182</v>
      </c>
      <c r="L3263">
        <v>2412</v>
      </c>
      <c r="M3263">
        <v>423</v>
      </c>
      <c r="N3263">
        <v>115.883567810058</v>
      </c>
      <c r="O3263">
        <v>20</v>
      </c>
      <c r="P3263">
        <v>100.523372116758</v>
      </c>
      <c r="Q3263">
        <v>167.84625158831</v>
      </c>
      <c r="R3263">
        <v>21.773903949948899</v>
      </c>
      <c r="S3263">
        <v>7.1670096150292304</v>
      </c>
      <c r="T3263">
        <v>0.519585544985255</v>
      </c>
      <c r="U3263">
        <v>0.92717148206841804</v>
      </c>
      <c r="V3263">
        <v>8.1749049429657799</v>
      </c>
      <c r="W3263">
        <v>3.79585885097696</v>
      </c>
    </row>
    <row r="3264" spans="1:23" x14ac:dyDescent="0.25">
      <c r="A3264">
        <v>3262</v>
      </c>
      <c r="B3264">
        <v>160.956723398474</v>
      </c>
      <c r="C3264">
        <v>214.774495914921</v>
      </c>
      <c r="D3264">
        <v>39.028011127994397</v>
      </c>
      <c r="E3264">
        <v>6.4146016323234498</v>
      </c>
      <c r="F3264">
        <v>10.6556234359741</v>
      </c>
      <c r="G3264">
        <v>2.20632743835449</v>
      </c>
      <c r="H3264">
        <v>10.9918928146362</v>
      </c>
      <c r="I3264">
        <v>2.3529300689697199</v>
      </c>
      <c r="J3264">
        <v>1280</v>
      </c>
      <c r="K3264">
        <v>256</v>
      </c>
      <c r="L3264">
        <v>2915</v>
      </c>
      <c r="M3264">
        <v>527</v>
      </c>
      <c r="N3264">
        <v>110.887336730957</v>
      </c>
      <c r="O3264">
        <v>25.455844879150298</v>
      </c>
      <c r="P3264">
        <v>76.710130391173493</v>
      </c>
      <c r="Q3264">
        <v>184.31710499490299</v>
      </c>
      <c r="R3264">
        <v>24.220044578016999</v>
      </c>
      <c r="S3264">
        <v>8.5914422358728508</v>
      </c>
      <c r="T3264">
        <v>0.48870581471528801</v>
      </c>
      <c r="U3264">
        <v>0.96740800507844005</v>
      </c>
      <c r="V3264">
        <v>7.482421875</v>
      </c>
      <c r="W3264">
        <v>3.4390351522282598</v>
      </c>
    </row>
    <row r="3265" spans="1:23" x14ac:dyDescent="0.25">
      <c r="A3265">
        <v>3263</v>
      </c>
      <c r="B3265">
        <v>157.47734285547901</v>
      </c>
      <c r="C3265">
        <v>211.903044887345</v>
      </c>
      <c r="D3265">
        <v>52.811457521662597</v>
      </c>
      <c r="E3265">
        <v>6.6722211767629398</v>
      </c>
      <c r="F3265">
        <v>7.8046712875366202</v>
      </c>
      <c r="G3265">
        <v>3.3070209026336599</v>
      </c>
      <c r="H3265">
        <v>12.737301826476999</v>
      </c>
      <c r="I3265">
        <v>2.9204325675964302</v>
      </c>
      <c r="J3265">
        <v>1561</v>
      </c>
      <c r="K3265">
        <v>290</v>
      </c>
      <c r="L3265">
        <v>2533</v>
      </c>
      <c r="M3265">
        <v>643</v>
      </c>
      <c r="N3265">
        <v>123.16655731201099</v>
      </c>
      <c r="O3265">
        <v>87.045967102050696</v>
      </c>
      <c r="P3265">
        <v>146.17876028202099</v>
      </c>
      <c r="Q3265">
        <v>197.32533645406599</v>
      </c>
      <c r="R3265">
        <v>28.007418812337701</v>
      </c>
      <c r="S3265">
        <v>9.4812117373420204</v>
      </c>
      <c r="T3265">
        <v>0.83670855500270003</v>
      </c>
      <c r="U3265">
        <v>0.95773867504372101</v>
      </c>
      <c r="V3265">
        <v>7.8195177091183101</v>
      </c>
      <c r="W3265">
        <v>2.9936051159072701</v>
      </c>
    </row>
    <row r="3266" spans="1:23" x14ac:dyDescent="0.25">
      <c r="A3266">
        <v>3264</v>
      </c>
      <c r="B3266">
        <v>165.17646373886501</v>
      </c>
      <c r="C3266">
        <v>193.488074676395</v>
      </c>
      <c r="D3266">
        <v>37.562585425541201</v>
      </c>
      <c r="E3266">
        <v>5.6885654143396902</v>
      </c>
      <c r="F3266">
        <v>10.037580490112299</v>
      </c>
      <c r="G3266">
        <v>2.8610079288482599</v>
      </c>
      <c r="H3266">
        <v>10.707206726074199</v>
      </c>
      <c r="I3266">
        <v>2.29173707962036</v>
      </c>
      <c r="J3266">
        <v>1304</v>
      </c>
      <c r="K3266">
        <v>228</v>
      </c>
      <c r="L3266">
        <v>2692</v>
      </c>
      <c r="M3266">
        <v>496</v>
      </c>
      <c r="N3266">
        <v>122.196563720703</v>
      </c>
      <c r="O3266">
        <v>75.425453186035099</v>
      </c>
      <c r="P3266">
        <v>62.693200071390301</v>
      </c>
      <c r="Q3266">
        <v>199.14294357888301</v>
      </c>
      <c r="R3266">
        <v>20.0184084964249</v>
      </c>
      <c r="S3266">
        <v>11.774650814472</v>
      </c>
      <c r="T3266">
        <v>0.405643786141546</v>
      </c>
      <c r="U3266">
        <v>0.95347715468668404</v>
      </c>
      <c r="V3266">
        <v>12.650249821556001</v>
      </c>
      <c r="W3266">
        <v>4.3177159590043903</v>
      </c>
    </row>
    <row r="3267" spans="1:23" x14ac:dyDescent="0.25">
      <c r="A3267">
        <v>3265</v>
      </c>
      <c r="B3267">
        <v>126.443536649265</v>
      </c>
      <c r="C3267">
        <v>193.46855168933999</v>
      </c>
      <c r="D3267">
        <v>31.175137337752499</v>
      </c>
      <c r="E3267">
        <v>7.3116092802266097</v>
      </c>
      <c r="F3267">
        <v>7.9669027328491202</v>
      </c>
      <c r="G3267">
        <v>4.0290660858154297</v>
      </c>
      <c r="H3267">
        <v>10.8560028076171</v>
      </c>
      <c r="I3267">
        <v>3.2198920249938898</v>
      </c>
      <c r="J3267">
        <v>1353</v>
      </c>
      <c r="K3267">
        <v>313</v>
      </c>
      <c r="L3267">
        <v>2222</v>
      </c>
      <c r="M3267">
        <v>692</v>
      </c>
      <c r="N3267">
        <v>128</v>
      </c>
      <c r="O3267">
        <v>48.1663818359375</v>
      </c>
      <c r="P3267">
        <v>87.954810865701901</v>
      </c>
      <c r="Q3267">
        <v>194.218967502879</v>
      </c>
      <c r="R3267">
        <v>22.464843518185099</v>
      </c>
      <c r="S3267">
        <v>3.7379583515363399</v>
      </c>
      <c r="T3267">
        <v>0.61274987546171999</v>
      </c>
      <c r="U3267">
        <v>0.974188745570297</v>
      </c>
      <c r="V3267">
        <v>8.8979744936233995</v>
      </c>
      <c r="W3267">
        <v>2.5218818380743899</v>
      </c>
    </row>
    <row r="3268" spans="1:23" x14ac:dyDescent="0.25">
      <c r="A3268">
        <v>3266</v>
      </c>
      <c r="B3268">
        <v>118.735663412835</v>
      </c>
      <c r="C3268">
        <v>176.888024219371</v>
      </c>
      <c r="D3268">
        <v>19.0832217060704</v>
      </c>
      <c r="E3268">
        <v>6.3113255384211904</v>
      </c>
      <c r="F3268">
        <v>5.9597582817077601</v>
      </c>
      <c r="G3268">
        <v>3.6995680332183798</v>
      </c>
      <c r="H3268">
        <v>7.0126380920410103</v>
      </c>
      <c r="I3268">
        <v>2.9355566501617401</v>
      </c>
      <c r="J3268">
        <v>727</v>
      </c>
      <c r="K3268">
        <v>299</v>
      </c>
      <c r="L3268">
        <v>1784</v>
      </c>
      <c r="M3268">
        <v>628</v>
      </c>
      <c r="N3268">
        <v>70.802543640136705</v>
      </c>
      <c r="O3268">
        <v>44.384681701660099</v>
      </c>
      <c r="P3268">
        <v>93.072439353099696</v>
      </c>
      <c r="Q3268">
        <v>185.420869839766</v>
      </c>
      <c r="R3268">
        <v>25.137850574698302</v>
      </c>
      <c r="S3268">
        <v>11.547244367193301</v>
      </c>
      <c r="T3268">
        <v>0.52833656451340305</v>
      </c>
      <c r="U3268">
        <v>0.94053817075533497</v>
      </c>
      <c r="V3268">
        <v>13.0611587982832</v>
      </c>
      <c r="W3268">
        <v>5.5</v>
      </c>
    </row>
    <row r="3269" spans="1:23" x14ac:dyDescent="0.25">
      <c r="A3269">
        <v>3267</v>
      </c>
      <c r="B3269">
        <v>177.86258223524601</v>
      </c>
      <c r="C3269">
        <v>158.52292883618901</v>
      </c>
      <c r="D3269">
        <v>30.389918830810601</v>
      </c>
      <c r="E3269">
        <v>11.298554849313099</v>
      </c>
      <c r="F3269">
        <v>6.8080239295959402</v>
      </c>
      <c r="G3269">
        <v>6.3004570007324201</v>
      </c>
      <c r="H3269">
        <v>10.953351020812899</v>
      </c>
      <c r="I3269">
        <v>4.2631502151489196</v>
      </c>
      <c r="J3269">
        <v>1363</v>
      </c>
      <c r="K3269">
        <v>370</v>
      </c>
      <c r="L3269">
        <v>2391</v>
      </c>
      <c r="M3269">
        <v>1009</v>
      </c>
      <c r="N3269">
        <v>110.136276245117</v>
      </c>
      <c r="O3269">
        <v>16.970561981201101</v>
      </c>
      <c r="P3269">
        <v>90.076452599388304</v>
      </c>
      <c r="Q3269">
        <v>202.87258070952501</v>
      </c>
      <c r="R3269">
        <v>15.011183939893399</v>
      </c>
      <c r="S3269">
        <v>4.0692563361130398</v>
      </c>
      <c r="T3269">
        <v>0.67340155718460704</v>
      </c>
      <c r="U3269">
        <v>0.977842537100577</v>
      </c>
      <c r="V3269">
        <v>9.8388017118402207</v>
      </c>
      <c r="W3269">
        <v>2.5610205527994299</v>
      </c>
    </row>
    <row r="3270" spans="1:23" x14ac:dyDescent="0.25">
      <c r="A3270">
        <v>3268</v>
      </c>
      <c r="B3270">
        <v>115.118069436627</v>
      </c>
      <c r="C3270">
        <v>177.935376195928</v>
      </c>
      <c r="D3270">
        <v>18.8130236337967</v>
      </c>
      <c r="E3270">
        <v>8.1951692372112301</v>
      </c>
      <c r="F3270">
        <v>6.2510313987731898</v>
      </c>
      <c r="G3270">
        <v>4.3419489860534597</v>
      </c>
      <c r="H3270">
        <v>7.2007260322570801</v>
      </c>
      <c r="I3270">
        <v>3.4990308284759499</v>
      </c>
      <c r="J3270">
        <v>772</v>
      </c>
      <c r="K3270">
        <v>278</v>
      </c>
      <c r="L3270">
        <v>1905</v>
      </c>
      <c r="M3270">
        <v>717</v>
      </c>
      <c r="N3270">
        <v>71.784393310546804</v>
      </c>
      <c r="O3270">
        <v>58.309516906738203</v>
      </c>
      <c r="P3270">
        <v>97.849227027965895</v>
      </c>
      <c r="Q3270">
        <v>140.58138891960601</v>
      </c>
      <c r="R3270">
        <v>29.548948768021599</v>
      </c>
      <c r="S3270">
        <v>3.6884781309954899</v>
      </c>
      <c r="T3270">
        <v>0.53406866311304502</v>
      </c>
      <c r="U3270">
        <v>0.97631345965963501</v>
      </c>
      <c r="V3270">
        <v>10.224633056796399</v>
      </c>
      <c r="W3270">
        <v>2.9116981132075401</v>
      </c>
    </row>
    <row r="3271" spans="1:23" x14ac:dyDescent="0.25">
      <c r="A3271">
        <v>3269</v>
      </c>
      <c r="B3271">
        <v>173.25898037997999</v>
      </c>
      <c r="C3271">
        <v>174.21349143200899</v>
      </c>
      <c r="D3271">
        <v>22.2387663744538</v>
      </c>
      <c r="E3271">
        <v>15.049174108331099</v>
      </c>
      <c r="F3271">
        <v>9.3422632217407209</v>
      </c>
      <c r="G3271">
        <v>11.6576013565063</v>
      </c>
      <c r="H3271">
        <v>11.2130680084228</v>
      </c>
      <c r="I3271">
        <v>8.1088457107543892</v>
      </c>
      <c r="J3271">
        <v>1410</v>
      </c>
      <c r="K3271">
        <v>719</v>
      </c>
      <c r="L3271">
        <v>2516</v>
      </c>
      <c r="M3271">
        <v>1648</v>
      </c>
      <c r="N3271">
        <v>116.846054077148</v>
      </c>
      <c r="O3271">
        <v>45.188491821288999</v>
      </c>
      <c r="P3271">
        <v>101.486514522821</v>
      </c>
      <c r="Q3271">
        <v>173.224810173755</v>
      </c>
      <c r="R3271">
        <v>27.241787081065699</v>
      </c>
      <c r="S3271">
        <v>8.1328956421804008</v>
      </c>
      <c r="T3271">
        <v>0.53753042727759404</v>
      </c>
      <c r="U3271">
        <v>0.92476810282892496</v>
      </c>
      <c r="V3271">
        <v>21.775824175824098</v>
      </c>
      <c r="W3271">
        <v>3.3181169757489299</v>
      </c>
    </row>
    <row r="3272" spans="1:23" x14ac:dyDescent="0.25">
      <c r="A3272">
        <v>3270</v>
      </c>
      <c r="B3272">
        <v>139.53232160530899</v>
      </c>
      <c r="C3272">
        <v>164.19897533427701</v>
      </c>
      <c r="D3272">
        <v>14.213302873796801</v>
      </c>
      <c r="E3272">
        <v>10.817891624975699</v>
      </c>
      <c r="F3272">
        <v>3.5144016742706299</v>
      </c>
      <c r="G3272">
        <v>3.8018705844879102</v>
      </c>
      <c r="H3272">
        <v>6.1161026954650799</v>
      </c>
      <c r="I3272">
        <v>2.5154905319213801</v>
      </c>
      <c r="J3272">
        <v>736</v>
      </c>
      <c r="K3272">
        <v>163</v>
      </c>
      <c r="L3272">
        <v>1343</v>
      </c>
      <c r="M3272">
        <v>460</v>
      </c>
      <c r="N3272">
        <v>66.528190612792898</v>
      </c>
      <c r="O3272">
        <v>74.793052673339801</v>
      </c>
      <c r="P3272">
        <v>56.510600706713703</v>
      </c>
      <c r="Q3272">
        <v>172.48151588333599</v>
      </c>
      <c r="R3272">
        <v>22.9237727608193</v>
      </c>
      <c r="S3272">
        <v>6.3929072624690004</v>
      </c>
      <c r="T3272">
        <v>0.33387077304238699</v>
      </c>
      <c r="U3272">
        <v>0.956250144651414</v>
      </c>
      <c r="V3272">
        <v>18.108333333333299</v>
      </c>
      <c r="W3272">
        <v>2.75698969939037</v>
      </c>
    </row>
    <row r="3273" spans="1:23" x14ac:dyDescent="0.25">
      <c r="A3273">
        <v>3271</v>
      </c>
      <c r="B3273">
        <v>166.15903665896801</v>
      </c>
      <c r="C3273">
        <v>140.71701372042901</v>
      </c>
      <c r="D3273">
        <v>37.345132534184401</v>
      </c>
      <c r="E3273">
        <v>6.0959764338718196</v>
      </c>
      <c r="F3273">
        <v>11.6158485412597</v>
      </c>
      <c r="G3273">
        <v>3.6247627735137899</v>
      </c>
      <c r="H3273">
        <v>10.1807079315185</v>
      </c>
      <c r="I3273">
        <v>2.2436249256134002</v>
      </c>
      <c r="J3273">
        <v>1180</v>
      </c>
      <c r="K3273">
        <v>186</v>
      </c>
      <c r="L3273">
        <v>2626</v>
      </c>
      <c r="M3273">
        <v>401</v>
      </c>
      <c r="N3273">
        <v>103.23274230957</v>
      </c>
      <c r="O3273">
        <v>43.600456237792898</v>
      </c>
      <c r="P3273">
        <v>121.784706546275</v>
      </c>
      <c r="Q3273">
        <v>170.904686031784</v>
      </c>
      <c r="R3273">
        <v>25.313545807032199</v>
      </c>
      <c r="S3273">
        <v>9.2795389551778005</v>
      </c>
      <c r="T3273">
        <v>0.63403996357716097</v>
      </c>
      <c r="U3273">
        <v>0.94722089445520197</v>
      </c>
      <c r="V3273">
        <v>8.1891191709844495</v>
      </c>
      <c r="W3273">
        <v>3.9909555069292399</v>
      </c>
    </row>
    <row r="3274" spans="1:23" x14ac:dyDescent="0.25">
      <c r="A3274">
        <v>3272</v>
      </c>
      <c r="B3274">
        <v>163.27714490869201</v>
      </c>
      <c r="C3274">
        <v>166.99146111898099</v>
      </c>
      <c r="D3274">
        <v>35.075775421453898</v>
      </c>
      <c r="E3274">
        <v>10.055039052023499</v>
      </c>
      <c r="F3274">
        <v>7.3618474006652797</v>
      </c>
      <c r="G3274">
        <v>3.8019459247589098</v>
      </c>
      <c r="H3274">
        <v>12.5334730148315</v>
      </c>
      <c r="I3274">
        <v>3.09496998786926</v>
      </c>
      <c r="J3274">
        <v>1537</v>
      </c>
      <c r="K3274">
        <v>327</v>
      </c>
      <c r="L3274">
        <v>2557</v>
      </c>
      <c r="M3274">
        <v>693</v>
      </c>
      <c r="N3274">
        <v>114.54257202148401</v>
      </c>
      <c r="O3274">
        <v>26.476404190063398</v>
      </c>
      <c r="P3274">
        <v>106.310860868276</v>
      </c>
      <c r="Q3274">
        <v>172.91755657881799</v>
      </c>
      <c r="R3274">
        <v>21.282622937547998</v>
      </c>
      <c r="S3274">
        <v>5.5246814221643499</v>
      </c>
      <c r="T3274">
        <v>0.620775638001824</v>
      </c>
      <c r="U3274">
        <v>0.95911988098121903</v>
      </c>
      <c r="V3274">
        <v>8.8157327586206904</v>
      </c>
      <c r="W3274">
        <v>3.0769877290300802</v>
      </c>
    </row>
    <row r="3275" spans="1:23" x14ac:dyDescent="0.25">
      <c r="A3275">
        <v>3273</v>
      </c>
      <c r="B3275">
        <v>170.54231597741</v>
      </c>
      <c r="C3275">
        <v>163.96085699314901</v>
      </c>
      <c r="D3275">
        <v>20.226821266589301</v>
      </c>
      <c r="E3275">
        <v>3.25691029974123</v>
      </c>
      <c r="F3275">
        <v>5.8427743911743102</v>
      </c>
      <c r="G3275">
        <v>1.4705678224563501</v>
      </c>
      <c r="H3275">
        <v>7.5955967903137198</v>
      </c>
      <c r="I3275">
        <v>1.0492069721221899</v>
      </c>
      <c r="J3275">
        <v>839</v>
      </c>
      <c r="K3275">
        <v>64</v>
      </c>
      <c r="L3275">
        <v>1823</v>
      </c>
      <c r="M3275">
        <v>132</v>
      </c>
      <c r="N3275">
        <v>78</v>
      </c>
      <c r="O3275">
        <v>61.2943725585937</v>
      </c>
      <c r="P3275">
        <v>52.980752184373799</v>
      </c>
      <c r="Q3275">
        <v>126.045160777665</v>
      </c>
      <c r="R3275">
        <v>21.228351603002</v>
      </c>
      <c r="S3275">
        <v>3.8087663750665799</v>
      </c>
      <c r="T3275">
        <v>0.36953420636378698</v>
      </c>
      <c r="U3275">
        <v>0.98171823557321103</v>
      </c>
      <c r="V3275">
        <v>8.1983999999999995</v>
      </c>
      <c r="W3275">
        <v>2.7538871612616602</v>
      </c>
    </row>
    <row r="3276" spans="1:23" x14ac:dyDescent="0.25">
      <c r="A3276">
        <v>3274</v>
      </c>
      <c r="B3276">
        <v>157.95971200683101</v>
      </c>
      <c r="C3276">
        <v>193.27041083661601</v>
      </c>
      <c r="D3276">
        <v>34.468911922952302</v>
      </c>
      <c r="E3276">
        <v>6.8017451316275102</v>
      </c>
      <c r="F3276">
        <v>8.1557760238647408</v>
      </c>
      <c r="G3276">
        <v>2.94631671905517</v>
      </c>
      <c r="H3276">
        <v>10.364873886108301</v>
      </c>
      <c r="I3276">
        <v>2.4934895038604701</v>
      </c>
      <c r="J3276">
        <v>1230</v>
      </c>
      <c r="K3276">
        <v>253</v>
      </c>
      <c r="L3276">
        <v>2396</v>
      </c>
      <c r="M3276">
        <v>537</v>
      </c>
      <c r="N3276">
        <v>114.00437927246</v>
      </c>
      <c r="O3276">
        <v>73.763137817382798</v>
      </c>
      <c r="P3276">
        <v>60.8694998926808</v>
      </c>
      <c r="Q3276">
        <v>203.25827283148601</v>
      </c>
      <c r="R3276">
        <v>21.2294199470651</v>
      </c>
      <c r="S3276">
        <v>4.1541253139357304</v>
      </c>
      <c r="T3276">
        <v>0.37178896767525899</v>
      </c>
      <c r="U3276">
        <v>0.980981438993212</v>
      </c>
      <c r="V3276">
        <v>12.137792103142599</v>
      </c>
      <c r="W3276">
        <v>2.3551216751556301</v>
      </c>
    </row>
    <row r="3277" spans="1:23" x14ac:dyDescent="0.25">
      <c r="A3277">
        <v>3275</v>
      </c>
      <c r="B3277">
        <v>166.606629276717</v>
      </c>
      <c r="C3277">
        <v>213.05024355217401</v>
      </c>
      <c r="D3277">
        <v>37.526052682445197</v>
      </c>
      <c r="E3277">
        <v>5.7255351191362198</v>
      </c>
      <c r="F3277">
        <v>10.833519935607899</v>
      </c>
      <c r="G3277">
        <v>3.3495643138885498</v>
      </c>
      <c r="H3277">
        <v>12.2891750335693</v>
      </c>
      <c r="I3277">
        <v>2.6962592601776101</v>
      </c>
      <c r="J3277">
        <v>1508</v>
      </c>
      <c r="K3277">
        <v>237</v>
      </c>
      <c r="L3277">
        <v>3105</v>
      </c>
      <c r="M3277">
        <v>580</v>
      </c>
      <c r="N3277">
        <v>123.308555603027</v>
      </c>
      <c r="O3277">
        <v>50.089920043945298</v>
      </c>
      <c r="P3277">
        <v>53.492273730684303</v>
      </c>
      <c r="Q3277">
        <v>188.48794584537401</v>
      </c>
      <c r="R3277">
        <v>20.088649537268001</v>
      </c>
      <c r="S3277">
        <v>8.9818566698844702</v>
      </c>
      <c r="T3277">
        <v>0.32788005688629102</v>
      </c>
      <c r="U3277">
        <v>0.96518629442621096</v>
      </c>
      <c r="V3277">
        <v>13.301310043668099</v>
      </c>
      <c r="W3277">
        <v>3.5694297782470898</v>
      </c>
    </row>
    <row r="3278" spans="1:23" x14ac:dyDescent="0.25">
      <c r="A3278">
        <v>3276</v>
      </c>
      <c r="B3278">
        <v>111.381862640454</v>
      </c>
      <c r="C3278">
        <v>180.91886122377599</v>
      </c>
      <c r="D3278">
        <v>25.704326419609199</v>
      </c>
      <c r="E3278">
        <v>4.7662261807825699</v>
      </c>
      <c r="F3278">
        <v>6.5374484062194798</v>
      </c>
      <c r="G3278">
        <v>3.36411356925964</v>
      </c>
      <c r="H3278">
        <v>7.2513456344604403</v>
      </c>
      <c r="I3278">
        <v>2.54528713226318</v>
      </c>
      <c r="J3278">
        <v>780</v>
      </c>
      <c r="K3278">
        <v>228</v>
      </c>
      <c r="L3278">
        <v>1703</v>
      </c>
      <c r="M3278">
        <v>559</v>
      </c>
      <c r="N3278">
        <v>65.299308776855398</v>
      </c>
      <c r="O3278">
        <v>17.888544082641602</v>
      </c>
      <c r="P3278">
        <v>71.484143763213496</v>
      </c>
      <c r="Q3278">
        <v>178.40973755212099</v>
      </c>
      <c r="R3278">
        <v>25.172840063033998</v>
      </c>
      <c r="S3278">
        <v>5.0669550240157797</v>
      </c>
      <c r="T3278">
        <v>0.42041035265383397</v>
      </c>
      <c r="U3278">
        <v>0.97365866372695498</v>
      </c>
      <c r="V3278">
        <v>12.6205673758865</v>
      </c>
      <c r="W3278">
        <v>2.9271169779525299</v>
      </c>
    </row>
    <row r="3279" spans="1:23" x14ac:dyDescent="0.25">
      <c r="A3279">
        <v>3277</v>
      </c>
      <c r="B3279">
        <v>156.103844437113</v>
      </c>
      <c r="C3279">
        <v>180.906188748083</v>
      </c>
      <c r="D3279">
        <v>27.692035486152299</v>
      </c>
      <c r="E3279">
        <v>6.9399334078291099</v>
      </c>
      <c r="F3279">
        <v>6.8940186500549299</v>
      </c>
      <c r="G3279">
        <v>3.9802272319793701</v>
      </c>
      <c r="H3279">
        <v>10.2088146209716</v>
      </c>
      <c r="I3279">
        <v>2.9235270023345898</v>
      </c>
      <c r="J3279">
        <v>1296</v>
      </c>
      <c r="K3279">
        <v>242</v>
      </c>
      <c r="L3279">
        <v>2186</v>
      </c>
      <c r="M3279">
        <v>598</v>
      </c>
      <c r="N3279">
        <v>97.693397521972599</v>
      </c>
      <c r="O3279">
        <v>33.541019439697202</v>
      </c>
      <c r="P3279">
        <v>108.220765319775</v>
      </c>
      <c r="Q3279">
        <v>200.43713733075401</v>
      </c>
      <c r="R3279">
        <v>26.571430273380599</v>
      </c>
      <c r="S3279">
        <v>3.3211424182607701</v>
      </c>
      <c r="T3279">
        <v>0.55808279350672296</v>
      </c>
      <c r="U3279">
        <v>0.98148225661934996</v>
      </c>
      <c r="V3279">
        <v>14.2623097582811</v>
      </c>
      <c r="W3279">
        <v>2.4217948717948699</v>
      </c>
    </row>
    <row r="3280" spans="1:23" x14ac:dyDescent="0.25">
      <c r="A3280">
        <v>3278</v>
      </c>
      <c r="B3280">
        <v>159.89495235692499</v>
      </c>
      <c r="C3280">
        <v>144.563915465077</v>
      </c>
      <c r="D3280">
        <v>26.459941751214998</v>
      </c>
      <c r="E3280">
        <v>11.4315845819202</v>
      </c>
      <c r="F3280">
        <v>8.0176506042480398</v>
      </c>
      <c r="G3280">
        <v>7.0139055252075098</v>
      </c>
      <c r="H3280">
        <v>10.152996063232401</v>
      </c>
      <c r="I3280">
        <v>5.4155158996581996</v>
      </c>
      <c r="J3280">
        <v>1256</v>
      </c>
      <c r="K3280">
        <v>530</v>
      </c>
      <c r="L3280">
        <v>2377</v>
      </c>
      <c r="M3280">
        <v>1395</v>
      </c>
      <c r="N3280">
        <v>111.085556030273</v>
      </c>
      <c r="O3280">
        <v>39.293766021728501</v>
      </c>
      <c r="P3280">
        <v>72.841124976718106</v>
      </c>
      <c r="Q3280">
        <v>185.13964343962601</v>
      </c>
      <c r="R3280">
        <v>22.192756372052902</v>
      </c>
      <c r="S3280">
        <v>10.0412015098883</v>
      </c>
      <c r="T3280">
        <v>0.491770996584242</v>
      </c>
      <c r="U3280">
        <v>0.94971232429070096</v>
      </c>
      <c r="V3280">
        <v>12.239446366781999</v>
      </c>
      <c r="W3280">
        <v>4.6097244732576899</v>
      </c>
    </row>
    <row r="3281" spans="1:23" x14ac:dyDescent="0.25">
      <c r="A3281">
        <v>3279</v>
      </c>
      <c r="B3281">
        <v>171.75068408080801</v>
      </c>
      <c r="C3281">
        <v>164.12006831104799</v>
      </c>
      <c r="D3281">
        <v>32.720770168960897</v>
      </c>
      <c r="E3281">
        <v>7.1225839814299903</v>
      </c>
      <c r="F3281">
        <v>5.7987961769104004</v>
      </c>
      <c r="G3281">
        <v>3.1534180641174299</v>
      </c>
      <c r="H3281">
        <v>8.8062515258788991</v>
      </c>
      <c r="I3281">
        <v>2.1315681934356601</v>
      </c>
      <c r="J3281">
        <v>1054</v>
      </c>
      <c r="K3281">
        <v>158</v>
      </c>
      <c r="L3281">
        <v>1834</v>
      </c>
      <c r="M3281">
        <v>383</v>
      </c>
      <c r="N3281">
        <v>87.920417785644503</v>
      </c>
      <c r="O3281">
        <v>18.027755737304599</v>
      </c>
      <c r="P3281">
        <v>65.020157255182198</v>
      </c>
      <c r="Q3281">
        <v>193.96256434253601</v>
      </c>
      <c r="R3281">
        <v>21.567475306854899</v>
      </c>
      <c r="S3281">
        <v>9.9144965343161608</v>
      </c>
      <c r="T3281">
        <v>0.42445865981296299</v>
      </c>
      <c r="U3281">
        <v>0.95036193085610599</v>
      </c>
      <c r="V3281">
        <v>9.3646990064289799</v>
      </c>
      <c r="W3281">
        <v>5.7868034772694799</v>
      </c>
    </row>
    <row r="3282" spans="1:23" x14ac:dyDescent="0.25">
      <c r="A3282">
        <v>3280</v>
      </c>
      <c r="B3282">
        <v>165.38834442740901</v>
      </c>
      <c r="C3282">
        <v>163.68716644995999</v>
      </c>
      <c r="D3282">
        <v>22.5525371309304</v>
      </c>
      <c r="E3282">
        <v>4.9981873389012899</v>
      </c>
      <c r="F3282">
        <v>6.4845461845397896</v>
      </c>
      <c r="G3282">
        <v>2.31723856925964</v>
      </c>
      <c r="H3282">
        <v>10.178334236145</v>
      </c>
      <c r="I3282">
        <v>1.45922183990478</v>
      </c>
      <c r="J3282">
        <v>1297</v>
      </c>
      <c r="K3282">
        <v>83</v>
      </c>
      <c r="L3282">
        <v>2104</v>
      </c>
      <c r="M3282">
        <v>200</v>
      </c>
      <c r="N3282">
        <v>112.64102935791</v>
      </c>
      <c r="O3282">
        <v>85.445892333984304</v>
      </c>
      <c r="P3282">
        <v>55.603272498426598</v>
      </c>
      <c r="Q3282">
        <v>166.32694859516499</v>
      </c>
      <c r="R3282">
        <v>30.268422638974901</v>
      </c>
      <c r="S3282">
        <v>7.7339814124745301</v>
      </c>
      <c r="T3282">
        <v>0.34519267685626598</v>
      </c>
      <c r="U3282">
        <v>0.94303738190774</v>
      </c>
      <c r="V3282">
        <v>9.0835536753040707</v>
      </c>
      <c r="W3282">
        <v>3.5275756415166599</v>
      </c>
    </row>
    <row r="3283" spans="1:23" x14ac:dyDescent="0.25">
      <c r="A3283">
        <v>3281</v>
      </c>
      <c r="B3283">
        <v>159.318985425682</v>
      </c>
      <c r="C3283">
        <v>187.172718275146</v>
      </c>
      <c r="D3283">
        <v>42.944094200468498</v>
      </c>
      <c r="E3283">
        <v>5.4505175157456902</v>
      </c>
      <c r="F3283">
        <v>7.9782767295837402</v>
      </c>
      <c r="G3283">
        <v>2.43836450576782</v>
      </c>
      <c r="H3283">
        <v>11.2447414398193</v>
      </c>
      <c r="I3283">
        <v>1.59997475147247</v>
      </c>
      <c r="J3283">
        <v>1386</v>
      </c>
      <c r="K3283">
        <v>112</v>
      </c>
      <c r="L3283">
        <v>2293</v>
      </c>
      <c r="M3283">
        <v>255</v>
      </c>
      <c r="N3283">
        <v>120.76837158203099</v>
      </c>
      <c r="O3283">
        <v>30.805845260620099</v>
      </c>
      <c r="P3283">
        <v>58.375931007448003</v>
      </c>
      <c r="Q3283">
        <v>168.76744711285099</v>
      </c>
      <c r="R3283">
        <v>20.976031964114799</v>
      </c>
      <c r="S3283">
        <v>4.57896532481716</v>
      </c>
      <c r="T3283">
        <v>0.35531738137184699</v>
      </c>
      <c r="U3283">
        <v>0.97414743872111598</v>
      </c>
      <c r="V3283">
        <v>14.653443113772401</v>
      </c>
      <c r="W3283">
        <v>2.7745125348189399</v>
      </c>
    </row>
    <row r="3284" spans="1:23" x14ac:dyDescent="0.25">
      <c r="A3284">
        <v>3282</v>
      </c>
      <c r="B3284">
        <v>157.351957150342</v>
      </c>
      <c r="C3284">
        <v>186.20601991111801</v>
      </c>
      <c r="D3284">
        <v>28.213695132120399</v>
      </c>
      <c r="E3284">
        <v>8.0973631584969592</v>
      </c>
      <c r="F3284">
        <v>10.512199401855399</v>
      </c>
      <c r="G3284">
        <v>2.6680462360382</v>
      </c>
      <c r="H3284">
        <v>11.5595550537109</v>
      </c>
      <c r="I3284">
        <v>1.87800765037536</v>
      </c>
      <c r="J3284">
        <v>1451</v>
      </c>
      <c r="K3284">
        <v>106</v>
      </c>
      <c r="L3284">
        <v>2967</v>
      </c>
      <c r="M3284">
        <v>294</v>
      </c>
      <c r="N3284">
        <v>120.739387512207</v>
      </c>
      <c r="O3284">
        <v>43.5660400390625</v>
      </c>
      <c r="P3284">
        <v>46.543632075471699</v>
      </c>
      <c r="Q3284">
        <v>193.65675326201901</v>
      </c>
      <c r="R3284">
        <v>15.960485266829499</v>
      </c>
      <c r="S3284">
        <v>4.9521671050851097</v>
      </c>
      <c r="T3284">
        <v>0.40065345133866698</v>
      </c>
      <c r="U3284">
        <v>0.98467054618503203</v>
      </c>
      <c r="V3284">
        <v>7.2462574850299397</v>
      </c>
      <c r="W3284">
        <v>2.5790285273708502</v>
      </c>
    </row>
    <row r="3285" spans="1:23" x14ac:dyDescent="0.25">
      <c r="A3285">
        <v>3283</v>
      </c>
      <c r="B3285">
        <v>157.59941004094699</v>
      </c>
      <c r="C3285">
        <v>185.946826059112</v>
      </c>
      <c r="D3285">
        <v>38.478230478676501</v>
      </c>
      <c r="E3285">
        <v>8.5853914578510597</v>
      </c>
      <c r="F3285">
        <v>9.5903129577636701</v>
      </c>
      <c r="G3285">
        <v>5.4227313995361301</v>
      </c>
      <c r="H3285">
        <v>12.1987104415893</v>
      </c>
      <c r="I3285">
        <v>5.2199344635009703</v>
      </c>
      <c r="J3285">
        <v>1380</v>
      </c>
      <c r="K3285">
        <v>586</v>
      </c>
      <c r="L3285">
        <v>2994</v>
      </c>
      <c r="M3285">
        <v>1259</v>
      </c>
      <c r="N3285">
        <v>99.322708129882798</v>
      </c>
      <c r="O3285">
        <v>23.409399032592699</v>
      </c>
      <c r="P3285">
        <v>71.425343582576204</v>
      </c>
      <c r="Q3285">
        <v>192.90803289057499</v>
      </c>
      <c r="R3285">
        <v>23.4241186971561</v>
      </c>
      <c r="S3285">
        <v>7.9373745805722598</v>
      </c>
      <c r="T3285">
        <v>0.46533148103122901</v>
      </c>
      <c r="U3285">
        <v>0.96688593567390402</v>
      </c>
      <c r="V3285">
        <v>15.733041575492299</v>
      </c>
      <c r="W3285">
        <v>4.5118567103935403</v>
      </c>
    </row>
    <row r="3286" spans="1:23" x14ac:dyDescent="0.25">
      <c r="A3286">
        <v>3284</v>
      </c>
      <c r="B3286">
        <v>153.87469192105399</v>
      </c>
      <c r="C3286">
        <v>177.12189252653801</v>
      </c>
      <c r="D3286">
        <v>26.491650073970799</v>
      </c>
      <c r="E3286">
        <v>6.4253685891133001</v>
      </c>
      <c r="F3286">
        <v>7.5598111152648899</v>
      </c>
      <c r="G3286">
        <v>3.5727646350860498</v>
      </c>
      <c r="H3286">
        <v>9.77235507965087</v>
      </c>
      <c r="I3286">
        <v>2.7081425189971902</v>
      </c>
      <c r="J3286">
        <v>1180</v>
      </c>
      <c r="K3286">
        <v>248</v>
      </c>
      <c r="L3286">
        <v>2335</v>
      </c>
      <c r="M3286">
        <v>584</v>
      </c>
      <c r="N3286">
        <v>107.2007522583</v>
      </c>
      <c r="O3286">
        <v>59.059295654296797</v>
      </c>
      <c r="P3286">
        <v>53.66075</v>
      </c>
      <c r="Q3286">
        <v>169.699185275866</v>
      </c>
      <c r="R3286">
        <v>20.672437191523802</v>
      </c>
      <c r="S3286">
        <v>6.0951216914245299</v>
      </c>
      <c r="T3286">
        <v>0.46420809899097798</v>
      </c>
      <c r="U3286">
        <v>0.96005328320457095</v>
      </c>
      <c r="V3286">
        <v>9.6781249999999996</v>
      </c>
      <c r="W3286">
        <v>3.56700077101002</v>
      </c>
    </row>
    <row r="3287" spans="1:23" x14ac:dyDescent="0.25">
      <c r="A3287">
        <v>3285</v>
      </c>
      <c r="B3287">
        <v>178.13576820819301</v>
      </c>
      <c r="C3287">
        <v>171.20233266704099</v>
      </c>
      <c r="D3287">
        <v>27.499612542232899</v>
      </c>
      <c r="E3287">
        <v>6.1235516075770899</v>
      </c>
      <c r="F3287">
        <v>8.4786405563354492</v>
      </c>
      <c r="G3287">
        <v>3.2434442043304399</v>
      </c>
      <c r="H3287">
        <v>12.682899475097599</v>
      </c>
      <c r="I3287">
        <v>1.9669562578201201</v>
      </c>
      <c r="J3287">
        <v>1503</v>
      </c>
      <c r="K3287">
        <v>118</v>
      </c>
      <c r="L3287">
        <v>2809</v>
      </c>
      <c r="M3287">
        <v>284</v>
      </c>
      <c r="N3287">
        <v>118.92854309082</v>
      </c>
      <c r="O3287">
        <v>36.055511474609297</v>
      </c>
      <c r="P3287">
        <v>138.69833024118699</v>
      </c>
      <c r="Q3287">
        <v>136.54522016076001</v>
      </c>
      <c r="R3287">
        <v>18.829374896500902</v>
      </c>
      <c r="S3287">
        <v>5.0543319740063497</v>
      </c>
      <c r="T3287">
        <v>0.73510068378772697</v>
      </c>
      <c r="U3287">
        <v>0.94330857224459996</v>
      </c>
      <c r="V3287">
        <v>9.0868131868131794</v>
      </c>
      <c r="W3287">
        <v>2.96298619824341</v>
      </c>
    </row>
    <row r="3288" spans="1:23" x14ac:dyDescent="0.25">
      <c r="A3288">
        <v>3286</v>
      </c>
      <c r="B3288">
        <v>168.58518504143299</v>
      </c>
      <c r="C3288">
        <v>175.83789710648301</v>
      </c>
      <c r="D3288">
        <v>37.586870749871899</v>
      </c>
      <c r="E3288">
        <v>11.2908502683915</v>
      </c>
      <c r="F3288">
        <v>7.8378386497497496</v>
      </c>
      <c r="G3288">
        <v>7.3298149108886701</v>
      </c>
      <c r="H3288">
        <v>10.163834571838301</v>
      </c>
      <c r="I3288">
        <v>5.1371049880981401</v>
      </c>
      <c r="J3288">
        <v>1149</v>
      </c>
      <c r="K3288">
        <v>438</v>
      </c>
      <c r="L3288">
        <v>2215</v>
      </c>
      <c r="M3288">
        <v>1292</v>
      </c>
      <c r="N3288">
        <v>127.80062103271401</v>
      </c>
      <c r="O3288">
        <v>59.548301696777301</v>
      </c>
      <c r="P3288">
        <v>75.196739954510903</v>
      </c>
      <c r="Q3288">
        <v>136.41137235284299</v>
      </c>
      <c r="R3288">
        <v>25.2869947722326</v>
      </c>
      <c r="S3288">
        <v>4.1989887458172301</v>
      </c>
      <c r="T3288">
        <v>0.44252143341797701</v>
      </c>
      <c r="U3288">
        <v>0.97409878013106499</v>
      </c>
      <c r="V3288">
        <v>11.4565055762081</v>
      </c>
      <c r="W3288">
        <v>3.0225765991757698</v>
      </c>
    </row>
    <row r="3289" spans="1:23" x14ac:dyDescent="0.25">
      <c r="A3289">
        <v>3287</v>
      </c>
      <c r="B3289">
        <v>172.101457431737</v>
      </c>
      <c r="C3289">
        <v>198.66036600749001</v>
      </c>
      <c r="D3289">
        <v>34.4355824973903</v>
      </c>
      <c r="E3289">
        <v>8.7628964082146599</v>
      </c>
      <c r="F3289">
        <v>8.7192754745483398</v>
      </c>
      <c r="G3289">
        <v>3.8219137191772399</v>
      </c>
      <c r="H3289">
        <v>10.8220958709716</v>
      </c>
      <c r="I3289">
        <v>3.98888063430786</v>
      </c>
      <c r="J3289">
        <v>1320</v>
      </c>
      <c r="K3289">
        <v>421</v>
      </c>
      <c r="L3289">
        <v>2511</v>
      </c>
      <c r="M3289">
        <v>947</v>
      </c>
      <c r="N3289">
        <v>115.312622070312</v>
      </c>
      <c r="O3289">
        <v>69.123085021972599</v>
      </c>
      <c r="P3289">
        <v>69.218419415059103</v>
      </c>
      <c r="Q3289">
        <v>168.19412993294401</v>
      </c>
      <c r="R3289">
        <v>30.431074605919001</v>
      </c>
      <c r="S3289">
        <v>5.3720557332132701</v>
      </c>
      <c r="T3289">
        <v>0.441490348380216</v>
      </c>
      <c r="U3289">
        <v>0.955660583700643</v>
      </c>
      <c r="V3289">
        <v>12.2445213379469</v>
      </c>
      <c r="W3289">
        <v>2.8212322274881498</v>
      </c>
    </row>
    <row r="3290" spans="1:23" x14ac:dyDescent="0.25">
      <c r="A3290">
        <v>3288</v>
      </c>
      <c r="B3290">
        <v>167.84092452793499</v>
      </c>
      <c r="C3290">
        <v>185.032195462749</v>
      </c>
      <c r="D3290">
        <v>38.7324452415926</v>
      </c>
      <c r="E3290">
        <v>10.3249608457846</v>
      </c>
      <c r="F3290">
        <v>8.7812414169311506</v>
      </c>
      <c r="G3290">
        <v>6.8181829452514604</v>
      </c>
      <c r="H3290">
        <v>10.43577003479</v>
      </c>
      <c r="I3290">
        <v>5.2983250617980904</v>
      </c>
      <c r="J3290">
        <v>1220</v>
      </c>
      <c r="K3290">
        <v>511</v>
      </c>
      <c r="L3290">
        <v>1937</v>
      </c>
      <c r="M3290">
        <v>1348</v>
      </c>
      <c r="N3290">
        <v>137.18600463867099</v>
      </c>
      <c r="O3290">
        <v>33.970573425292898</v>
      </c>
      <c r="P3290">
        <v>78.169202733485093</v>
      </c>
      <c r="Q3290">
        <v>197.643975100044</v>
      </c>
      <c r="R3290">
        <v>27.3934977079678</v>
      </c>
      <c r="S3290">
        <v>5.8203439098785097</v>
      </c>
      <c r="T3290">
        <v>0.524969652185588</v>
      </c>
      <c r="U3290">
        <v>0.968696769566736</v>
      </c>
      <c r="V3290">
        <v>7.9565705728191602</v>
      </c>
      <c r="W3290">
        <v>3.10540204905308</v>
      </c>
    </row>
    <row r="3291" spans="1:23" x14ac:dyDescent="0.25">
      <c r="A3291">
        <v>3289</v>
      </c>
      <c r="B3291">
        <v>178.55357177511601</v>
      </c>
      <c r="C3291">
        <v>173.18527431155201</v>
      </c>
      <c r="D3291">
        <v>42.278853495257202</v>
      </c>
      <c r="E3291">
        <v>10.366731311831501</v>
      </c>
      <c r="F3291">
        <v>9.4027891159057599</v>
      </c>
      <c r="G3291">
        <v>4.6402320861816397</v>
      </c>
      <c r="H3291">
        <v>9.8128395080566406</v>
      </c>
      <c r="I3291">
        <v>2.9642448425292902</v>
      </c>
      <c r="J3291">
        <v>1106</v>
      </c>
      <c r="K3291">
        <v>216</v>
      </c>
      <c r="L3291">
        <v>2246</v>
      </c>
      <c r="M3291">
        <v>570</v>
      </c>
      <c r="N3291">
        <v>125.674186706542</v>
      </c>
      <c r="O3291">
        <v>44.283176422119098</v>
      </c>
      <c r="P3291">
        <v>88.618568391211895</v>
      </c>
      <c r="Q3291">
        <v>193.303361378045</v>
      </c>
      <c r="R3291">
        <v>26.583776532023599</v>
      </c>
      <c r="S3291">
        <v>6.0466309584955402</v>
      </c>
      <c r="T3291">
        <v>0.50056417400323205</v>
      </c>
      <c r="U3291">
        <v>0.97464340627124402</v>
      </c>
      <c r="V3291">
        <v>9.9166666666666607</v>
      </c>
      <c r="W3291">
        <v>2.85805264647608</v>
      </c>
    </row>
    <row r="3292" spans="1:23" x14ac:dyDescent="0.25">
      <c r="A3292">
        <v>3290</v>
      </c>
      <c r="B3292">
        <v>197.292980651671</v>
      </c>
      <c r="C3292">
        <v>167.70610724058201</v>
      </c>
      <c r="D3292">
        <v>16.239523839927301</v>
      </c>
      <c r="E3292">
        <v>11.616015279829</v>
      </c>
      <c r="F3292">
        <v>3.78473496437072</v>
      </c>
      <c r="G3292">
        <v>4.9353690147399902</v>
      </c>
      <c r="H3292">
        <v>6.1784925460815403</v>
      </c>
      <c r="I3292">
        <v>3.5408432483672998</v>
      </c>
      <c r="J3292">
        <v>756</v>
      </c>
      <c r="K3292">
        <v>313</v>
      </c>
      <c r="L3292">
        <v>1302</v>
      </c>
      <c r="M3292">
        <v>776</v>
      </c>
      <c r="N3292">
        <v>66.610809326171804</v>
      </c>
      <c r="O3292">
        <v>16.124515533447202</v>
      </c>
      <c r="P3292">
        <v>79.617516152189495</v>
      </c>
      <c r="Q3292">
        <v>113.438364474642</v>
      </c>
      <c r="R3292">
        <v>25.337619934078699</v>
      </c>
      <c r="S3292">
        <v>4.4998295394901202</v>
      </c>
      <c r="T3292">
        <v>0.44053194307677801</v>
      </c>
      <c r="U3292">
        <v>0.96741920659932801</v>
      </c>
      <c r="V3292">
        <v>11.260189838079199</v>
      </c>
      <c r="W3292">
        <v>3.3551956815114701</v>
      </c>
    </row>
    <row r="3293" spans="1:23" x14ac:dyDescent="0.25">
      <c r="A3293">
        <v>3291</v>
      </c>
      <c r="B3293">
        <v>177.42017116575099</v>
      </c>
      <c r="C3293">
        <v>173.24246540782801</v>
      </c>
      <c r="D3293">
        <v>40.939059063071703</v>
      </c>
      <c r="E3293">
        <v>5.5850633709136197</v>
      </c>
      <c r="F3293">
        <v>6.3577766418456996</v>
      </c>
      <c r="G3293">
        <v>3.7970824241638099</v>
      </c>
      <c r="H3293">
        <v>7.9167714118957502</v>
      </c>
      <c r="I3293">
        <v>3.1408128738403298</v>
      </c>
      <c r="J3293">
        <v>910</v>
      </c>
      <c r="K3293">
        <v>302</v>
      </c>
      <c r="L3293">
        <v>1828</v>
      </c>
      <c r="M3293">
        <v>660</v>
      </c>
      <c r="N3293">
        <v>97.590988159179602</v>
      </c>
      <c r="O3293">
        <v>18.027755737304599</v>
      </c>
      <c r="P3293">
        <v>94.947719118400798</v>
      </c>
      <c r="Q3293">
        <v>196.999922907913</v>
      </c>
      <c r="R3293">
        <v>19.707726883079101</v>
      </c>
      <c r="S3293">
        <v>4.4253564623720099</v>
      </c>
      <c r="T3293">
        <v>0.58737808001401204</v>
      </c>
      <c r="U3293">
        <v>0.97335912420020199</v>
      </c>
      <c r="V3293">
        <v>9.7401129943502802</v>
      </c>
      <c r="W3293">
        <v>2.2568639414276999</v>
      </c>
    </row>
    <row r="3294" spans="1:23" x14ac:dyDescent="0.25">
      <c r="A3294">
        <v>3292</v>
      </c>
      <c r="B3294">
        <v>166.506569116419</v>
      </c>
      <c r="C3294">
        <v>201.00079566845801</v>
      </c>
      <c r="D3294">
        <v>29.160629163325599</v>
      </c>
      <c r="E3294">
        <v>5.2317981978363104</v>
      </c>
      <c r="F3294">
        <v>6.3676381111145002</v>
      </c>
      <c r="G3294">
        <v>2.1993486881256099</v>
      </c>
      <c r="H3294">
        <v>9.8291931152343697</v>
      </c>
      <c r="I3294">
        <v>2.12498927116394</v>
      </c>
      <c r="J3294">
        <v>1253</v>
      </c>
      <c r="K3294">
        <v>216</v>
      </c>
      <c r="L3294">
        <v>2261</v>
      </c>
      <c r="M3294">
        <v>408</v>
      </c>
      <c r="N3294">
        <v>97.862144470214801</v>
      </c>
      <c r="O3294">
        <v>52.402286529541001</v>
      </c>
      <c r="P3294">
        <v>86.956931359353902</v>
      </c>
      <c r="Q3294">
        <v>186.35655177954499</v>
      </c>
      <c r="R3294">
        <v>29.2519597485344</v>
      </c>
      <c r="S3294">
        <v>4.5564280584239398</v>
      </c>
      <c r="T3294">
        <v>0.45533360831527298</v>
      </c>
      <c r="U3294">
        <v>0.97358420878096197</v>
      </c>
      <c r="V3294">
        <v>14.108021390374301</v>
      </c>
      <c r="W3294">
        <v>2.69545454545454</v>
      </c>
    </row>
    <row r="3295" spans="1:23" x14ac:dyDescent="0.25">
      <c r="A3295">
        <v>3293</v>
      </c>
      <c r="B3295">
        <v>196.92373226726599</v>
      </c>
      <c r="C3295">
        <v>173.47024005899499</v>
      </c>
      <c r="D3295">
        <v>40.122945181427397</v>
      </c>
      <c r="E3295">
        <v>12.333244562759001</v>
      </c>
      <c r="F3295">
        <v>5.9061045646667401</v>
      </c>
      <c r="G3295">
        <v>3.6009125709533598</v>
      </c>
      <c r="H3295">
        <v>7.7040739059448198</v>
      </c>
      <c r="I3295">
        <v>2.76965880393981</v>
      </c>
      <c r="J3295">
        <v>931</v>
      </c>
      <c r="K3295">
        <v>185</v>
      </c>
      <c r="L3295">
        <v>1649</v>
      </c>
      <c r="M3295">
        <v>522</v>
      </c>
      <c r="N3295">
        <v>84.380088806152301</v>
      </c>
      <c r="O3295">
        <v>35.355339050292898</v>
      </c>
      <c r="P3295">
        <v>107.327932598833</v>
      </c>
      <c r="Q3295">
        <v>189.87756814824701</v>
      </c>
      <c r="R3295">
        <v>25.464830513252799</v>
      </c>
      <c r="S3295">
        <v>5.0644115256234903</v>
      </c>
      <c r="T3295">
        <v>0.56418779149929499</v>
      </c>
      <c r="U3295">
        <v>0.981350039589303</v>
      </c>
      <c r="V3295">
        <v>9.1280353200882995</v>
      </c>
      <c r="W3295">
        <v>2.7989590110605</v>
      </c>
    </row>
    <row r="3296" spans="1:23" x14ac:dyDescent="0.25">
      <c r="A3296">
        <v>3294</v>
      </c>
      <c r="B3296">
        <v>146.72708571872101</v>
      </c>
      <c r="C3296">
        <v>192.83908090589699</v>
      </c>
      <c r="D3296">
        <v>16.594528887371698</v>
      </c>
      <c r="E3296">
        <v>3.7575766741017498</v>
      </c>
      <c r="F3296">
        <v>4.22100782394409</v>
      </c>
      <c r="G3296">
        <v>2.2768099308013898</v>
      </c>
      <c r="H3296">
        <v>5.0366363525390598</v>
      </c>
      <c r="I3296">
        <v>1.6215023994445801</v>
      </c>
      <c r="J3296">
        <v>536</v>
      </c>
      <c r="K3296">
        <v>131</v>
      </c>
      <c r="L3296">
        <v>1236</v>
      </c>
      <c r="M3296">
        <v>287</v>
      </c>
      <c r="N3296">
        <v>52.172786712646399</v>
      </c>
      <c r="O3296">
        <v>55.326305389404297</v>
      </c>
      <c r="P3296">
        <v>99.917721518987307</v>
      </c>
      <c r="Q3296">
        <v>178.14791447599001</v>
      </c>
      <c r="R3296">
        <v>25.102048731223601</v>
      </c>
      <c r="S3296">
        <v>7.2887300080559401</v>
      </c>
      <c r="T3296">
        <v>0.59076273340648</v>
      </c>
      <c r="U3296">
        <v>0.96788618118404901</v>
      </c>
      <c r="V3296">
        <v>12.187380497131899</v>
      </c>
      <c r="W3296">
        <v>3.4306601683650801</v>
      </c>
    </row>
    <row r="3297" spans="1:23" x14ac:dyDescent="0.25">
      <c r="A3297">
        <v>3295</v>
      </c>
      <c r="B3297">
        <v>188.643695782957</v>
      </c>
      <c r="C3297">
        <v>191.02891575617599</v>
      </c>
      <c r="D3297">
        <v>24.703570957013401</v>
      </c>
      <c r="E3297">
        <v>5.9109700025330403</v>
      </c>
      <c r="F3297">
        <v>5.5878930091857901</v>
      </c>
      <c r="G3297">
        <v>2.6836092472076398</v>
      </c>
      <c r="H3297">
        <v>10.355358123779199</v>
      </c>
      <c r="I3297">
        <v>2.3881919384002601</v>
      </c>
      <c r="J3297">
        <v>1258</v>
      </c>
      <c r="K3297">
        <v>273</v>
      </c>
      <c r="L3297">
        <v>1894</v>
      </c>
      <c r="M3297">
        <v>490</v>
      </c>
      <c r="N3297">
        <v>124.40258026123</v>
      </c>
      <c r="O3297">
        <v>59.539897918701101</v>
      </c>
      <c r="P3297">
        <v>68.712687958245297</v>
      </c>
      <c r="Q3297">
        <v>154.42061673090899</v>
      </c>
      <c r="R3297">
        <v>27.100019407559</v>
      </c>
      <c r="S3297">
        <v>7.0636994246885498</v>
      </c>
      <c r="T3297">
        <v>0.41391201560777702</v>
      </c>
      <c r="U3297">
        <v>0.95654463728662897</v>
      </c>
      <c r="V3297">
        <v>11.263211903540199</v>
      </c>
      <c r="W3297">
        <v>3.43110709987966</v>
      </c>
    </row>
    <row r="3298" spans="1:23" x14ac:dyDescent="0.25">
      <c r="A3298">
        <v>3296</v>
      </c>
      <c r="B3298">
        <v>148.12701585514901</v>
      </c>
      <c r="C3298">
        <v>153.90884744512701</v>
      </c>
      <c r="D3298">
        <v>41.232945439044499</v>
      </c>
      <c r="E3298">
        <v>4.2577653285680901</v>
      </c>
      <c r="F3298">
        <v>9.6401433944702095</v>
      </c>
      <c r="G3298">
        <v>3.49223732948303</v>
      </c>
      <c r="H3298">
        <v>7.9974708557128897</v>
      </c>
      <c r="I3298">
        <v>1.98722255229949</v>
      </c>
      <c r="J3298">
        <v>888</v>
      </c>
      <c r="K3298">
        <v>102</v>
      </c>
      <c r="L3298">
        <v>2231</v>
      </c>
      <c r="M3298">
        <v>289</v>
      </c>
      <c r="N3298">
        <v>106.32968139648401</v>
      </c>
      <c r="O3298">
        <v>43.011627197265597</v>
      </c>
      <c r="P3298">
        <v>72.059662398137306</v>
      </c>
      <c r="Q3298">
        <v>135.57354764638299</v>
      </c>
      <c r="R3298">
        <v>23.6969662102425</v>
      </c>
      <c r="S3298">
        <v>4.8876139217606998</v>
      </c>
      <c r="T3298">
        <v>0.462873143987096</v>
      </c>
      <c r="U3298">
        <v>0.96344470321270004</v>
      </c>
      <c r="V3298">
        <v>10.148850574712601</v>
      </c>
      <c r="W3298">
        <v>3.3097481847674901</v>
      </c>
    </row>
    <row r="3299" spans="1:23" x14ac:dyDescent="0.25">
      <c r="A3299">
        <v>3297</v>
      </c>
      <c r="B3299">
        <v>164.64002794542799</v>
      </c>
      <c r="C3299">
        <v>181.801024665722</v>
      </c>
      <c r="D3299">
        <v>33.582612212393599</v>
      </c>
      <c r="E3299">
        <v>11.263879491235199</v>
      </c>
      <c r="F3299">
        <v>8.3168897628784109</v>
      </c>
      <c r="G3299">
        <v>8.3148040771484304</v>
      </c>
      <c r="H3299">
        <v>11.8561897277832</v>
      </c>
      <c r="I3299">
        <v>5.6748895645141602</v>
      </c>
      <c r="J3299">
        <v>1501</v>
      </c>
      <c r="K3299">
        <v>477</v>
      </c>
      <c r="L3299">
        <v>2573</v>
      </c>
      <c r="M3299">
        <v>1146</v>
      </c>
      <c r="N3299">
        <v>138.22445678710901</v>
      </c>
      <c r="O3299">
        <v>31.144823074340799</v>
      </c>
      <c r="P3299">
        <v>93.650485436893206</v>
      </c>
      <c r="Q3299">
        <v>182.25171367019101</v>
      </c>
      <c r="R3299">
        <v>22.607451473224302</v>
      </c>
      <c r="S3299">
        <v>4.9996912361653898</v>
      </c>
      <c r="T3299">
        <v>0.50706985514744696</v>
      </c>
      <c r="U3299">
        <v>0.96819380948781297</v>
      </c>
      <c r="V3299">
        <v>8.7896440129449793</v>
      </c>
      <c r="W3299">
        <v>2.76640652713728</v>
      </c>
    </row>
    <row r="3300" spans="1:23" x14ac:dyDescent="0.25">
      <c r="A3300">
        <v>3298</v>
      </c>
      <c r="B3300">
        <v>180.003027421452</v>
      </c>
      <c r="C3300">
        <v>171.11859341341699</v>
      </c>
      <c r="D3300">
        <v>33.119418393231697</v>
      </c>
      <c r="E3300">
        <v>8.9775912595910405</v>
      </c>
      <c r="F3300">
        <v>8.2270536422729492</v>
      </c>
      <c r="G3300">
        <v>4.8022465705871502</v>
      </c>
      <c r="H3300">
        <v>11.716153144836399</v>
      </c>
      <c r="I3300">
        <v>4.3310394287109304</v>
      </c>
      <c r="J3300">
        <v>1475</v>
      </c>
      <c r="K3300">
        <v>478</v>
      </c>
      <c r="L3300">
        <v>2530</v>
      </c>
      <c r="M3300">
        <v>1046</v>
      </c>
      <c r="N3300">
        <v>122.28654479980401</v>
      </c>
      <c r="O3300">
        <v>25.8069763183593</v>
      </c>
      <c r="P3300">
        <v>95.105873379099904</v>
      </c>
      <c r="Q3300">
        <v>216.69753994420401</v>
      </c>
      <c r="R3300">
        <v>28.277594540446302</v>
      </c>
      <c r="S3300">
        <v>5.3219618797412398</v>
      </c>
      <c r="T3300">
        <v>0.60359331657372695</v>
      </c>
      <c r="U3300">
        <v>0.98076662762337097</v>
      </c>
      <c r="V3300">
        <v>6.6377979187646803</v>
      </c>
      <c r="W3300">
        <v>2.5895605267333002</v>
      </c>
    </row>
    <row r="3301" spans="1:23" x14ac:dyDescent="0.25">
      <c r="A3301">
        <v>3299</v>
      </c>
      <c r="B3301">
        <v>180.47225833996299</v>
      </c>
      <c r="C3301">
        <v>218.449707931456</v>
      </c>
      <c r="D3301">
        <v>29.2006845490749</v>
      </c>
      <c r="E3301">
        <v>7.61921994228753</v>
      </c>
      <c r="F3301">
        <v>7.4601373672485298</v>
      </c>
      <c r="G3301">
        <v>3.3552875518798801</v>
      </c>
      <c r="H3301">
        <v>8.15008544921875</v>
      </c>
      <c r="I3301">
        <v>4.0458855628967196</v>
      </c>
      <c r="J3301">
        <v>914</v>
      </c>
      <c r="K3301">
        <v>472</v>
      </c>
      <c r="L3301">
        <v>2037</v>
      </c>
      <c r="M3301">
        <v>969</v>
      </c>
      <c r="N3301">
        <v>73.817344665527301</v>
      </c>
      <c r="O3301">
        <v>49.244285583496001</v>
      </c>
      <c r="P3301">
        <v>133.427122175915</v>
      </c>
      <c r="Q3301">
        <v>185.88170241286801</v>
      </c>
      <c r="R3301">
        <v>23.424094585237999</v>
      </c>
      <c r="S3301">
        <v>4.5417795755684196</v>
      </c>
      <c r="T3301">
        <v>0.83250142257564996</v>
      </c>
      <c r="U3301">
        <v>0.97309268583126496</v>
      </c>
      <c r="V3301">
        <v>6.3296113377710901</v>
      </c>
      <c r="W3301">
        <v>2.4856202604092101</v>
      </c>
    </row>
    <row r="3302" spans="1:23" x14ac:dyDescent="0.25">
      <c r="A3302">
        <v>3300</v>
      </c>
      <c r="B3302">
        <v>169.706689437016</v>
      </c>
      <c r="C3302">
        <v>190.97556715635801</v>
      </c>
      <c r="D3302">
        <v>22.557869501641399</v>
      </c>
      <c r="E3302">
        <v>7.3945775534774496</v>
      </c>
      <c r="F3302">
        <v>5.4207873344421298</v>
      </c>
      <c r="G3302">
        <v>3.6314239501953098</v>
      </c>
      <c r="H3302">
        <v>8.24450588226318</v>
      </c>
      <c r="I3302">
        <v>2.7982578277587802</v>
      </c>
      <c r="J3302">
        <v>988</v>
      </c>
      <c r="K3302">
        <v>265</v>
      </c>
      <c r="L3302">
        <v>1691</v>
      </c>
      <c r="M3302">
        <v>585</v>
      </c>
      <c r="N3302">
        <v>103.247276306152</v>
      </c>
      <c r="O3302">
        <v>21.400934219360298</v>
      </c>
      <c r="P3302">
        <v>106.793553338449</v>
      </c>
      <c r="Q3302">
        <v>178.55908536309801</v>
      </c>
      <c r="R3302">
        <v>15.691728381928099</v>
      </c>
      <c r="S3302">
        <v>3.6325721292493198</v>
      </c>
      <c r="T3302">
        <v>0.68063277729338401</v>
      </c>
      <c r="U3302">
        <v>0.97750915624101198</v>
      </c>
      <c r="V3302">
        <v>6.5464788732394297</v>
      </c>
      <c r="W3302">
        <v>2.5014347202295499</v>
      </c>
    </row>
    <row r="3303" spans="1:23" x14ac:dyDescent="0.25">
      <c r="A3303">
        <v>3301</v>
      </c>
      <c r="B3303">
        <v>191.54198606609799</v>
      </c>
      <c r="C3303">
        <v>192.70106153816201</v>
      </c>
      <c r="D3303">
        <v>31.648103040681399</v>
      </c>
      <c r="E3303">
        <v>4.4937357386367003</v>
      </c>
      <c r="F3303">
        <v>7.2708172798156703</v>
      </c>
      <c r="G3303">
        <v>1.9765065908432</v>
      </c>
      <c r="H3303">
        <v>9.4395456314086896</v>
      </c>
      <c r="I3303">
        <v>1.4079900979995701</v>
      </c>
      <c r="J3303">
        <v>1096</v>
      </c>
      <c r="K3303">
        <v>113</v>
      </c>
      <c r="L3303">
        <v>2438</v>
      </c>
      <c r="M3303">
        <v>232</v>
      </c>
      <c r="N3303">
        <v>81.1541748046875</v>
      </c>
      <c r="O3303">
        <v>44.407207489013601</v>
      </c>
      <c r="P3303">
        <v>96.784238609932899</v>
      </c>
      <c r="Q3303">
        <v>169.23652051547899</v>
      </c>
      <c r="R3303">
        <v>25.314658855574599</v>
      </c>
      <c r="S3303">
        <v>5.6756578704948799</v>
      </c>
      <c r="T3303">
        <v>0.50514392355286797</v>
      </c>
      <c r="U3303">
        <v>0.96681237707285195</v>
      </c>
      <c r="V3303">
        <v>7.3674598782512399</v>
      </c>
      <c r="W3303">
        <v>3.0025882032420599</v>
      </c>
    </row>
    <row r="3304" spans="1:23" x14ac:dyDescent="0.25">
      <c r="A3304">
        <v>3302</v>
      </c>
      <c r="B3304">
        <v>171.08731005841301</v>
      </c>
      <c r="C3304">
        <v>198.26035824487099</v>
      </c>
      <c r="D3304">
        <v>37.349945908312897</v>
      </c>
      <c r="E3304">
        <v>8.0262903146037896</v>
      </c>
      <c r="F3304">
        <v>8.9070539474487305</v>
      </c>
      <c r="G3304">
        <v>4.1187796592712402</v>
      </c>
      <c r="H3304">
        <v>9.7428989410400302</v>
      </c>
      <c r="I3304">
        <v>4.1311726570129297</v>
      </c>
      <c r="J3304">
        <v>1056</v>
      </c>
      <c r="K3304">
        <v>449</v>
      </c>
      <c r="L3304">
        <v>2468</v>
      </c>
      <c r="M3304">
        <v>1016</v>
      </c>
      <c r="N3304">
        <v>93.914848327636705</v>
      </c>
      <c r="O3304">
        <v>42.201896667480398</v>
      </c>
      <c r="P3304">
        <v>67.0908671586715</v>
      </c>
      <c r="Q3304">
        <v>174.61245872771201</v>
      </c>
      <c r="R3304">
        <v>19.525082023651599</v>
      </c>
      <c r="S3304">
        <v>5.2497873679152898</v>
      </c>
      <c r="T3304">
        <v>0.48935985837801799</v>
      </c>
      <c r="U3304">
        <v>0.96522281885319205</v>
      </c>
      <c r="V3304">
        <v>7.1895368782161198</v>
      </c>
      <c r="W3304">
        <v>3.27733918128654</v>
      </c>
    </row>
    <row r="3305" spans="1:23" x14ac:dyDescent="0.25">
      <c r="A3305">
        <v>3303</v>
      </c>
      <c r="B3305">
        <v>146.57608337052901</v>
      </c>
      <c r="C3305">
        <v>218.704360651283</v>
      </c>
      <c r="D3305">
        <v>41.0866573377387</v>
      </c>
      <c r="E3305">
        <v>9.1833519120556293</v>
      </c>
      <c r="F3305">
        <v>9.4140548706054599</v>
      </c>
      <c r="G3305">
        <v>2.81160068511962</v>
      </c>
      <c r="H3305">
        <v>11.805067062377899</v>
      </c>
      <c r="I3305">
        <v>2.5534977912902801</v>
      </c>
      <c r="J3305">
        <v>1432</v>
      </c>
      <c r="K3305">
        <v>178</v>
      </c>
      <c r="L3305">
        <v>2866</v>
      </c>
      <c r="M3305">
        <v>483</v>
      </c>
      <c r="N3305">
        <v>112.729759216308</v>
      </c>
      <c r="O3305">
        <v>38.118236541747997</v>
      </c>
      <c r="P3305">
        <v>94.742559241706104</v>
      </c>
      <c r="Q3305">
        <v>178.27763401108999</v>
      </c>
      <c r="R3305">
        <v>28.8312606653706</v>
      </c>
      <c r="S3305">
        <v>8.4276156871577097</v>
      </c>
      <c r="T3305">
        <v>0.536145338882139</v>
      </c>
      <c r="U3305">
        <v>0.94950467787142401</v>
      </c>
      <c r="V3305">
        <v>10.700987841945199</v>
      </c>
      <c r="W3305">
        <v>2.93543428132205</v>
      </c>
    </row>
    <row r="3306" spans="1:23" x14ac:dyDescent="0.25">
      <c r="A3306">
        <v>3304</v>
      </c>
      <c r="B3306">
        <v>177.50678258844499</v>
      </c>
      <c r="C3306">
        <v>195.22870616546001</v>
      </c>
      <c r="D3306">
        <v>50.863270129225498</v>
      </c>
      <c r="E3306">
        <v>4.8627451502702401</v>
      </c>
      <c r="F3306">
        <v>7.5806384086608798</v>
      </c>
      <c r="G3306">
        <v>2.4841241836547798</v>
      </c>
      <c r="H3306">
        <v>9.6296110153198207</v>
      </c>
      <c r="I3306">
        <v>1.8044906854629501</v>
      </c>
      <c r="J3306">
        <v>1149</v>
      </c>
      <c r="K3306">
        <v>162</v>
      </c>
      <c r="L3306">
        <v>2126</v>
      </c>
      <c r="M3306">
        <v>349</v>
      </c>
      <c r="N3306">
        <v>101.242286682128</v>
      </c>
      <c r="O3306">
        <v>89.050552368164006</v>
      </c>
      <c r="P3306">
        <v>83.461615154536304</v>
      </c>
      <c r="Q3306">
        <v>147.35717188134899</v>
      </c>
      <c r="R3306">
        <v>15.663277352176801</v>
      </c>
      <c r="S3306">
        <v>18.3375839004513</v>
      </c>
      <c r="T3306">
        <v>0.63639591163781895</v>
      </c>
      <c r="U3306">
        <v>0.78628330031154803</v>
      </c>
      <c r="V3306">
        <v>12.121854304635701</v>
      </c>
      <c r="W3306">
        <v>6.75689479060265</v>
      </c>
    </row>
    <row r="3307" spans="1:23" x14ac:dyDescent="0.25">
      <c r="A3307">
        <v>3305</v>
      </c>
      <c r="B3307">
        <v>164.75563275049001</v>
      </c>
      <c r="C3307">
        <v>149.427565060451</v>
      </c>
      <c r="D3307">
        <v>39.936194459785298</v>
      </c>
      <c r="E3307">
        <v>6.9748550836995804</v>
      </c>
      <c r="F3307">
        <v>13.673952102661101</v>
      </c>
      <c r="G3307">
        <v>4.2255129814147896</v>
      </c>
      <c r="H3307">
        <v>11.4770956039428</v>
      </c>
      <c r="I3307">
        <v>3.3535363674163801</v>
      </c>
      <c r="J3307">
        <v>1356</v>
      </c>
      <c r="K3307">
        <v>327</v>
      </c>
      <c r="L3307">
        <v>3171</v>
      </c>
      <c r="M3307">
        <v>770</v>
      </c>
      <c r="N3307">
        <v>116.361511230468</v>
      </c>
      <c r="O3307">
        <v>44.011363983154297</v>
      </c>
      <c r="P3307">
        <v>77.213202866593093</v>
      </c>
      <c r="Q3307">
        <v>166.02268613998899</v>
      </c>
      <c r="R3307">
        <v>23.393431613668</v>
      </c>
      <c r="S3307">
        <v>6.4351667702703201</v>
      </c>
      <c r="T3307">
        <v>0.48964722734300897</v>
      </c>
      <c r="U3307">
        <v>0.96180431859513704</v>
      </c>
      <c r="V3307">
        <v>9.5729822552947894</v>
      </c>
      <c r="W3307">
        <v>3.4938103659366</v>
      </c>
    </row>
    <row r="3308" spans="1:23" x14ac:dyDescent="0.25">
      <c r="A3308">
        <v>3306</v>
      </c>
      <c r="B3308">
        <v>164.901104232568</v>
      </c>
      <c r="C3308">
        <v>158.67973374216399</v>
      </c>
      <c r="D3308">
        <v>23.283434919606599</v>
      </c>
      <c r="E3308">
        <v>6.6207301066895603</v>
      </c>
      <c r="F3308">
        <v>5.4819269180297798</v>
      </c>
      <c r="G3308">
        <v>4.3235397338867099</v>
      </c>
      <c r="H3308">
        <v>7.9299578666687003</v>
      </c>
      <c r="I3308">
        <v>3.4219117164611799</v>
      </c>
      <c r="J3308">
        <v>923</v>
      </c>
      <c r="K3308">
        <v>332</v>
      </c>
      <c r="L3308">
        <v>1719</v>
      </c>
      <c r="M3308">
        <v>710</v>
      </c>
      <c r="N3308">
        <v>106.404884338378</v>
      </c>
      <c r="O3308">
        <v>18.788293838500898</v>
      </c>
      <c r="P3308">
        <v>69.947753396029199</v>
      </c>
      <c r="Q3308">
        <v>176.67692712444</v>
      </c>
      <c r="R3308">
        <v>21.244579803418699</v>
      </c>
      <c r="S3308">
        <v>6.87546351567158</v>
      </c>
      <c r="T3308">
        <v>0.52987652927881301</v>
      </c>
      <c r="U3308">
        <v>0.96472990727868002</v>
      </c>
      <c r="V3308">
        <v>13.2606867554309</v>
      </c>
      <c r="W3308">
        <v>3.7811664832573402</v>
      </c>
    </row>
    <row r="3309" spans="1:23" x14ac:dyDescent="0.25">
      <c r="A3309">
        <v>3307</v>
      </c>
      <c r="B3309">
        <v>142.86811310136</v>
      </c>
      <c r="C3309">
        <v>172.73195676221101</v>
      </c>
      <c r="D3309">
        <v>16.6438875603938</v>
      </c>
      <c r="E3309">
        <v>20.960067154510099</v>
      </c>
      <c r="F3309">
        <v>3.06372737884521</v>
      </c>
      <c r="G3309">
        <v>4.7141947746276802</v>
      </c>
      <c r="H3309">
        <v>2.9637062549590998</v>
      </c>
      <c r="I3309">
        <v>4.2210288047790501</v>
      </c>
      <c r="J3309">
        <v>254</v>
      </c>
      <c r="K3309">
        <v>325</v>
      </c>
      <c r="L3309">
        <v>582</v>
      </c>
      <c r="M3309">
        <v>1019</v>
      </c>
      <c r="N3309">
        <v>33.105892181396399</v>
      </c>
      <c r="O3309">
        <v>71.867935180664006</v>
      </c>
      <c r="P3309">
        <v>129.92477876106099</v>
      </c>
      <c r="Q3309">
        <v>174.47526268178899</v>
      </c>
      <c r="R3309">
        <v>21.673586269125199</v>
      </c>
      <c r="S3309">
        <v>4.3966887095102098</v>
      </c>
      <c r="T3309">
        <v>0.66824812159201896</v>
      </c>
      <c r="U3309">
        <v>0.96227072625060905</v>
      </c>
      <c r="V3309">
        <v>10.683006535947699</v>
      </c>
      <c r="W3309">
        <v>2.84660976766239</v>
      </c>
    </row>
    <row r="3310" spans="1:23" x14ac:dyDescent="0.25">
      <c r="A3310">
        <v>3308</v>
      </c>
      <c r="B3310">
        <v>178.62163053814299</v>
      </c>
      <c r="C3310">
        <v>169.69403636787001</v>
      </c>
      <c r="D3310">
        <v>29.4509440880799</v>
      </c>
      <c r="E3310">
        <v>13.343882246668199</v>
      </c>
      <c r="F3310">
        <v>6.0911350250244096</v>
      </c>
      <c r="G3310">
        <v>2.48998570442199</v>
      </c>
      <c r="H3310">
        <v>7.60900449752807</v>
      </c>
      <c r="I3310">
        <v>1.7298071384429901</v>
      </c>
      <c r="J3310">
        <v>901</v>
      </c>
      <c r="K3310">
        <v>128</v>
      </c>
      <c r="L3310">
        <v>1732</v>
      </c>
      <c r="M3310">
        <v>318</v>
      </c>
      <c r="N3310">
        <v>72.470680236816406</v>
      </c>
      <c r="O3310">
        <v>32.015621185302699</v>
      </c>
      <c r="P3310">
        <v>110.886111989876</v>
      </c>
      <c r="Q3310">
        <v>197.24207223446101</v>
      </c>
      <c r="R3310">
        <v>28.480549984183298</v>
      </c>
      <c r="S3310">
        <v>10.958077431004901</v>
      </c>
      <c r="T3310">
        <v>0.58114833856045001</v>
      </c>
      <c r="U3310">
        <v>0.94826008319359301</v>
      </c>
      <c r="V3310">
        <v>7.0856958762886597</v>
      </c>
      <c r="W3310">
        <v>3.8852035321990002</v>
      </c>
    </row>
    <row r="3311" spans="1:23" x14ac:dyDescent="0.25">
      <c r="A3311">
        <v>3309</v>
      </c>
      <c r="B3311">
        <v>147.38009664460699</v>
      </c>
      <c r="C3311">
        <v>184.36127229327101</v>
      </c>
      <c r="D3311">
        <v>10.0871124947433</v>
      </c>
      <c r="E3311">
        <v>6.8960878598336999</v>
      </c>
      <c r="F3311">
        <v>3.7802891731262198</v>
      </c>
      <c r="G3311">
        <v>3.3227195739746</v>
      </c>
      <c r="H3311">
        <v>4.1994500160217196</v>
      </c>
      <c r="I3311">
        <v>2.4577305316925</v>
      </c>
      <c r="J3311">
        <v>408</v>
      </c>
      <c r="K3311">
        <v>196</v>
      </c>
      <c r="L3311">
        <v>989</v>
      </c>
      <c r="M3311">
        <v>456</v>
      </c>
      <c r="N3311">
        <v>44.384681701660099</v>
      </c>
      <c r="O3311">
        <v>20.248456954956001</v>
      </c>
      <c r="P3311">
        <v>86.9748102139406</v>
      </c>
      <c r="Q3311">
        <v>174.98857679367799</v>
      </c>
      <c r="R3311">
        <v>22.7569915173599</v>
      </c>
      <c r="S3311">
        <v>11.8224626441586</v>
      </c>
      <c r="T3311">
        <v>0.56275915513066999</v>
      </c>
      <c r="U3311">
        <v>0.941079423341042</v>
      </c>
      <c r="V3311">
        <v>6.0382838283828297</v>
      </c>
      <c r="W3311">
        <v>5.64617569486711</v>
      </c>
    </row>
    <row r="3312" spans="1:23" x14ac:dyDescent="0.25">
      <c r="A3312">
        <v>3310</v>
      </c>
      <c r="B3312">
        <v>213.82149857361799</v>
      </c>
      <c r="C3312">
        <v>162.33761571154099</v>
      </c>
      <c r="D3312">
        <v>23.118472710601001</v>
      </c>
      <c r="E3312">
        <v>8.7585817329540792</v>
      </c>
      <c r="F3312">
        <v>4.1436090469360298</v>
      </c>
      <c r="G3312">
        <v>5.1114249229431099</v>
      </c>
      <c r="H3312">
        <v>8.7179193496704102</v>
      </c>
      <c r="I3312">
        <v>4.6385369300842196</v>
      </c>
      <c r="J3312">
        <v>1047</v>
      </c>
      <c r="K3312">
        <v>523</v>
      </c>
      <c r="L3312">
        <v>1927</v>
      </c>
      <c r="M3312">
        <v>1068</v>
      </c>
      <c r="N3312">
        <v>93.059120178222599</v>
      </c>
      <c r="O3312">
        <v>41.109607696533203</v>
      </c>
      <c r="P3312">
        <v>95.847705146036105</v>
      </c>
      <c r="Q3312">
        <v>166.58399634202101</v>
      </c>
      <c r="R3312">
        <v>13.8277446995983</v>
      </c>
      <c r="S3312">
        <v>6.3798207203895698</v>
      </c>
      <c r="T3312">
        <v>0.694519482861094</v>
      </c>
      <c r="U3312">
        <v>0.95719075595117298</v>
      </c>
      <c r="V3312">
        <v>6.0642054574638804</v>
      </c>
      <c r="W3312">
        <v>3.2840566606389299</v>
      </c>
    </row>
    <row r="3313" spans="1:23" x14ac:dyDescent="0.25">
      <c r="A3313">
        <v>3311</v>
      </c>
      <c r="B3313">
        <v>151.54120980418699</v>
      </c>
      <c r="C3313">
        <v>190.13625337188699</v>
      </c>
      <c r="D3313">
        <v>26.603321340384198</v>
      </c>
      <c r="E3313">
        <v>4.6019965955453701</v>
      </c>
      <c r="F3313">
        <v>7.32718706130981</v>
      </c>
      <c r="G3313">
        <v>2.9551329612731898</v>
      </c>
      <c r="H3313">
        <v>12.8118801116943</v>
      </c>
      <c r="I3313">
        <v>1.8742046356201101</v>
      </c>
      <c r="J3313">
        <v>1561</v>
      </c>
      <c r="K3313">
        <v>120</v>
      </c>
      <c r="L3313">
        <v>2578</v>
      </c>
      <c r="M3313">
        <v>296</v>
      </c>
      <c r="N3313">
        <v>134.46560668945301</v>
      </c>
      <c r="O3313">
        <v>19.7230834960937</v>
      </c>
      <c r="P3313">
        <v>57.265235238395903</v>
      </c>
      <c r="Q3313">
        <v>143.44792569659401</v>
      </c>
      <c r="R3313">
        <v>26.314310023829801</v>
      </c>
      <c r="S3313">
        <v>7.5713150434213903</v>
      </c>
      <c r="T3313">
        <v>0.405356458136368</v>
      </c>
      <c r="U3313">
        <v>0.89779605108489602</v>
      </c>
      <c r="V3313">
        <v>5.9868980169971602</v>
      </c>
      <c r="W3313">
        <v>3.7129819758156501</v>
      </c>
    </row>
    <row r="3314" spans="1:23" x14ac:dyDescent="0.25">
      <c r="A3314">
        <v>3312</v>
      </c>
      <c r="B3314">
        <v>108.918997069611</v>
      </c>
      <c r="C3314">
        <v>184.94306118884501</v>
      </c>
      <c r="D3314">
        <v>27.095336657837102</v>
      </c>
      <c r="E3314">
        <v>8.2200246216405795</v>
      </c>
      <c r="F3314">
        <v>5.4629898071289</v>
      </c>
      <c r="G3314">
        <v>4.7743258476257298</v>
      </c>
      <c r="H3314">
        <v>7.4991598129272399</v>
      </c>
      <c r="I3314">
        <v>4.6064982414245597</v>
      </c>
      <c r="J3314">
        <v>936</v>
      </c>
      <c r="K3314">
        <v>508</v>
      </c>
      <c r="L3314">
        <v>1467</v>
      </c>
      <c r="M3314">
        <v>1096</v>
      </c>
      <c r="N3314">
        <v>94.260276794433594</v>
      </c>
      <c r="O3314">
        <v>66.483078002929602</v>
      </c>
      <c r="P3314">
        <v>97.014819350887905</v>
      </c>
      <c r="Q3314">
        <v>183.481262660364</v>
      </c>
      <c r="R3314">
        <v>26.951139039238601</v>
      </c>
      <c r="S3314">
        <v>2.84683626700668</v>
      </c>
      <c r="T3314">
        <v>0.50500911319192099</v>
      </c>
      <c r="U3314">
        <v>0.98117853882945505</v>
      </c>
      <c r="V3314">
        <v>8.1889724310776906</v>
      </c>
      <c r="W3314">
        <v>2.28467425798021</v>
      </c>
    </row>
    <row r="3315" spans="1:23" x14ac:dyDescent="0.25">
      <c r="A3315">
        <v>3313</v>
      </c>
      <c r="B3315">
        <v>204.832831997515</v>
      </c>
      <c r="C3315">
        <v>198.23720623338301</v>
      </c>
      <c r="D3315">
        <v>32.7533261881389</v>
      </c>
      <c r="E3315">
        <v>6.65226481911888</v>
      </c>
      <c r="F3315">
        <v>4.9976902008056596</v>
      </c>
      <c r="G3315">
        <v>3.2930121421813898</v>
      </c>
      <c r="H3315">
        <v>8.7700958251953107</v>
      </c>
      <c r="I3315">
        <v>3.03479552268981</v>
      </c>
      <c r="J3315">
        <v>1065</v>
      </c>
      <c r="K3315">
        <v>305</v>
      </c>
      <c r="L3315">
        <v>1697</v>
      </c>
      <c r="M3315">
        <v>656</v>
      </c>
      <c r="N3315">
        <v>101.212646484375</v>
      </c>
      <c r="O3315">
        <v>45.044422149658203</v>
      </c>
      <c r="P3315">
        <v>77.3933019651259</v>
      </c>
      <c r="Q3315">
        <v>118.14509554140101</v>
      </c>
      <c r="R3315">
        <v>23.2112294581922</v>
      </c>
      <c r="S3315">
        <v>7.6401115156628103</v>
      </c>
      <c r="T3315">
        <v>0.47832639675536498</v>
      </c>
      <c r="U3315">
        <v>0.92979540314096198</v>
      </c>
      <c r="V3315">
        <v>9.6001936108422008</v>
      </c>
      <c r="W3315">
        <v>4.2433275563258199</v>
      </c>
    </row>
    <row r="3316" spans="1:23" x14ac:dyDescent="0.25">
      <c r="A3316">
        <v>3314</v>
      </c>
      <c r="B3316">
        <v>166.30392594461301</v>
      </c>
      <c r="C3316">
        <v>173.252517999573</v>
      </c>
      <c r="D3316">
        <v>25.075278080997599</v>
      </c>
      <c r="E3316">
        <v>7.2287543999130399</v>
      </c>
      <c r="F3316">
        <v>5.6250758171081499</v>
      </c>
      <c r="G3316">
        <v>4.2881531715393004</v>
      </c>
      <c r="H3316">
        <v>7.4075613021850497</v>
      </c>
      <c r="I3316">
        <v>2.5953130722045898</v>
      </c>
      <c r="J3316">
        <v>906</v>
      </c>
      <c r="K3316">
        <v>171</v>
      </c>
      <c r="L3316">
        <v>1664</v>
      </c>
      <c r="M3316">
        <v>468</v>
      </c>
      <c r="N3316">
        <v>91.662422180175696</v>
      </c>
      <c r="O3316">
        <v>22.8035068511962</v>
      </c>
      <c r="P3316">
        <v>78.019504359798006</v>
      </c>
      <c r="Q3316">
        <v>156.656496451104</v>
      </c>
      <c r="R3316">
        <v>23.511674534272402</v>
      </c>
      <c r="S3316">
        <v>5.2907719224958702</v>
      </c>
      <c r="T3316">
        <v>0.46263088766940802</v>
      </c>
      <c r="U3316">
        <v>0.95778441177009399</v>
      </c>
      <c r="V3316">
        <v>11.1596638655462</v>
      </c>
      <c r="W3316">
        <v>2.6477675407512402</v>
      </c>
    </row>
    <row r="3317" spans="1:23" x14ac:dyDescent="0.25">
      <c r="A3317">
        <v>3315</v>
      </c>
      <c r="B3317">
        <v>176.58660171942</v>
      </c>
      <c r="C3317">
        <v>149.22354402375299</v>
      </c>
      <c r="D3317">
        <v>35.370205030029297</v>
      </c>
      <c r="E3317">
        <v>6.8339949726776803</v>
      </c>
      <c r="F3317">
        <v>7.4464349746704102</v>
      </c>
      <c r="G3317">
        <v>4.4450454711914</v>
      </c>
      <c r="H3317">
        <v>10.986701965331999</v>
      </c>
      <c r="I3317">
        <v>2.6530315876007</v>
      </c>
      <c r="J3317">
        <v>1340</v>
      </c>
      <c r="K3317">
        <v>171</v>
      </c>
      <c r="L3317">
        <v>2358</v>
      </c>
      <c r="M3317">
        <v>481</v>
      </c>
      <c r="N3317">
        <v>117.660530090332</v>
      </c>
      <c r="O3317">
        <v>50.089920043945298</v>
      </c>
      <c r="P3317">
        <v>97.666182170542598</v>
      </c>
      <c r="Q3317">
        <v>172.36982552172401</v>
      </c>
      <c r="R3317">
        <v>19.909156568502301</v>
      </c>
      <c r="S3317">
        <v>6.09550647386415</v>
      </c>
      <c r="T3317">
        <v>0.60594306077223903</v>
      </c>
      <c r="U3317">
        <v>0.95406675504528504</v>
      </c>
      <c r="V3317">
        <v>10.5943012211668</v>
      </c>
      <c r="W3317">
        <v>3.01431348294751</v>
      </c>
    </row>
    <row r="3318" spans="1:23" x14ac:dyDescent="0.25">
      <c r="A3318">
        <v>3316</v>
      </c>
      <c r="B3318">
        <v>179.78660560072899</v>
      </c>
      <c r="C3318">
        <v>181.11589590327699</v>
      </c>
      <c r="D3318">
        <v>26.472842279469301</v>
      </c>
      <c r="E3318">
        <v>7.46122070889973</v>
      </c>
      <c r="F3318">
        <v>6.67897272109985</v>
      </c>
      <c r="G3318">
        <v>5.1047716140746999</v>
      </c>
      <c r="H3318">
        <v>9.0265731811523402</v>
      </c>
      <c r="I3318">
        <v>3.6635613441467201</v>
      </c>
      <c r="J3318">
        <v>1022</v>
      </c>
      <c r="K3318">
        <v>289</v>
      </c>
      <c r="L3318">
        <v>2328</v>
      </c>
      <c r="M3318">
        <v>785</v>
      </c>
      <c r="N3318">
        <v>77.987174987792898</v>
      </c>
      <c r="O3318">
        <v>24.207435607910099</v>
      </c>
      <c r="P3318">
        <v>87.015976171134497</v>
      </c>
      <c r="Q3318">
        <v>129.31685678073501</v>
      </c>
      <c r="R3318">
        <v>27.734925977608999</v>
      </c>
      <c r="S3318">
        <v>19.402702757021601</v>
      </c>
      <c r="T3318">
        <v>0.51954558782126603</v>
      </c>
      <c r="U3318">
        <v>0.70278454367138599</v>
      </c>
      <c r="V3318">
        <v>18.401372212692898</v>
      </c>
      <c r="W3318">
        <v>10.097315436241599</v>
      </c>
    </row>
    <row r="3319" spans="1:23" x14ac:dyDescent="0.25">
      <c r="A3319">
        <v>3317</v>
      </c>
      <c r="B3319">
        <v>170.906906790351</v>
      </c>
      <c r="C3319">
        <v>196.392419802441</v>
      </c>
      <c r="D3319">
        <v>25.488295615292401</v>
      </c>
      <c r="E3319">
        <v>7.0592481827103004</v>
      </c>
      <c r="F3319">
        <v>6.1548132896423304</v>
      </c>
      <c r="G3319">
        <v>4.0531663894653303</v>
      </c>
      <c r="H3319">
        <v>9.4040985107421804</v>
      </c>
      <c r="I3319">
        <v>2.7823474407196001</v>
      </c>
      <c r="J3319">
        <v>1168</v>
      </c>
      <c r="K3319">
        <v>221</v>
      </c>
      <c r="L3319">
        <v>2100</v>
      </c>
      <c r="M3319">
        <v>561</v>
      </c>
      <c r="N3319">
        <v>101.51847076416</v>
      </c>
      <c r="O3319">
        <v>33.541019439697202</v>
      </c>
      <c r="P3319">
        <v>103.236285097192</v>
      </c>
      <c r="Q3319">
        <v>169.02828698431301</v>
      </c>
      <c r="R3319">
        <v>14.8512240632851</v>
      </c>
      <c r="S3319">
        <v>4.2426676117897602</v>
      </c>
      <c r="T3319">
        <v>0.66408703272499103</v>
      </c>
      <c r="U3319">
        <v>0.975678833129068</v>
      </c>
      <c r="V3319">
        <v>7.4132165605095501</v>
      </c>
      <c r="W3319">
        <v>3.3221536879979401</v>
      </c>
    </row>
    <row r="3320" spans="1:23" x14ac:dyDescent="0.25">
      <c r="A3320">
        <v>3318</v>
      </c>
      <c r="B3320">
        <v>174.37619592850601</v>
      </c>
      <c r="C3320">
        <v>208.69822818218799</v>
      </c>
      <c r="D3320">
        <v>21.227145691725401</v>
      </c>
      <c r="E3320">
        <v>5.2484387157402796</v>
      </c>
      <c r="F3320">
        <v>7.3237361907958896</v>
      </c>
      <c r="G3320">
        <v>2.7181766033172599</v>
      </c>
      <c r="H3320">
        <v>9.0653409957885707</v>
      </c>
      <c r="I3320">
        <v>2.69722151756286</v>
      </c>
      <c r="J3320">
        <v>1134</v>
      </c>
      <c r="K3320">
        <v>269</v>
      </c>
      <c r="L3320">
        <v>1987</v>
      </c>
      <c r="M3320">
        <v>492</v>
      </c>
      <c r="N3320">
        <v>106.23088073730401</v>
      </c>
      <c r="O3320">
        <v>52.392745971679602</v>
      </c>
      <c r="P3320">
        <v>117.826257633032</v>
      </c>
      <c r="Q3320">
        <v>146.86675089492499</v>
      </c>
      <c r="R3320">
        <v>24.6693793061775</v>
      </c>
      <c r="S3320">
        <v>3.9181583195471998</v>
      </c>
      <c r="T3320">
        <v>0.68072529476261501</v>
      </c>
      <c r="U3320">
        <v>0.98409110858238502</v>
      </c>
      <c r="V3320">
        <v>7.6355404640633804</v>
      </c>
      <c r="W3320">
        <v>2.9236205490622398</v>
      </c>
    </row>
    <row r="3321" spans="1:23" x14ac:dyDescent="0.25">
      <c r="A3321">
        <v>3319</v>
      </c>
      <c r="B3321">
        <v>158.462147528576</v>
      </c>
      <c r="C3321">
        <v>179.04189873663299</v>
      </c>
      <c r="D3321">
        <v>33.298714250230702</v>
      </c>
      <c r="E3321">
        <v>8.6551540305657007</v>
      </c>
      <c r="F3321">
        <v>7.9208908081054599</v>
      </c>
      <c r="G3321">
        <v>4.6369237899780202</v>
      </c>
      <c r="H3321">
        <v>9.4994840621948207</v>
      </c>
      <c r="I3321">
        <v>3.9022850990295401</v>
      </c>
      <c r="J3321">
        <v>1165</v>
      </c>
      <c r="K3321">
        <v>416</v>
      </c>
      <c r="L3321">
        <v>2324</v>
      </c>
      <c r="M3321">
        <v>840</v>
      </c>
      <c r="N3321">
        <v>91.241439819335895</v>
      </c>
      <c r="O3321">
        <v>48.041648864746001</v>
      </c>
      <c r="P3321">
        <v>54.773703211096297</v>
      </c>
      <c r="Q3321">
        <v>195.45681517423901</v>
      </c>
      <c r="R3321">
        <v>25.3171765819678</v>
      </c>
      <c r="S3321">
        <v>6.4621568875241397</v>
      </c>
      <c r="T3321">
        <v>0.34401159084233501</v>
      </c>
      <c r="U3321">
        <v>0.97363594066105796</v>
      </c>
      <c r="V3321">
        <v>11.270655270655199</v>
      </c>
      <c r="W3321">
        <v>2.9557722198671699</v>
      </c>
    </row>
    <row r="3322" spans="1:23" x14ac:dyDescent="0.25">
      <c r="A3322">
        <v>3320</v>
      </c>
      <c r="B3322">
        <v>158.66527586407599</v>
      </c>
      <c r="C3322">
        <v>212.023520735896</v>
      </c>
      <c r="D3322">
        <v>29.133878445834402</v>
      </c>
      <c r="E3322">
        <v>6.0009306219815102</v>
      </c>
      <c r="F3322">
        <v>7.2133436203002903</v>
      </c>
      <c r="G3322">
        <v>3.2024400234222399</v>
      </c>
      <c r="H3322">
        <v>10.678006172180099</v>
      </c>
      <c r="I3322">
        <v>2.1904644966125399</v>
      </c>
      <c r="J3322">
        <v>1337</v>
      </c>
      <c r="K3322">
        <v>169</v>
      </c>
      <c r="L3322">
        <v>2378</v>
      </c>
      <c r="M3322">
        <v>416</v>
      </c>
      <c r="N3322">
        <v>98.595130920410099</v>
      </c>
      <c r="O3322">
        <v>45.486259460449197</v>
      </c>
      <c r="P3322">
        <v>57.127393225331303</v>
      </c>
      <c r="Q3322">
        <v>189.28635294117601</v>
      </c>
      <c r="R3322">
        <v>26.796918409739501</v>
      </c>
      <c r="S3322">
        <v>3.19379208393917</v>
      </c>
      <c r="T3322">
        <v>0.331609875522622</v>
      </c>
      <c r="U3322">
        <v>0.98159628137712196</v>
      </c>
      <c r="V3322">
        <v>15.833785004516701</v>
      </c>
      <c r="W3322">
        <v>2.53040973111395</v>
      </c>
    </row>
    <row r="3323" spans="1:23" x14ac:dyDescent="0.25">
      <c r="A3323">
        <v>3321</v>
      </c>
      <c r="B3323">
        <v>179.08253604766199</v>
      </c>
      <c r="C3323">
        <v>204.38675309049199</v>
      </c>
      <c r="D3323">
        <v>27.9819245815101</v>
      </c>
      <c r="E3323">
        <v>13.2197933920939</v>
      </c>
      <c r="F3323">
        <v>8.4898252487182599</v>
      </c>
      <c r="G3323">
        <v>6.51515340805053</v>
      </c>
      <c r="H3323">
        <v>12.0851793289184</v>
      </c>
      <c r="I3323">
        <v>5.6301193237304599</v>
      </c>
      <c r="J3323">
        <v>1553</v>
      </c>
      <c r="K3323">
        <v>486</v>
      </c>
      <c r="L3323">
        <v>2759</v>
      </c>
      <c r="M3323">
        <v>1414</v>
      </c>
      <c r="N3323">
        <v>117.59252166748</v>
      </c>
      <c r="O3323">
        <v>47.413078308105398</v>
      </c>
      <c r="P3323">
        <v>119.496525584333</v>
      </c>
      <c r="Q3323">
        <v>188.507959479015</v>
      </c>
      <c r="R3323">
        <v>29.5651619005254</v>
      </c>
      <c r="S3323">
        <v>9.2055960537648804</v>
      </c>
      <c r="T3323">
        <v>0.60159498831453195</v>
      </c>
      <c r="U3323">
        <v>0.94865907091652502</v>
      </c>
      <c r="V3323">
        <v>10.202389318341501</v>
      </c>
      <c r="W3323">
        <v>5.7148463047743601</v>
      </c>
    </row>
    <row r="3324" spans="1:23" x14ac:dyDescent="0.25">
      <c r="A3324">
        <v>3322</v>
      </c>
      <c r="B3324">
        <v>168.736265015816</v>
      </c>
      <c r="C3324">
        <v>190.05109744027601</v>
      </c>
      <c r="D3324">
        <v>35.9245771835146</v>
      </c>
      <c r="E3324">
        <v>5.9114584233063896</v>
      </c>
      <c r="F3324">
        <v>7.4536919593811</v>
      </c>
      <c r="G3324">
        <v>3.4409189224243102</v>
      </c>
      <c r="H3324">
        <v>11.086838722229</v>
      </c>
      <c r="I3324">
        <v>2.2296874523162802</v>
      </c>
      <c r="J3324">
        <v>1334</v>
      </c>
      <c r="K3324">
        <v>147</v>
      </c>
      <c r="L3324">
        <v>2426</v>
      </c>
      <c r="M3324">
        <v>374</v>
      </c>
      <c r="N3324">
        <v>115.20850372314401</v>
      </c>
      <c r="O3324">
        <v>9.4339809417724592</v>
      </c>
      <c r="P3324">
        <v>105.692582308607</v>
      </c>
      <c r="Q3324">
        <v>140.680238559467</v>
      </c>
      <c r="R3324">
        <v>26.7024962270518</v>
      </c>
      <c r="S3324">
        <v>3.9789921024801602</v>
      </c>
      <c r="T3324">
        <v>0.60733881384426103</v>
      </c>
      <c r="U3324">
        <v>0.96831499134298005</v>
      </c>
      <c r="V3324">
        <v>11.4870259481037</v>
      </c>
      <c r="W3324">
        <v>2.8304221251819501</v>
      </c>
    </row>
    <row r="3325" spans="1:23" x14ac:dyDescent="0.25">
      <c r="A3325">
        <v>3323</v>
      </c>
      <c r="B3325">
        <v>202.34980302354001</v>
      </c>
      <c r="C3325">
        <v>159.30274214519901</v>
      </c>
      <c r="D3325">
        <v>24.811316459436799</v>
      </c>
      <c r="E3325">
        <v>5.6090060297033197</v>
      </c>
      <c r="F3325">
        <v>6.53911924362182</v>
      </c>
      <c r="G3325">
        <v>3.4488780498504599</v>
      </c>
      <c r="H3325">
        <v>6.43180084228515</v>
      </c>
      <c r="I3325">
        <v>2.13591408729553</v>
      </c>
      <c r="J3325">
        <v>735</v>
      </c>
      <c r="K3325">
        <v>144</v>
      </c>
      <c r="L3325">
        <v>1438</v>
      </c>
      <c r="M3325">
        <v>345</v>
      </c>
      <c r="N3325">
        <v>68.883956909179602</v>
      </c>
      <c r="O3325">
        <v>13.6014709472656</v>
      </c>
      <c r="P3325">
        <v>105.81159207630201</v>
      </c>
      <c r="Q3325">
        <v>182.99954354110599</v>
      </c>
      <c r="R3325">
        <v>20.637620607339802</v>
      </c>
      <c r="S3325">
        <v>9.1289028067413795</v>
      </c>
      <c r="T3325">
        <v>0.57558088951474995</v>
      </c>
      <c r="U3325">
        <v>0.93025992721409001</v>
      </c>
      <c r="V3325">
        <v>7.9072922555115799</v>
      </c>
      <c r="W3325">
        <v>3.7802859292701201</v>
      </c>
    </row>
    <row r="3326" spans="1:23" x14ac:dyDescent="0.25">
      <c r="A3326">
        <v>3324</v>
      </c>
      <c r="B3326">
        <v>158.79885113237199</v>
      </c>
      <c r="C3326">
        <v>220.268295522909</v>
      </c>
      <c r="D3326">
        <v>18.6879713787527</v>
      </c>
      <c r="E3326">
        <v>17.300798344741199</v>
      </c>
      <c r="F3326">
        <v>5.6202745437621999</v>
      </c>
      <c r="G3326">
        <v>6.4506320953369096</v>
      </c>
      <c r="H3326">
        <v>5.7357158660888601</v>
      </c>
      <c r="I3326">
        <v>7.1949305534362704</v>
      </c>
      <c r="J3326">
        <v>634</v>
      </c>
      <c r="K3326">
        <v>503</v>
      </c>
      <c r="L3326">
        <v>1425</v>
      </c>
      <c r="M3326">
        <v>1681</v>
      </c>
      <c r="N3326">
        <v>67.082038879394503</v>
      </c>
      <c r="O3326">
        <v>46.754680633544901</v>
      </c>
      <c r="P3326">
        <v>120.342644320297</v>
      </c>
      <c r="Q3326">
        <v>168.03754412746801</v>
      </c>
      <c r="R3326">
        <v>20.909568995623101</v>
      </c>
      <c r="S3326">
        <v>7.2429537093523599</v>
      </c>
      <c r="T3326">
        <v>0.62634391749982499</v>
      </c>
      <c r="U3326">
        <v>0.97119304755882696</v>
      </c>
      <c r="V3326">
        <v>7.4385964912280702</v>
      </c>
      <c r="W3326">
        <v>3.3191628515369498</v>
      </c>
    </row>
    <row r="3327" spans="1:23" x14ac:dyDescent="0.25">
      <c r="A3327">
        <v>3325</v>
      </c>
      <c r="B3327">
        <v>202.93147547982599</v>
      </c>
      <c r="C3327">
        <v>173.99227619398701</v>
      </c>
      <c r="D3327">
        <v>14.635965083510399</v>
      </c>
      <c r="E3327">
        <v>13.257111040797501</v>
      </c>
      <c r="F3327">
        <v>6.5923891067504803</v>
      </c>
      <c r="G3327">
        <v>7.0653395652770996</v>
      </c>
      <c r="H3327">
        <v>8.6780128479003906</v>
      </c>
      <c r="I3327">
        <v>5.1959137916564897</v>
      </c>
      <c r="J3327">
        <v>1064</v>
      </c>
      <c r="K3327">
        <v>398</v>
      </c>
      <c r="L3327">
        <v>2138</v>
      </c>
      <c r="M3327">
        <v>1211</v>
      </c>
      <c r="N3327">
        <v>80.224685668945298</v>
      </c>
      <c r="O3327">
        <v>63.63960647583</v>
      </c>
      <c r="P3327">
        <v>44.4069916613213</v>
      </c>
      <c r="Q3327">
        <v>178.244267277104</v>
      </c>
      <c r="R3327">
        <v>17.417914583056</v>
      </c>
      <c r="S3327">
        <v>4.2379832032342302</v>
      </c>
      <c r="T3327">
        <v>0.40130646765031502</v>
      </c>
      <c r="U3327">
        <v>0.97843348446702805</v>
      </c>
      <c r="V3327">
        <v>8.0833333333333304</v>
      </c>
      <c r="W3327">
        <v>2.8104530567685502</v>
      </c>
    </row>
    <row r="3328" spans="1:23" x14ac:dyDescent="0.25">
      <c r="A3328">
        <v>3326</v>
      </c>
      <c r="B3328">
        <v>165.372372838595</v>
      </c>
      <c r="C3328">
        <v>179.068097576122</v>
      </c>
      <c r="D3328">
        <v>35.568867079822702</v>
      </c>
      <c r="E3328">
        <v>8.7196810012676806</v>
      </c>
      <c r="F3328">
        <v>6.2212266921996999</v>
      </c>
      <c r="G3328">
        <v>3.8330988883972101</v>
      </c>
      <c r="H3328">
        <v>8.7948226928710902</v>
      </c>
      <c r="I3328">
        <v>3.3905844688415501</v>
      </c>
      <c r="J3328">
        <v>1074</v>
      </c>
      <c r="K3328">
        <v>354</v>
      </c>
      <c r="L3328">
        <v>1922</v>
      </c>
      <c r="M3328">
        <v>724</v>
      </c>
      <c r="N3328">
        <v>94.111640930175696</v>
      </c>
      <c r="O3328">
        <v>50.089920043945298</v>
      </c>
      <c r="P3328">
        <v>99.486631357284097</v>
      </c>
      <c r="Q3328">
        <v>215.25676552089999</v>
      </c>
      <c r="R3328">
        <v>20.096241144246601</v>
      </c>
      <c r="S3328">
        <v>5.2166255729883799</v>
      </c>
      <c r="T3328">
        <v>0.58868146922018705</v>
      </c>
      <c r="U3328">
        <v>0.97025737971500603</v>
      </c>
      <c r="V3328">
        <v>4.2519039250146404</v>
      </c>
      <c r="W3328">
        <v>2.4572271386430602</v>
      </c>
    </row>
    <row r="3329" spans="1:23" x14ac:dyDescent="0.25">
      <c r="A3329">
        <v>3327</v>
      </c>
      <c r="B3329">
        <v>153.48980185914701</v>
      </c>
      <c r="C3329">
        <v>197.254905004948</v>
      </c>
      <c r="D3329">
        <v>26.730217895066801</v>
      </c>
      <c r="E3329">
        <v>7.9538769470377098</v>
      </c>
      <c r="F3329">
        <v>9.1759834289550692</v>
      </c>
      <c r="G3329">
        <v>3.1000106334686199</v>
      </c>
      <c r="H3329">
        <v>11.6097412109375</v>
      </c>
      <c r="I3329">
        <v>2.21560430526733</v>
      </c>
      <c r="J3329">
        <v>1451</v>
      </c>
      <c r="K3329">
        <v>170</v>
      </c>
      <c r="L3329">
        <v>2681</v>
      </c>
      <c r="M3329">
        <v>362</v>
      </c>
      <c r="N3329">
        <v>101.25709533691401</v>
      </c>
      <c r="O3329">
        <v>33.241539001464801</v>
      </c>
      <c r="P3329">
        <v>83.429899856938405</v>
      </c>
      <c r="Q3329">
        <v>198.341334727635</v>
      </c>
      <c r="R3329">
        <v>25.996253033982601</v>
      </c>
      <c r="S3329">
        <v>4.9601792735491097</v>
      </c>
      <c r="T3329">
        <v>0.46727600215169901</v>
      </c>
      <c r="U3329">
        <v>0.96478995325359995</v>
      </c>
      <c r="V3329">
        <v>13.1969196919691</v>
      </c>
      <c r="W3329">
        <v>2.5594244093089298</v>
      </c>
    </row>
    <row r="3330" spans="1:23" x14ac:dyDescent="0.25">
      <c r="A3330">
        <v>3328</v>
      </c>
      <c r="B3330">
        <v>169.92743891788999</v>
      </c>
      <c r="C3330">
        <v>148.829804576063</v>
      </c>
      <c r="D3330">
        <v>34.429627430035602</v>
      </c>
      <c r="E3330">
        <v>4.3230010798422196</v>
      </c>
      <c r="F3330">
        <v>8.4564456939697195</v>
      </c>
      <c r="G3330">
        <v>3.3525135517120299</v>
      </c>
      <c r="H3330">
        <v>10.201025962829499</v>
      </c>
      <c r="I3330">
        <v>2.0866768360137899</v>
      </c>
      <c r="J3330">
        <v>1196</v>
      </c>
      <c r="K3330">
        <v>160</v>
      </c>
      <c r="L3330">
        <v>2118</v>
      </c>
      <c r="M3330">
        <v>373</v>
      </c>
      <c r="N3330">
        <v>114.00437927246</v>
      </c>
      <c r="O3330">
        <v>25.179357528686499</v>
      </c>
      <c r="P3330">
        <v>100.41449062155201</v>
      </c>
      <c r="Q3330">
        <v>171.49226351890201</v>
      </c>
      <c r="R3330">
        <v>28.368093988734898</v>
      </c>
      <c r="S3330">
        <v>5.8069157341108104</v>
      </c>
      <c r="T3330">
        <v>0.51181551180954399</v>
      </c>
      <c r="U3330">
        <v>0.96621396983340002</v>
      </c>
      <c r="V3330">
        <v>12.1291390728476</v>
      </c>
      <c r="W3330">
        <v>3.0301847124192798</v>
      </c>
    </row>
    <row r="3331" spans="1:23" x14ac:dyDescent="0.25">
      <c r="A3331">
        <v>3329</v>
      </c>
      <c r="B3331">
        <v>148.90702322963699</v>
      </c>
      <c r="C3331">
        <v>200.89502998311599</v>
      </c>
      <c r="D3331">
        <v>40.816777265933901</v>
      </c>
      <c r="E3331">
        <v>7.4898175454977798</v>
      </c>
      <c r="F3331">
        <v>8.0693864822387695</v>
      </c>
      <c r="G3331">
        <v>4.4337291717529297</v>
      </c>
      <c r="H3331">
        <v>9.4158954620361293</v>
      </c>
      <c r="I3331">
        <v>3.9895999431610099</v>
      </c>
      <c r="J3331">
        <v>1080</v>
      </c>
      <c r="K3331">
        <v>400</v>
      </c>
      <c r="L3331">
        <v>2167</v>
      </c>
      <c r="M3331">
        <v>853</v>
      </c>
      <c r="N3331">
        <v>97.652450561523395</v>
      </c>
      <c r="O3331">
        <v>29.966648101806602</v>
      </c>
      <c r="P3331">
        <v>108.98888134442301</v>
      </c>
      <c r="Q3331">
        <v>154.498147732375</v>
      </c>
      <c r="R3331">
        <v>20.742570897794099</v>
      </c>
      <c r="S3331">
        <v>9.4810920090729205</v>
      </c>
      <c r="T3331">
        <v>0.65604857332662403</v>
      </c>
      <c r="U3331">
        <v>0.91045729025946898</v>
      </c>
      <c r="V3331">
        <v>6.1938628158844704</v>
      </c>
      <c r="W3331">
        <v>2.6859161793372301</v>
      </c>
    </row>
    <row r="3332" spans="1:23" x14ac:dyDescent="0.25">
      <c r="A3332">
        <v>3330</v>
      </c>
      <c r="B3332">
        <v>146.98528983679</v>
      </c>
      <c r="C3332">
        <v>223.93386248520201</v>
      </c>
      <c r="D3332">
        <v>38.962716593664901</v>
      </c>
      <c r="E3332">
        <v>8.6736481505705196</v>
      </c>
      <c r="F3332">
        <v>6.7004251480102504</v>
      </c>
      <c r="G3332">
        <v>1.9246085882186801</v>
      </c>
      <c r="H3332">
        <v>8.55419921875</v>
      </c>
      <c r="I3332">
        <v>2.2955324649810702</v>
      </c>
      <c r="J3332">
        <v>979</v>
      </c>
      <c r="K3332">
        <v>245</v>
      </c>
      <c r="L3332">
        <v>2020</v>
      </c>
      <c r="M3332">
        <v>433</v>
      </c>
      <c r="N3332">
        <v>89.005615234375</v>
      </c>
      <c r="O3332">
        <v>24.0831909179687</v>
      </c>
      <c r="P3332">
        <v>66.127016720445795</v>
      </c>
      <c r="Q3332">
        <v>155.67570309646501</v>
      </c>
      <c r="R3332">
        <v>23.215647014101901</v>
      </c>
      <c r="S3332">
        <v>8.0511622997053198</v>
      </c>
      <c r="T3332">
        <v>0.41500791960184202</v>
      </c>
      <c r="U3332">
        <v>0.95898232474557799</v>
      </c>
      <c r="V3332">
        <v>12.1068062827225</v>
      </c>
      <c r="W3332">
        <v>3.78526665814042</v>
      </c>
    </row>
    <row r="3333" spans="1:23" x14ac:dyDescent="0.25">
      <c r="A3333">
        <v>3331</v>
      </c>
      <c r="B3333">
        <v>184.98909352015301</v>
      </c>
      <c r="C3333">
        <v>187.94073240311201</v>
      </c>
      <c r="D3333">
        <v>35.944111546339201</v>
      </c>
      <c r="E3333">
        <v>7.2858868182420098</v>
      </c>
      <c r="F3333">
        <v>7.5077619552612296</v>
      </c>
      <c r="G3333">
        <v>3.6106727123260498</v>
      </c>
      <c r="H3333">
        <v>9.6735887527465803</v>
      </c>
      <c r="I3333">
        <v>2.9884588718414302</v>
      </c>
      <c r="J3333">
        <v>1065</v>
      </c>
      <c r="K3333">
        <v>290</v>
      </c>
      <c r="L3333">
        <v>2482</v>
      </c>
      <c r="M3333">
        <v>700</v>
      </c>
      <c r="N3333">
        <v>91.350975036621094</v>
      </c>
      <c r="O3333">
        <v>20.248456954956001</v>
      </c>
      <c r="P3333">
        <v>70.526547052361707</v>
      </c>
      <c r="Q3333">
        <v>192.69773316946601</v>
      </c>
      <c r="R3333">
        <v>31.704194089472502</v>
      </c>
      <c r="S3333">
        <v>5.7876030677616397</v>
      </c>
      <c r="T3333">
        <v>0.387832925443376</v>
      </c>
      <c r="U3333">
        <v>0.98211742976378702</v>
      </c>
      <c r="V3333">
        <v>17.7157894736842</v>
      </c>
      <c r="W3333">
        <v>2.5279561966936899</v>
      </c>
    </row>
    <row r="3334" spans="1:23" x14ac:dyDescent="0.25">
      <c r="A3334">
        <v>3332</v>
      </c>
      <c r="B3334">
        <v>170.241301014962</v>
      </c>
      <c r="C3334">
        <v>192.79227231267799</v>
      </c>
      <c r="D3334">
        <v>27.3996230652977</v>
      </c>
      <c r="E3334">
        <v>7.2975964793284698</v>
      </c>
      <c r="F3334">
        <v>5.6774778366088796</v>
      </c>
      <c r="G3334">
        <v>3.31184530258178</v>
      </c>
      <c r="H3334">
        <v>7.7903208732604901</v>
      </c>
      <c r="I3334">
        <v>3.6204819679260201</v>
      </c>
      <c r="J3334">
        <v>971</v>
      </c>
      <c r="K3334">
        <v>399</v>
      </c>
      <c r="L3334">
        <v>1600</v>
      </c>
      <c r="M3334">
        <v>830</v>
      </c>
      <c r="N3334">
        <v>93.861602783203097</v>
      </c>
      <c r="O3334">
        <v>21.587032318115199</v>
      </c>
      <c r="P3334">
        <v>125.745446565723</v>
      </c>
      <c r="Q3334">
        <v>187.01642305107501</v>
      </c>
      <c r="R3334">
        <v>25.909113094133598</v>
      </c>
      <c r="S3334">
        <v>3.5627686808405499</v>
      </c>
      <c r="T3334">
        <v>0.63843144279606601</v>
      </c>
      <c r="U3334">
        <v>0.98175656249211496</v>
      </c>
      <c r="V3334">
        <v>7.5664388762338604</v>
      </c>
      <c r="W3334">
        <v>2.4986689085049698</v>
      </c>
    </row>
    <row r="3335" spans="1:23" x14ac:dyDescent="0.25">
      <c r="A3335">
        <v>3333</v>
      </c>
      <c r="B3335">
        <v>180.73102524791801</v>
      </c>
      <c r="C3335">
        <v>186.372760969551</v>
      </c>
      <c r="D3335">
        <v>42.0654954741605</v>
      </c>
      <c r="E3335">
        <v>8.8083940117928794</v>
      </c>
      <c r="F3335">
        <v>7.2625246047973597</v>
      </c>
      <c r="G3335">
        <v>2.79588675498962</v>
      </c>
      <c r="H3335">
        <v>11.858282089233301</v>
      </c>
      <c r="I3335">
        <v>2.83118271827697</v>
      </c>
      <c r="J3335">
        <v>1477</v>
      </c>
      <c r="K3335">
        <v>254</v>
      </c>
      <c r="L3335">
        <v>2398</v>
      </c>
      <c r="M3335">
        <v>619</v>
      </c>
      <c r="N3335">
        <v>120.25389099121</v>
      </c>
      <c r="O3335">
        <v>27.01851272583</v>
      </c>
      <c r="P3335">
        <v>88.701540095592094</v>
      </c>
      <c r="Q3335">
        <v>187.38746599118099</v>
      </c>
      <c r="R3335">
        <v>26.702085689580201</v>
      </c>
      <c r="S3335">
        <v>7.3367383210726702</v>
      </c>
      <c r="T3335">
        <v>0.51564059519320304</v>
      </c>
      <c r="U3335">
        <v>0.96659393788256698</v>
      </c>
      <c r="V3335">
        <v>11.3511356660527</v>
      </c>
      <c r="W3335">
        <v>4.1580691642651297</v>
      </c>
    </row>
    <row r="3336" spans="1:23" x14ac:dyDescent="0.25">
      <c r="A3336">
        <v>3334</v>
      </c>
      <c r="B3336">
        <v>149.79320382697099</v>
      </c>
      <c r="C3336">
        <v>188.37800073744799</v>
      </c>
      <c r="D3336">
        <v>36.925844964654601</v>
      </c>
      <c r="E3336">
        <v>20.372075728691598</v>
      </c>
      <c r="F3336">
        <v>7.0180029869079501</v>
      </c>
      <c r="G3336">
        <v>4.5556993484496999</v>
      </c>
      <c r="H3336">
        <v>7.0492405891418404</v>
      </c>
      <c r="I3336">
        <v>3.6416819095611501</v>
      </c>
      <c r="J3336">
        <v>753</v>
      </c>
      <c r="K3336">
        <v>283</v>
      </c>
      <c r="L3336">
        <v>1484</v>
      </c>
      <c r="M3336">
        <v>831</v>
      </c>
      <c r="N3336">
        <v>77.252830505371094</v>
      </c>
      <c r="O3336">
        <v>11.4017534255981</v>
      </c>
      <c r="P3336">
        <v>99.457095435684593</v>
      </c>
      <c r="Q3336">
        <v>187.040851063829</v>
      </c>
      <c r="R3336">
        <v>20.521213229080299</v>
      </c>
      <c r="S3336">
        <v>5.13982765170487</v>
      </c>
      <c r="T3336">
        <v>0.50205750310304398</v>
      </c>
      <c r="U3336">
        <v>0.96095386153352003</v>
      </c>
      <c r="V3336">
        <v>7.2406914893616996</v>
      </c>
      <c r="W3336">
        <v>2.9943808082991099</v>
      </c>
    </row>
    <row r="3337" spans="1:23" x14ac:dyDescent="0.25">
      <c r="A3337">
        <v>3335</v>
      </c>
      <c r="B3337">
        <v>190.23598362087299</v>
      </c>
      <c r="C3337">
        <v>167.76023210231099</v>
      </c>
      <c r="D3337">
        <v>22.8342519718381</v>
      </c>
      <c r="E3337">
        <v>6.5282281045370798</v>
      </c>
      <c r="F3337">
        <v>4.1134839057922301</v>
      </c>
      <c r="G3337">
        <v>4.6472129821777299</v>
      </c>
      <c r="H3337">
        <v>6.8392534255981401</v>
      </c>
      <c r="I3337">
        <v>3.8163542747497501</v>
      </c>
      <c r="J3337">
        <v>735</v>
      </c>
      <c r="K3337">
        <v>401</v>
      </c>
      <c r="L3337">
        <v>1504</v>
      </c>
      <c r="M3337">
        <v>870</v>
      </c>
      <c r="N3337">
        <v>68.709533691406193</v>
      </c>
      <c r="O3337">
        <v>47.201694488525298</v>
      </c>
      <c r="P3337">
        <v>84.025070009334499</v>
      </c>
      <c r="Q3337">
        <v>155.812171368478</v>
      </c>
      <c r="R3337">
        <v>23.4025838111016</v>
      </c>
      <c r="S3337">
        <v>7.7440846611979897</v>
      </c>
      <c r="T3337">
        <v>0.54005317706700195</v>
      </c>
      <c r="U3337">
        <v>0.942972538105602</v>
      </c>
      <c r="V3337">
        <v>9.1885205343889105</v>
      </c>
      <c r="W3337">
        <v>4.2502475597679998</v>
      </c>
    </row>
    <row r="3338" spans="1:23" x14ac:dyDescent="0.25">
      <c r="A3338">
        <v>3336</v>
      </c>
      <c r="B3338">
        <v>188.04292728366499</v>
      </c>
      <c r="C3338">
        <v>154.86795784897799</v>
      </c>
      <c r="D3338">
        <v>30.511513479804901</v>
      </c>
      <c r="E3338">
        <v>17.023267701983599</v>
      </c>
      <c r="F3338">
        <v>10.6424551010131</v>
      </c>
      <c r="G3338">
        <v>5.6887941360473597</v>
      </c>
      <c r="H3338">
        <v>10.8016242980957</v>
      </c>
      <c r="I3338">
        <v>4.2108635902404696</v>
      </c>
      <c r="J3338">
        <v>1380</v>
      </c>
      <c r="K3338">
        <v>342</v>
      </c>
      <c r="L3338">
        <v>2725</v>
      </c>
      <c r="M3338">
        <v>966</v>
      </c>
      <c r="N3338">
        <v>105.588821411132</v>
      </c>
      <c r="O3338">
        <v>50.447994232177699</v>
      </c>
      <c r="P3338">
        <v>89.651842826682895</v>
      </c>
      <c r="Q3338">
        <v>181.28080007730199</v>
      </c>
      <c r="R3338">
        <v>23.5881962481042</v>
      </c>
      <c r="S3338">
        <v>5.2157898456437204</v>
      </c>
      <c r="T3338">
        <v>0.52822196799113597</v>
      </c>
      <c r="U3338">
        <v>0.967860884433138</v>
      </c>
      <c r="V3338">
        <v>11.9325626204238</v>
      </c>
      <c r="W3338">
        <v>2.9021930526652699</v>
      </c>
    </row>
    <row r="3339" spans="1:23" x14ac:dyDescent="0.25">
      <c r="A3339">
        <v>3337</v>
      </c>
      <c r="B3339">
        <v>163.736944244988</v>
      </c>
      <c r="C3339">
        <v>179.57973180150901</v>
      </c>
      <c r="D3339">
        <v>26.391241871566901</v>
      </c>
      <c r="E3339">
        <v>11.5276459253621</v>
      </c>
      <c r="F3339">
        <v>5.5877413749694798</v>
      </c>
      <c r="G3339">
        <v>8.1818571090698207</v>
      </c>
      <c r="H3339">
        <v>5.5640068054199201</v>
      </c>
      <c r="I3339">
        <v>5.31211233139038</v>
      </c>
      <c r="J3339">
        <v>507</v>
      </c>
      <c r="K3339">
        <v>449</v>
      </c>
      <c r="L3339">
        <v>1213</v>
      </c>
      <c r="M3339">
        <v>1147</v>
      </c>
      <c r="N3339">
        <v>67.416610717773395</v>
      </c>
      <c r="O3339">
        <v>49.658836364746001</v>
      </c>
      <c r="P3339">
        <v>76.218028052805195</v>
      </c>
      <c r="Q3339">
        <v>203.945260037975</v>
      </c>
      <c r="R3339">
        <v>24.290750118634499</v>
      </c>
      <c r="S3339">
        <v>5.07260898290341</v>
      </c>
      <c r="T3339">
        <v>0.45427050047255302</v>
      </c>
      <c r="U3339">
        <v>0.97723800067388</v>
      </c>
      <c r="V3339">
        <v>16.982129560684999</v>
      </c>
      <c r="W3339">
        <v>2.8082695252679901</v>
      </c>
    </row>
    <row r="3340" spans="1:23" x14ac:dyDescent="0.25">
      <c r="A3340">
        <v>3338</v>
      </c>
      <c r="B3340">
        <v>165.48013739835801</v>
      </c>
      <c r="C3340">
        <v>124.67220400163001</v>
      </c>
      <c r="D3340">
        <v>23.674940804833</v>
      </c>
      <c r="E3340">
        <v>7.4070147094392702</v>
      </c>
      <c r="F3340">
        <v>8.1825389862060494</v>
      </c>
      <c r="G3340">
        <v>4.0067448616027797</v>
      </c>
      <c r="H3340">
        <v>9.4819011688232404</v>
      </c>
      <c r="I3340">
        <v>2.8031973838806099</v>
      </c>
      <c r="J3340">
        <v>1143</v>
      </c>
      <c r="K3340">
        <v>223</v>
      </c>
      <c r="L3340">
        <v>2340</v>
      </c>
      <c r="M3340">
        <v>604</v>
      </c>
      <c r="N3340">
        <v>105.536720275878</v>
      </c>
      <c r="O3340">
        <v>34.928497314453097</v>
      </c>
      <c r="P3340">
        <v>86.630561592130803</v>
      </c>
      <c r="Q3340">
        <v>138.61548035322701</v>
      </c>
      <c r="R3340">
        <v>28.876798002514501</v>
      </c>
      <c r="S3340">
        <v>2.5459359057540998</v>
      </c>
      <c r="T3340">
        <v>0.54809737651360002</v>
      </c>
      <c r="U3340">
        <v>0.974630639125599</v>
      </c>
      <c r="V3340">
        <v>7.3603082851637698</v>
      </c>
      <c r="W3340">
        <v>2.2362903225806399</v>
      </c>
    </row>
    <row r="3341" spans="1:23" x14ac:dyDescent="0.25">
      <c r="A3341">
        <v>3339</v>
      </c>
      <c r="B3341">
        <v>157.565700867472</v>
      </c>
      <c r="C3341">
        <v>233.819596731937</v>
      </c>
      <c r="D3341">
        <v>40.015989211432498</v>
      </c>
      <c r="E3341">
        <v>3.2401202130079301</v>
      </c>
      <c r="F3341">
        <v>6.1114220619201598</v>
      </c>
      <c r="G3341">
        <v>1.3778938055038401</v>
      </c>
      <c r="H3341">
        <v>8.2675828933715803</v>
      </c>
      <c r="I3341">
        <v>1.2668049335479701</v>
      </c>
      <c r="J3341">
        <v>956</v>
      </c>
      <c r="K3341">
        <v>115</v>
      </c>
      <c r="L3341">
        <v>1736</v>
      </c>
      <c r="M3341">
        <v>196</v>
      </c>
      <c r="N3341">
        <v>116.726173400878</v>
      </c>
      <c r="O3341">
        <v>25.0798740386962</v>
      </c>
      <c r="P3341">
        <v>104.614559734179</v>
      </c>
      <c r="Q3341">
        <v>145.79066171923299</v>
      </c>
      <c r="R3341">
        <v>23.386078720254201</v>
      </c>
      <c r="S3341">
        <v>3.4811657740681099</v>
      </c>
      <c r="T3341">
        <v>0.58643227093504502</v>
      </c>
      <c r="U3341">
        <v>0.97745342315130401</v>
      </c>
      <c r="V3341">
        <v>4.9278707443739096</v>
      </c>
      <c r="W3341">
        <v>2.5984066630454401</v>
      </c>
    </row>
    <row r="3342" spans="1:23" x14ac:dyDescent="0.25">
      <c r="A3342">
        <v>3340</v>
      </c>
      <c r="B3342">
        <v>163.702982786392</v>
      </c>
      <c r="C3342">
        <v>209.042558559257</v>
      </c>
      <c r="D3342">
        <v>37.290399740122901</v>
      </c>
      <c r="E3342">
        <v>11.1506522903206</v>
      </c>
      <c r="F3342">
        <v>7.4831309318542401</v>
      </c>
      <c r="G3342">
        <v>5.1615138053893999</v>
      </c>
      <c r="H3342">
        <v>10.23752784729</v>
      </c>
      <c r="I3342">
        <v>3.6053204536437899</v>
      </c>
      <c r="J3342">
        <v>1269</v>
      </c>
      <c r="K3342">
        <v>273</v>
      </c>
      <c r="L3342">
        <v>2149</v>
      </c>
      <c r="M3342">
        <v>705</v>
      </c>
      <c r="N3342">
        <v>120.337020874023</v>
      </c>
      <c r="O3342">
        <v>42.2965698242187</v>
      </c>
      <c r="P3342">
        <v>64.962887989203693</v>
      </c>
      <c r="Q3342">
        <v>174.14848420606299</v>
      </c>
      <c r="R3342">
        <v>25.666644217694401</v>
      </c>
      <c r="S3342">
        <v>4.5221430487378997</v>
      </c>
      <c r="T3342">
        <v>0.36601909516669101</v>
      </c>
      <c r="U3342">
        <v>0.96887554956220701</v>
      </c>
      <c r="V3342">
        <v>18.987442922374399</v>
      </c>
      <c r="W3342">
        <v>2.55210150674068</v>
      </c>
    </row>
    <row r="3343" spans="1:23" x14ac:dyDescent="0.25">
      <c r="A3343">
        <v>3341</v>
      </c>
      <c r="B3343">
        <v>184.89879485338301</v>
      </c>
      <c r="C3343">
        <v>213.66090939082801</v>
      </c>
      <c r="D3343">
        <v>16.970954530041599</v>
      </c>
      <c r="E3343">
        <v>7.3306877772012804</v>
      </c>
      <c r="F3343">
        <v>6.3113117218017498</v>
      </c>
      <c r="G3343">
        <v>3.7484016418457</v>
      </c>
      <c r="H3343">
        <v>7.2341618537902797</v>
      </c>
      <c r="I3343">
        <v>3.3668725490570002</v>
      </c>
      <c r="J3343">
        <v>874</v>
      </c>
      <c r="K3343">
        <v>368</v>
      </c>
      <c r="L3343">
        <v>1733</v>
      </c>
      <c r="M3343">
        <v>711</v>
      </c>
      <c r="N3343">
        <v>89.587944030761705</v>
      </c>
      <c r="O3343">
        <v>46.324939727783203</v>
      </c>
      <c r="P3343">
        <v>85.962555822741294</v>
      </c>
      <c r="Q3343">
        <v>194.32797339771301</v>
      </c>
      <c r="R3343">
        <v>31.515226827910599</v>
      </c>
      <c r="S3343">
        <v>8.0115123275419808</v>
      </c>
      <c r="T3343">
        <v>0.45702194405811303</v>
      </c>
      <c r="U3343">
        <v>0.96732034958208002</v>
      </c>
      <c r="V3343">
        <v>12.270685579196201</v>
      </c>
      <c r="W3343">
        <v>4.2762472077438503</v>
      </c>
    </row>
    <row r="3344" spans="1:23" x14ac:dyDescent="0.25">
      <c r="A3344">
        <v>3342</v>
      </c>
      <c r="B3344">
        <v>149.90108482602</v>
      </c>
      <c r="C3344">
        <v>173.78930311086901</v>
      </c>
      <c r="D3344">
        <v>39.628126121846002</v>
      </c>
      <c r="E3344">
        <v>10.9175896595876</v>
      </c>
      <c r="F3344">
        <v>13.3795509338378</v>
      </c>
      <c r="G3344">
        <v>7.4411559104919398</v>
      </c>
      <c r="H3344">
        <v>11.9759874343872</v>
      </c>
      <c r="I3344">
        <v>5.73764944076538</v>
      </c>
      <c r="J3344">
        <v>1488</v>
      </c>
      <c r="K3344">
        <v>594</v>
      </c>
      <c r="L3344">
        <v>3516</v>
      </c>
      <c r="M3344">
        <v>1477</v>
      </c>
      <c r="N3344">
        <v>115.831771850585</v>
      </c>
      <c r="O3344">
        <v>51.865207672119098</v>
      </c>
      <c r="P3344">
        <v>30.984119345524501</v>
      </c>
      <c r="Q3344">
        <v>165.38522188867501</v>
      </c>
      <c r="R3344">
        <v>16.385110202604402</v>
      </c>
      <c r="S3344">
        <v>5.9286204714548498</v>
      </c>
      <c r="T3344">
        <v>0.29073825314847901</v>
      </c>
      <c r="U3344">
        <v>0.96803953731369496</v>
      </c>
      <c r="V3344">
        <v>14.475106685633</v>
      </c>
      <c r="W3344">
        <v>3.9040668662674598</v>
      </c>
    </row>
    <row r="3345" spans="1:23" x14ac:dyDescent="0.25">
      <c r="A3345">
        <v>3343</v>
      </c>
      <c r="B3345">
        <v>182.30474101962</v>
      </c>
      <c r="C3345">
        <v>184.76184284577599</v>
      </c>
      <c r="D3345">
        <v>18.961309223975501</v>
      </c>
      <c r="E3345">
        <v>6.4006844920768398</v>
      </c>
      <c r="F3345">
        <v>5.8346138000488201</v>
      </c>
      <c r="G3345">
        <v>2.6688375473022399</v>
      </c>
      <c r="H3345">
        <v>7.2779021263122496</v>
      </c>
      <c r="I3345">
        <v>2.4554474353790199</v>
      </c>
      <c r="J3345">
        <v>890</v>
      </c>
      <c r="K3345">
        <v>233</v>
      </c>
      <c r="L3345">
        <v>1630</v>
      </c>
      <c r="M3345">
        <v>514</v>
      </c>
      <c r="N3345">
        <v>81.938995361328097</v>
      </c>
      <c r="O3345">
        <v>36.496574401855398</v>
      </c>
      <c r="P3345">
        <v>64.301795383300004</v>
      </c>
      <c r="Q3345">
        <v>149.134959286243</v>
      </c>
      <c r="R3345">
        <v>28.039774495248601</v>
      </c>
      <c r="S3345">
        <v>8.0957002879548501</v>
      </c>
      <c r="T3345">
        <v>0.37922982592549598</v>
      </c>
      <c r="U3345">
        <v>0.94816458065110398</v>
      </c>
      <c r="V3345">
        <v>14.8883632923368</v>
      </c>
      <c r="W3345">
        <v>3.5606345791879499</v>
      </c>
    </row>
    <row r="3346" spans="1:23" x14ac:dyDescent="0.25">
      <c r="A3346">
        <v>3344</v>
      </c>
      <c r="B3346">
        <v>153.96836732713601</v>
      </c>
      <c r="C3346">
        <v>207.70143026257</v>
      </c>
      <c r="D3346">
        <v>34.831291336292502</v>
      </c>
      <c r="E3346">
        <v>9.7426067277923991</v>
      </c>
      <c r="F3346">
        <v>8.4584760665893501</v>
      </c>
      <c r="G3346">
        <v>5.5608668327331499</v>
      </c>
      <c r="H3346">
        <v>10.502329826354901</v>
      </c>
      <c r="I3346">
        <v>4.2386617660522399</v>
      </c>
      <c r="J3346">
        <v>1324</v>
      </c>
      <c r="K3346">
        <v>317</v>
      </c>
      <c r="L3346">
        <v>2517</v>
      </c>
      <c r="M3346">
        <v>895</v>
      </c>
      <c r="N3346">
        <v>113.35783386230401</v>
      </c>
      <c r="O3346">
        <v>61.846584320068303</v>
      </c>
      <c r="P3346">
        <v>111.282466747279</v>
      </c>
      <c r="Q3346">
        <v>210.470588235294</v>
      </c>
      <c r="R3346">
        <v>18.879891984960199</v>
      </c>
      <c r="S3346">
        <v>3.87036373810197</v>
      </c>
      <c r="T3346">
        <v>0.66517485803598697</v>
      </c>
      <c r="U3346">
        <v>0.97726701436068697</v>
      </c>
      <c r="V3346">
        <v>6.8057040998217397</v>
      </c>
      <c r="W3346">
        <v>2.3936577364680098</v>
      </c>
    </row>
    <row r="3347" spans="1:23" x14ac:dyDescent="0.25">
      <c r="A3347">
        <v>3345</v>
      </c>
      <c r="B3347">
        <v>170.67154417900599</v>
      </c>
      <c r="C3347">
        <v>145.29061305284401</v>
      </c>
      <c r="D3347">
        <v>39.909894311812899</v>
      </c>
      <c r="E3347">
        <v>12.7035573634193</v>
      </c>
      <c r="F3347">
        <v>7.3233451843261701</v>
      </c>
      <c r="G3347">
        <v>5.1250138282775799</v>
      </c>
      <c r="H3347">
        <v>8.9403352737426705</v>
      </c>
      <c r="I3347">
        <v>4.0781393051147399</v>
      </c>
      <c r="J3347">
        <v>1069</v>
      </c>
      <c r="K3347">
        <v>335</v>
      </c>
      <c r="L3347">
        <v>1946</v>
      </c>
      <c r="M3347">
        <v>978</v>
      </c>
      <c r="N3347">
        <v>89.403579711914006</v>
      </c>
      <c r="O3347">
        <v>31.0161228179931</v>
      </c>
      <c r="P3347">
        <v>80.663721552878101</v>
      </c>
      <c r="Q3347">
        <v>209.004712699853</v>
      </c>
      <c r="R3347">
        <v>21.374456062317702</v>
      </c>
      <c r="S3347">
        <v>4.4650831177007104</v>
      </c>
      <c r="T3347">
        <v>0.47052883347452601</v>
      </c>
      <c r="U3347">
        <v>0.97803316044238198</v>
      </c>
      <c r="V3347">
        <v>5.6967488789237599</v>
      </c>
      <c r="W3347">
        <v>3.0500535013672501</v>
      </c>
    </row>
    <row r="3348" spans="1:23" x14ac:dyDescent="0.25">
      <c r="A3348">
        <v>3346</v>
      </c>
      <c r="B3348">
        <v>192.10931708358399</v>
      </c>
      <c r="C3348">
        <v>207.99208212850999</v>
      </c>
      <c r="D3348">
        <v>43.465433904588103</v>
      </c>
      <c r="E3348">
        <v>8.6545040260489898</v>
      </c>
      <c r="F3348">
        <v>6.11948537826538</v>
      </c>
      <c r="G3348">
        <v>4.42752981185913</v>
      </c>
      <c r="H3348">
        <v>8.5912485122680593</v>
      </c>
      <c r="I3348">
        <v>3.7783951759338299</v>
      </c>
      <c r="J3348">
        <v>1008</v>
      </c>
      <c r="K3348">
        <v>338</v>
      </c>
      <c r="L3348">
        <v>2010</v>
      </c>
      <c r="M3348">
        <v>836</v>
      </c>
      <c r="N3348">
        <v>91.0054931640625</v>
      </c>
      <c r="O3348">
        <v>28.071336746215799</v>
      </c>
      <c r="P3348">
        <v>69.754901960784295</v>
      </c>
      <c r="Q3348">
        <v>143.551299070737</v>
      </c>
      <c r="R3348">
        <v>25.044937784078201</v>
      </c>
      <c r="S3348">
        <v>5.5146714580151901</v>
      </c>
      <c r="T3348">
        <v>0.45251402374581101</v>
      </c>
      <c r="U3348">
        <v>0.95387922921353596</v>
      </c>
      <c r="V3348">
        <v>9.4599388379204896</v>
      </c>
      <c r="W3348">
        <v>3.30662305805396</v>
      </c>
    </row>
    <row r="3349" spans="1:23" x14ac:dyDescent="0.25">
      <c r="A3349">
        <v>3347</v>
      </c>
      <c r="B3349">
        <v>169.69457975120801</v>
      </c>
      <c r="C3349">
        <v>201.97966193793701</v>
      </c>
      <c r="D3349">
        <v>32.227986585160302</v>
      </c>
      <c r="E3349">
        <v>8.7774074971659299</v>
      </c>
      <c r="F3349">
        <v>8.1770715713500906</v>
      </c>
      <c r="G3349">
        <v>4.3811459541320801</v>
      </c>
      <c r="H3349">
        <v>9.86921787261962</v>
      </c>
      <c r="I3349">
        <v>4.5941452980041504</v>
      </c>
      <c r="J3349">
        <v>1170</v>
      </c>
      <c r="K3349">
        <v>520</v>
      </c>
      <c r="L3349">
        <v>2224</v>
      </c>
      <c r="M3349">
        <v>1111</v>
      </c>
      <c r="N3349">
        <v>123.547561645507</v>
      </c>
      <c r="O3349">
        <v>49.7393188476562</v>
      </c>
      <c r="P3349">
        <v>73.304427621014</v>
      </c>
      <c r="Q3349">
        <v>201.50724742716301</v>
      </c>
      <c r="R3349">
        <v>33.050688665007002</v>
      </c>
      <c r="S3349">
        <v>8.5980644463340496</v>
      </c>
      <c r="T3349">
        <v>0.43032883283214701</v>
      </c>
      <c r="U3349">
        <v>0.95181927931502697</v>
      </c>
      <c r="V3349">
        <v>15.695299837925401</v>
      </c>
      <c r="W3349">
        <v>4.3567545802295102</v>
      </c>
    </row>
    <row r="3350" spans="1:23" x14ac:dyDescent="0.25">
      <c r="A3350">
        <v>3348</v>
      </c>
      <c r="B3350">
        <v>177.53942440179301</v>
      </c>
      <c r="C3350">
        <v>200.13444856294501</v>
      </c>
      <c r="D3350">
        <v>32.046903442413701</v>
      </c>
      <c r="E3350">
        <v>6.7800298493170299</v>
      </c>
      <c r="F3350">
        <v>6.0732140541076598</v>
      </c>
      <c r="G3350">
        <v>3.22715067863464</v>
      </c>
      <c r="H3350">
        <v>10.2268047332763</v>
      </c>
      <c r="I3350">
        <v>2.1034958362579301</v>
      </c>
      <c r="J3350">
        <v>1244</v>
      </c>
      <c r="K3350">
        <v>145</v>
      </c>
      <c r="L3350">
        <v>2284</v>
      </c>
      <c r="M3350">
        <v>357</v>
      </c>
      <c r="N3350">
        <v>106.32968139648401</v>
      </c>
      <c r="O3350">
        <v>48.1663818359375</v>
      </c>
      <c r="P3350">
        <v>77.920652834447395</v>
      </c>
      <c r="Q3350">
        <v>127.135094566196</v>
      </c>
      <c r="R3350">
        <v>28.008080941552102</v>
      </c>
      <c r="S3350">
        <v>13.4895715355125</v>
      </c>
      <c r="T3350">
        <v>0.50433075433272201</v>
      </c>
      <c r="U3350">
        <v>0.72643590604572195</v>
      </c>
      <c r="V3350">
        <v>6.6785969935576199</v>
      </c>
      <c r="W3350">
        <v>4.8778307508939198</v>
      </c>
    </row>
    <row r="3351" spans="1:23" x14ac:dyDescent="0.25">
      <c r="A3351">
        <v>3349</v>
      </c>
      <c r="B3351">
        <v>156.31801509829401</v>
      </c>
      <c r="C3351">
        <v>130.078771177395</v>
      </c>
      <c r="D3351">
        <v>22.322233900511598</v>
      </c>
      <c r="E3351">
        <v>5.5850540423108503</v>
      </c>
      <c r="F3351">
        <v>7.3126053810119602</v>
      </c>
      <c r="G3351">
        <v>3.46451663970947</v>
      </c>
      <c r="H3351">
        <v>9.0772924423217702</v>
      </c>
      <c r="I3351">
        <v>2.1228129863739</v>
      </c>
      <c r="J3351">
        <v>1117</v>
      </c>
      <c r="K3351">
        <v>118</v>
      </c>
      <c r="L3351">
        <v>1881</v>
      </c>
      <c r="M3351">
        <v>338</v>
      </c>
      <c r="N3351">
        <v>97.862144470214801</v>
      </c>
      <c r="O3351">
        <v>60.530982971191399</v>
      </c>
      <c r="P3351">
        <v>82.383746556473795</v>
      </c>
      <c r="Q3351">
        <v>167.905974827123</v>
      </c>
      <c r="R3351">
        <v>24.384288177641199</v>
      </c>
      <c r="S3351">
        <v>9.1383037928436703</v>
      </c>
      <c r="T3351">
        <v>0.45524184715280103</v>
      </c>
      <c r="U3351">
        <v>0.93501068924692599</v>
      </c>
      <c r="V3351">
        <v>14.110465116279</v>
      </c>
      <c r="W3351">
        <v>5.4820837530579896</v>
      </c>
    </row>
    <row r="3352" spans="1:23" x14ac:dyDescent="0.25">
      <c r="A3352">
        <v>3350</v>
      </c>
      <c r="B3352">
        <v>168.64445263831999</v>
      </c>
      <c r="C3352">
        <v>178.72722156455501</v>
      </c>
      <c r="D3352">
        <v>30.419971451942601</v>
      </c>
      <c r="E3352">
        <v>7.6246507513689297</v>
      </c>
      <c r="F3352">
        <v>7.2535524368286097</v>
      </c>
      <c r="G3352">
        <v>4.0192890167236301</v>
      </c>
      <c r="H3352">
        <v>9.9250202178955007</v>
      </c>
      <c r="I3352">
        <v>3.5269527435302699</v>
      </c>
      <c r="J3352">
        <v>1176</v>
      </c>
      <c r="K3352">
        <v>374</v>
      </c>
      <c r="L3352">
        <v>2221</v>
      </c>
      <c r="M3352">
        <v>789</v>
      </c>
      <c r="N3352">
        <v>102.107780456542</v>
      </c>
      <c r="O3352">
        <v>49.678970336913999</v>
      </c>
      <c r="P3352">
        <v>71.227848101265806</v>
      </c>
      <c r="Q3352">
        <v>175.892576904381</v>
      </c>
      <c r="R3352">
        <v>26.496249288504</v>
      </c>
      <c r="S3352">
        <v>5.5741326275716601</v>
      </c>
      <c r="T3352">
        <v>0.384143815968708</v>
      </c>
      <c r="U3352">
        <v>0.95893649846523499</v>
      </c>
      <c r="V3352">
        <v>18.079365079365001</v>
      </c>
      <c r="W3352">
        <v>2.6656944132824698</v>
      </c>
    </row>
    <row r="3353" spans="1:23" x14ac:dyDescent="0.25">
      <c r="A3353">
        <v>3351</v>
      </c>
      <c r="B3353">
        <v>157.15164276426799</v>
      </c>
      <c r="C3353">
        <v>186.002309379184</v>
      </c>
      <c r="D3353">
        <v>39.120698124939999</v>
      </c>
      <c r="E3353">
        <v>9.1930006074049508</v>
      </c>
      <c r="F3353">
        <v>9.2043237686157209</v>
      </c>
      <c r="G3353">
        <v>5.1903696060180602</v>
      </c>
      <c r="H3353">
        <v>9.7860040664672798</v>
      </c>
      <c r="I3353">
        <v>4.21234083175659</v>
      </c>
      <c r="J3353">
        <v>1159</v>
      </c>
      <c r="K3353">
        <v>439</v>
      </c>
      <c r="L3353">
        <v>2061</v>
      </c>
      <c r="M3353">
        <v>1012</v>
      </c>
      <c r="N3353">
        <v>126.570137023925</v>
      </c>
      <c r="O3353">
        <v>47.434165954589801</v>
      </c>
      <c r="P3353">
        <v>106.51526125193899</v>
      </c>
      <c r="Q3353">
        <v>168.308777429467</v>
      </c>
      <c r="R3353">
        <v>20.654660551062001</v>
      </c>
      <c r="S3353">
        <v>10.215509356888701</v>
      </c>
      <c r="T3353">
        <v>0.65142429396532797</v>
      </c>
      <c r="U3353">
        <v>0.94956608158403399</v>
      </c>
      <c r="V3353">
        <v>10.151724137931</v>
      </c>
      <c r="W3353">
        <v>3.4903846153846101</v>
      </c>
    </row>
    <row r="3354" spans="1:23" x14ac:dyDescent="0.25">
      <c r="A3354">
        <v>3352</v>
      </c>
      <c r="B3354">
        <v>155.04135535329601</v>
      </c>
      <c r="C3354">
        <v>188.57889731995499</v>
      </c>
      <c r="D3354">
        <v>33.262717409972097</v>
      </c>
      <c r="E3354">
        <v>6.9506281998787403</v>
      </c>
      <c r="F3354">
        <v>7.9220004081726003</v>
      </c>
      <c r="G3354">
        <v>3.4880061149597101</v>
      </c>
      <c r="H3354">
        <v>9.6551523208618093</v>
      </c>
      <c r="I3354">
        <v>2.4991672039031898</v>
      </c>
      <c r="J3354">
        <v>1134</v>
      </c>
      <c r="K3354">
        <v>203</v>
      </c>
      <c r="L3354">
        <v>2530</v>
      </c>
      <c r="M3354">
        <v>471</v>
      </c>
      <c r="N3354">
        <v>115.24755859375</v>
      </c>
      <c r="O3354">
        <v>31.384710311889599</v>
      </c>
      <c r="P3354">
        <v>83.245914643820399</v>
      </c>
      <c r="Q3354">
        <v>111.745787368165</v>
      </c>
      <c r="R3354">
        <v>32.925352309953801</v>
      </c>
      <c r="S3354">
        <v>8.4264297111059108</v>
      </c>
      <c r="T3354">
        <v>0.49339263241634401</v>
      </c>
      <c r="U3354">
        <v>0.89634718800423496</v>
      </c>
      <c r="V3354">
        <v>13.0558894230769</v>
      </c>
      <c r="W3354">
        <v>3.9542372881355901</v>
      </c>
    </row>
    <row r="3355" spans="1:23" x14ac:dyDescent="0.25">
      <c r="A3355">
        <v>3353</v>
      </c>
      <c r="B3355">
        <v>194.56442003531899</v>
      </c>
      <c r="C3355">
        <v>174.61734169108601</v>
      </c>
      <c r="D3355">
        <v>43.815725707118503</v>
      </c>
      <c r="E3355">
        <v>5.4432669694050704</v>
      </c>
      <c r="F3355">
        <v>7.2933082580566397</v>
      </c>
      <c r="G3355">
        <v>2.8034741878509499</v>
      </c>
      <c r="H3355">
        <v>9.1008014678955007</v>
      </c>
      <c r="I3355">
        <v>2.0199792385101301</v>
      </c>
      <c r="J3355">
        <v>1084</v>
      </c>
      <c r="K3355">
        <v>183</v>
      </c>
      <c r="L3355">
        <v>2068</v>
      </c>
      <c r="M3355">
        <v>339</v>
      </c>
      <c r="N3355">
        <v>94.260276794433594</v>
      </c>
      <c r="O3355">
        <v>29.427877426147401</v>
      </c>
      <c r="P3355">
        <v>95.887368421052599</v>
      </c>
      <c r="Q3355">
        <v>189.249747702767</v>
      </c>
      <c r="R3355">
        <v>26.922480303760398</v>
      </c>
      <c r="S3355">
        <v>5.1970349497222701</v>
      </c>
      <c r="T3355">
        <v>0.52879925565062602</v>
      </c>
      <c r="U3355">
        <v>0.97543678517184196</v>
      </c>
      <c r="V3355">
        <v>21.096846846846798</v>
      </c>
      <c r="W3355">
        <v>3.5005365629311598</v>
      </c>
    </row>
    <row r="3356" spans="1:23" x14ac:dyDescent="0.25">
      <c r="A3356">
        <v>3354</v>
      </c>
      <c r="B3356">
        <v>151.64629626035801</v>
      </c>
      <c r="C3356">
        <v>182.52075530283901</v>
      </c>
      <c r="D3356">
        <v>19.530554385202699</v>
      </c>
      <c r="E3356">
        <v>9.7995196684519197</v>
      </c>
      <c r="F3356">
        <v>5.9488935470581001</v>
      </c>
      <c r="G3356">
        <v>4.3485207557678196</v>
      </c>
      <c r="H3356">
        <v>7.4778914451599103</v>
      </c>
      <c r="I3356">
        <v>3.5743424892425502</v>
      </c>
      <c r="J3356">
        <v>915</v>
      </c>
      <c r="K3356">
        <v>356</v>
      </c>
      <c r="L3356">
        <v>1785</v>
      </c>
      <c r="M3356">
        <v>827</v>
      </c>
      <c r="N3356">
        <v>74.094535827636705</v>
      </c>
      <c r="O3356">
        <v>79</v>
      </c>
      <c r="P3356">
        <v>43.861717352414999</v>
      </c>
      <c r="Q3356">
        <v>217.90663236929899</v>
      </c>
      <c r="R3356">
        <v>14.7046906193198</v>
      </c>
      <c r="S3356">
        <v>5.9195783316534198</v>
      </c>
      <c r="T3356">
        <v>0.38325465550541599</v>
      </c>
      <c r="U3356">
        <v>0.967861684080082</v>
      </c>
      <c r="V3356">
        <v>9.2038352272727195</v>
      </c>
      <c r="W3356">
        <v>3.0234439834024802</v>
      </c>
    </row>
    <row r="3357" spans="1:23" x14ac:dyDescent="0.25">
      <c r="A3357">
        <v>3355</v>
      </c>
      <c r="B3357">
        <v>173.08880436259099</v>
      </c>
      <c r="C3357">
        <v>177.61355741427101</v>
      </c>
      <c r="D3357">
        <v>25.078020905017599</v>
      </c>
      <c r="E3357">
        <v>8.8281628029632095</v>
      </c>
      <c r="F3357">
        <v>6.2097077369689897</v>
      </c>
      <c r="G3357">
        <v>3.6554381847381499</v>
      </c>
      <c r="H3357">
        <v>6.6685090065002397</v>
      </c>
      <c r="I3357">
        <v>2.6789493560790998</v>
      </c>
      <c r="J3357">
        <v>756</v>
      </c>
      <c r="K3357">
        <v>195</v>
      </c>
      <c r="L3357">
        <v>1579</v>
      </c>
      <c r="M3357">
        <v>511</v>
      </c>
      <c r="N3357">
        <v>81.049369812011705</v>
      </c>
      <c r="O3357">
        <v>22.8035068511962</v>
      </c>
      <c r="P3357">
        <v>84.768289211500104</v>
      </c>
      <c r="Q3357">
        <v>113.069062671797</v>
      </c>
      <c r="R3357">
        <v>20.6201283176296</v>
      </c>
      <c r="S3357">
        <v>5.9960908560095501</v>
      </c>
      <c r="T3357">
        <v>0.54621521490461</v>
      </c>
      <c r="U3357">
        <v>0.95289800709497796</v>
      </c>
      <c r="V3357">
        <v>7.4428571428571404</v>
      </c>
      <c r="W3357">
        <v>2.7846963385222501</v>
      </c>
    </row>
    <row r="3358" spans="1:23" x14ac:dyDescent="0.25">
      <c r="A3358">
        <v>3356</v>
      </c>
      <c r="B3358">
        <v>129.32020803819199</v>
      </c>
      <c r="C3358">
        <v>190.58052746996799</v>
      </c>
      <c r="D3358">
        <v>19.965823312663499</v>
      </c>
      <c r="E3358">
        <v>13.5499920359825</v>
      </c>
      <c r="F3358">
        <v>6.6054630279540998</v>
      </c>
      <c r="G3358">
        <v>3.87702059745788</v>
      </c>
      <c r="H3358">
        <v>8.5990095138549805</v>
      </c>
      <c r="I3358">
        <v>3.8823666572570801</v>
      </c>
      <c r="J3358">
        <v>981</v>
      </c>
      <c r="K3358">
        <v>419</v>
      </c>
      <c r="L3358">
        <v>2221</v>
      </c>
      <c r="M3358">
        <v>777</v>
      </c>
      <c r="N3358">
        <v>73.979728698730398</v>
      </c>
      <c r="O3358">
        <v>77.233413696289006</v>
      </c>
      <c r="P3358">
        <v>41.696440342781798</v>
      </c>
      <c r="Q3358">
        <v>178.347637647814</v>
      </c>
      <c r="R3358">
        <v>25.011028691655198</v>
      </c>
      <c r="S3358">
        <v>5.6770243055321501</v>
      </c>
      <c r="T3358">
        <v>0.25260314002457401</v>
      </c>
      <c r="U3358">
        <v>0.96530177410865703</v>
      </c>
      <c r="V3358">
        <v>15.479467258601501</v>
      </c>
      <c r="W3358">
        <v>2.7307832422586502</v>
      </c>
    </row>
    <row r="3359" spans="1:23" x14ac:dyDescent="0.25">
      <c r="A3359">
        <v>3357</v>
      </c>
      <c r="B3359">
        <v>198.637272215645</v>
      </c>
      <c r="C3359">
        <v>183.03438840264701</v>
      </c>
      <c r="D3359">
        <v>27.915550245794599</v>
      </c>
      <c r="E3359">
        <v>7.8255979073097901</v>
      </c>
      <c r="F3359">
        <v>5.7888584136962802</v>
      </c>
      <c r="G3359">
        <v>4.8674340248107901</v>
      </c>
      <c r="H3359">
        <v>9.0455141067504794</v>
      </c>
      <c r="I3359">
        <v>3.93923664093017</v>
      </c>
      <c r="J3359">
        <v>995</v>
      </c>
      <c r="K3359">
        <v>378</v>
      </c>
      <c r="L3359">
        <v>2039</v>
      </c>
      <c r="M3359">
        <v>929</v>
      </c>
      <c r="N3359">
        <v>91.065910339355398</v>
      </c>
      <c r="O3359">
        <v>17.0293865203857</v>
      </c>
      <c r="P3359">
        <v>89.644685039370003</v>
      </c>
      <c r="Q3359">
        <v>159.53582970655401</v>
      </c>
      <c r="R3359">
        <v>26.6908137508081</v>
      </c>
      <c r="S3359">
        <v>2.8628911762366598</v>
      </c>
      <c r="T3359">
        <v>0.56500801226689501</v>
      </c>
      <c r="U3359">
        <v>0.98851223199920601</v>
      </c>
      <c r="V3359">
        <v>7.3089605734766998</v>
      </c>
      <c r="W3359">
        <v>2.5967674515814401</v>
      </c>
    </row>
    <row r="3360" spans="1:23" x14ac:dyDescent="0.25">
      <c r="A3360">
        <v>3358</v>
      </c>
      <c r="B3360">
        <v>167.248248559063</v>
      </c>
      <c r="C3360">
        <v>217.37169360942301</v>
      </c>
      <c r="D3360">
        <v>31.501962820106701</v>
      </c>
      <c r="E3360">
        <v>6.4723056332609801</v>
      </c>
      <c r="F3360">
        <v>4.5753502845764098</v>
      </c>
      <c r="G3360">
        <v>3.6807146072387602</v>
      </c>
      <c r="H3360">
        <v>5.1650433540344203</v>
      </c>
      <c r="I3360">
        <v>2.9096622467040998</v>
      </c>
      <c r="J3360">
        <v>461</v>
      </c>
      <c r="K3360">
        <v>242</v>
      </c>
      <c r="L3360">
        <v>1087</v>
      </c>
      <c r="M3360">
        <v>593</v>
      </c>
      <c r="N3360">
        <v>50.089920043945298</v>
      </c>
      <c r="O3360">
        <v>83.815269470214801</v>
      </c>
      <c r="P3360">
        <v>77.921740118128099</v>
      </c>
      <c r="Q3360">
        <v>146.06166289226701</v>
      </c>
      <c r="R3360">
        <v>21.6765048641089</v>
      </c>
      <c r="S3360">
        <v>10.6695011727005</v>
      </c>
      <c r="T3360">
        <v>0.46770033367866498</v>
      </c>
      <c r="U3360">
        <v>0.88360138245364905</v>
      </c>
      <c r="V3360">
        <v>7.5694899391670498</v>
      </c>
      <c r="W3360">
        <v>4.2963675213675199</v>
      </c>
    </row>
    <row r="3361" spans="1:23" x14ac:dyDescent="0.25">
      <c r="A3361">
        <v>3359</v>
      </c>
      <c r="B3361">
        <v>172.01104232567999</v>
      </c>
      <c r="C3361">
        <v>184.07279396068199</v>
      </c>
      <c r="D3361">
        <v>20.779347971471999</v>
      </c>
      <c r="E3361">
        <v>8.14947010943383</v>
      </c>
      <c r="F3361">
        <v>4.4354138374328604</v>
      </c>
      <c r="G3361">
        <v>5.6544375419616699</v>
      </c>
      <c r="H3361">
        <v>7.40793657302856</v>
      </c>
      <c r="I3361">
        <v>4.0984911918640101</v>
      </c>
      <c r="J3361">
        <v>816</v>
      </c>
      <c r="K3361">
        <v>358</v>
      </c>
      <c r="L3361">
        <v>1569</v>
      </c>
      <c r="M3361">
        <v>888</v>
      </c>
      <c r="N3361">
        <v>82.152297973632798</v>
      </c>
      <c r="O3361">
        <v>65.253349304199205</v>
      </c>
      <c r="P3361">
        <v>83.855108579565595</v>
      </c>
      <c r="Q3361">
        <v>156.98976967799601</v>
      </c>
      <c r="R3361">
        <v>26.415741428677102</v>
      </c>
      <c r="S3361">
        <v>5.0092999816862998</v>
      </c>
      <c r="T3361">
        <v>0.52180830843885395</v>
      </c>
      <c r="U3361">
        <v>0.97582570872892604</v>
      </c>
      <c r="V3361">
        <v>7.6023926812104099</v>
      </c>
      <c r="W3361">
        <v>3.16157658176789</v>
      </c>
    </row>
    <row r="3362" spans="1:23" x14ac:dyDescent="0.25">
      <c r="A3362">
        <v>3360</v>
      </c>
      <c r="B3362">
        <v>148.24962642395499</v>
      </c>
      <c r="C3362">
        <v>220.31013603989899</v>
      </c>
      <c r="D3362">
        <v>24.546864291648198</v>
      </c>
      <c r="E3362">
        <v>4.0538274948640796</v>
      </c>
      <c r="F3362">
        <v>9.6351737976074201</v>
      </c>
      <c r="G3362">
        <v>1.78450179100036</v>
      </c>
      <c r="H3362">
        <v>12.9609060287475</v>
      </c>
      <c r="I3362">
        <v>1.6248019933700499</v>
      </c>
      <c r="J3362">
        <v>1580</v>
      </c>
      <c r="K3362">
        <v>148</v>
      </c>
      <c r="L3362">
        <v>3129</v>
      </c>
      <c r="M3362">
        <v>254</v>
      </c>
      <c r="N3362">
        <v>117.881294250488</v>
      </c>
      <c r="O3362">
        <v>13.928387641906699</v>
      </c>
      <c r="P3362">
        <v>50.254254949635197</v>
      </c>
      <c r="Q3362">
        <v>180.20895184135901</v>
      </c>
      <c r="R3362">
        <v>20.4084625584658</v>
      </c>
      <c r="S3362">
        <v>5.8554610504919298</v>
      </c>
      <c r="T3362">
        <v>0.32124157969309203</v>
      </c>
      <c r="U3362">
        <v>0.96566066780773696</v>
      </c>
      <c r="V3362">
        <v>12.8411927877947</v>
      </c>
      <c r="W3362">
        <v>2.9812396542210702</v>
      </c>
    </row>
    <row r="3363" spans="1:23" x14ac:dyDescent="0.25">
      <c r="A3363">
        <v>3361</v>
      </c>
      <c r="B3363">
        <v>189.46197286964599</v>
      </c>
      <c r="C3363">
        <v>194.90954608084701</v>
      </c>
      <c r="D3363">
        <v>15.0124155283966</v>
      </c>
      <c r="E3363">
        <v>9.18636611541619</v>
      </c>
      <c r="F3363">
        <v>3.98961329460144</v>
      </c>
      <c r="G3363">
        <v>4.9138870239257804</v>
      </c>
      <c r="H3363">
        <v>6.9141726493835396</v>
      </c>
      <c r="I3363">
        <v>4.1275353431701598</v>
      </c>
      <c r="J3363">
        <v>777</v>
      </c>
      <c r="K3363">
        <v>440</v>
      </c>
      <c r="L3363">
        <v>1476</v>
      </c>
      <c r="M3363">
        <v>933</v>
      </c>
      <c r="N3363">
        <v>106.404884338378</v>
      </c>
      <c r="O3363">
        <v>20.518285751342699</v>
      </c>
      <c r="P3363">
        <v>118.327651515151</v>
      </c>
      <c r="Q3363">
        <v>138.678522715349</v>
      </c>
      <c r="R3363">
        <v>13.3964167921298</v>
      </c>
      <c r="S3363">
        <v>4.9806676264561496</v>
      </c>
      <c r="T3363">
        <v>0.77756490848597903</v>
      </c>
      <c r="U3363">
        <v>0.96306930790067802</v>
      </c>
      <c r="V3363">
        <v>9.5404191616766401</v>
      </c>
      <c r="W3363">
        <v>3.05317073170731</v>
      </c>
    </row>
    <row r="3364" spans="1:23" x14ac:dyDescent="0.25">
      <c r="A3364">
        <v>3362</v>
      </c>
      <c r="B3364">
        <v>116.169225096547</v>
      </c>
      <c r="C3364">
        <v>142.19783034795901</v>
      </c>
      <c r="D3364">
        <v>25.365887550425398</v>
      </c>
      <c r="E3364">
        <v>12.2353712077695</v>
      </c>
      <c r="F3364">
        <v>5.8243875503540004</v>
      </c>
      <c r="G3364">
        <v>3.8666090965270898</v>
      </c>
      <c r="H3364">
        <v>6.4461030960082999</v>
      </c>
      <c r="I3364">
        <v>3.1588459014892498</v>
      </c>
      <c r="J3364">
        <v>724</v>
      </c>
      <c r="K3364">
        <v>297</v>
      </c>
      <c r="L3364">
        <v>1549</v>
      </c>
      <c r="M3364">
        <v>773</v>
      </c>
      <c r="N3364">
        <v>68.447059631347599</v>
      </c>
      <c r="O3364">
        <v>48.703182220458899</v>
      </c>
      <c r="P3364">
        <v>82.686288689615196</v>
      </c>
      <c r="Q3364">
        <v>189.391108528258</v>
      </c>
      <c r="R3364">
        <v>29.935821237101202</v>
      </c>
      <c r="S3364">
        <v>9.35672941118548</v>
      </c>
      <c r="T3364">
        <v>0.49048196312047199</v>
      </c>
      <c r="U3364">
        <v>0.95614289405767205</v>
      </c>
      <c r="V3364">
        <v>9.9754285714285693</v>
      </c>
      <c r="W3364">
        <v>4.6669695592912301</v>
      </c>
    </row>
    <row r="3365" spans="1:23" x14ac:dyDescent="0.25">
      <c r="A3365">
        <v>3363</v>
      </c>
      <c r="B3365">
        <v>196.95932387587499</v>
      </c>
      <c r="C3365">
        <v>193.97973956412801</v>
      </c>
      <c r="D3365">
        <v>26.054074132802601</v>
      </c>
      <c r="E3365">
        <v>7.1621703662044496</v>
      </c>
      <c r="F3365">
        <v>6.1502079963684002</v>
      </c>
      <c r="G3365">
        <v>4.47564697265625</v>
      </c>
      <c r="H3365">
        <v>6.8042082786559996</v>
      </c>
      <c r="I3365">
        <v>3.5771691799163801</v>
      </c>
      <c r="J3365">
        <v>727</v>
      </c>
      <c r="K3365">
        <v>342</v>
      </c>
      <c r="L3365">
        <v>1765</v>
      </c>
      <c r="M3365">
        <v>858</v>
      </c>
      <c r="N3365">
        <v>78.102493286132798</v>
      </c>
      <c r="O3365">
        <v>28.284273147583001</v>
      </c>
      <c r="P3365">
        <v>79.455974842767205</v>
      </c>
      <c r="Q3365">
        <v>213.67462981243801</v>
      </c>
      <c r="R3365">
        <v>26.781487295994701</v>
      </c>
      <c r="S3365">
        <v>4.7456072051412201</v>
      </c>
      <c r="T3365">
        <v>0.46894718857261902</v>
      </c>
      <c r="U3365">
        <v>0.98344150754085702</v>
      </c>
      <c r="V3365">
        <v>19.508322663252201</v>
      </c>
      <c r="W3365">
        <v>2.1457142857142801</v>
      </c>
    </row>
    <row r="3366" spans="1:23" x14ac:dyDescent="0.25">
      <c r="A3366">
        <v>3364</v>
      </c>
      <c r="B3366">
        <v>165.40214248287299</v>
      </c>
      <c r="C3366">
        <v>213.31005841370799</v>
      </c>
      <c r="D3366">
        <v>17.419301466062301</v>
      </c>
      <c r="E3366">
        <v>4.1748524637020097</v>
      </c>
      <c r="F3366">
        <v>4.8355569839477504</v>
      </c>
      <c r="G3366">
        <v>2.20504570007324</v>
      </c>
      <c r="H3366">
        <v>7.6062827110290501</v>
      </c>
      <c r="I3366">
        <v>1.6830577850341699</v>
      </c>
      <c r="J3366">
        <v>920</v>
      </c>
      <c r="K3366">
        <v>150</v>
      </c>
      <c r="L3366">
        <v>1687</v>
      </c>
      <c r="M3366">
        <v>324</v>
      </c>
      <c r="N3366">
        <v>83.198554992675696</v>
      </c>
      <c r="O3366">
        <v>52.009613037109297</v>
      </c>
      <c r="P3366">
        <v>92.718427190936296</v>
      </c>
      <c r="Q3366">
        <v>152.62872154115499</v>
      </c>
      <c r="R3366">
        <v>24.752807042972101</v>
      </c>
      <c r="S3366">
        <v>17.650393989873599</v>
      </c>
      <c r="T3366">
        <v>0.51499771046266696</v>
      </c>
      <c r="U3366">
        <v>0.75644709334809401</v>
      </c>
      <c r="V3366">
        <v>14.025974025974</v>
      </c>
      <c r="W3366">
        <v>7.9702127659574398</v>
      </c>
    </row>
    <row r="3367" spans="1:23" x14ac:dyDescent="0.25">
      <c r="A3367">
        <v>3365</v>
      </c>
      <c r="B3367">
        <v>116.99410040947799</v>
      </c>
      <c r="C3367">
        <v>193.51968794271099</v>
      </c>
      <c r="D3367">
        <v>23.628337255512399</v>
      </c>
      <c r="E3367">
        <v>6.1157882478585899</v>
      </c>
      <c r="F3367">
        <v>6.2699422836303702</v>
      </c>
      <c r="G3367">
        <v>2.0650787353515598</v>
      </c>
      <c r="H3367">
        <v>6.5616927146911603</v>
      </c>
      <c r="I3367">
        <v>1.8161481618881199</v>
      </c>
      <c r="J3367">
        <v>697</v>
      </c>
      <c r="K3367">
        <v>120</v>
      </c>
      <c r="L3367">
        <v>1555</v>
      </c>
      <c r="M3367">
        <v>338</v>
      </c>
      <c r="N3367">
        <v>56.603885650634702</v>
      </c>
      <c r="O3367">
        <v>49.658836364746001</v>
      </c>
      <c r="P3367">
        <v>102.37590113285199</v>
      </c>
      <c r="Q3367">
        <v>158.22420056832399</v>
      </c>
      <c r="R3367">
        <v>24.001089832930301</v>
      </c>
      <c r="S3367">
        <v>12.033473626983101</v>
      </c>
      <c r="T3367">
        <v>0.54723226698739502</v>
      </c>
      <c r="U3367">
        <v>0.91145065498996303</v>
      </c>
      <c r="V3367">
        <v>15.819628647214801</v>
      </c>
      <c r="W3367">
        <v>6.91233337336375</v>
      </c>
    </row>
    <row r="3368" spans="1:23" x14ac:dyDescent="0.25">
      <c r="A3368">
        <v>3366</v>
      </c>
      <c r="B3368">
        <v>171.472821129849</v>
      </c>
      <c r="C3368">
        <v>165.52391857012501</v>
      </c>
      <c r="D3368">
        <v>32.777963451738003</v>
      </c>
      <c r="E3368">
        <v>7.0889130479946196</v>
      </c>
      <c r="F3368">
        <v>5.84435606002807</v>
      </c>
      <c r="G3368">
        <v>3.9507253170013401</v>
      </c>
      <c r="H3368">
        <v>10.842185020446699</v>
      </c>
      <c r="I3368">
        <v>3.05376768112182</v>
      </c>
      <c r="J3368">
        <v>1335</v>
      </c>
      <c r="K3368">
        <v>293</v>
      </c>
      <c r="L3368">
        <v>1877</v>
      </c>
      <c r="M3368">
        <v>576</v>
      </c>
      <c r="N3368">
        <v>130.14222717285099</v>
      </c>
      <c r="O3368">
        <v>77.698135375976506</v>
      </c>
      <c r="P3368">
        <v>63.6079628015111</v>
      </c>
      <c r="Q3368">
        <v>166.19036287923799</v>
      </c>
      <c r="R3368">
        <v>34.093407010372196</v>
      </c>
      <c r="S3368">
        <v>11.4446839418412</v>
      </c>
      <c r="T3368">
        <v>0.362455347962723</v>
      </c>
      <c r="U3368">
        <v>0.94085061172859497</v>
      </c>
      <c r="V3368">
        <v>14.693957115009701</v>
      </c>
      <c r="W3368">
        <v>6.0821302923692802</v>
      </c>
    </row>
    <row r="3369" spans="1:23" x14ac:dyDescent="0.25">
      <c r="A3369">
        <v>3367</v>
      </c>
      <c r="B3369">
        <v>116.730171359816</v>
      </c>
      <c r="C3369">
        <v>184.02594655436701</v>
      </c>
      <c r="D3369">
        <v>23.2368044939664</v>
      </c>
      <c r="E3369">
        <v>13.7490520435283</v>
      </c>
      <c r="F3369">
        <v>6.46089315414428</v>
      </c>
      <c r="G3369">
        <v>10.908845901489199</v>
      </c>
      <c r="H3369">
        <v>7.6141176223754803</v>
      </c>
      <c r="I3369">
        <v>7.5491404533386204</v>
      </c>
      <c r="J3369">
        <v>878</v>
      </c>
      <c r="K3369">
        <v>732</v>
      </c>
      <c r="L3369">
        <v>1807</v>
      </c>
      <c r="M3369">
        <v>2137</v>
      </c>
      <c r="N3369">
        <v>64.938430786132798</v>
      </c>
      <c r="O3369">
        <v>19.209373474121001</v>
      </c>
      <c r="P3369">
        <v>69.855750487329402</v>
      </c>
      <c r="Q3369">
        <v>186.68811719312001</v>
      </c>
      <c r="R3369">
        <v>28.7964329857341</v>
      </c>
      <c r="S3369">
        <v>9.4174911426286503</v>
      </c>
      <c r="T3369">
        <v>0.437215713210445</v>
      </c>
      <c r="U3369">
        <v>0.93745564103552903</v>
      </c>
      <c r="V3369">
        <v>22.053497942386802</v>
      </c>
      <c r="W3369">
        <v>4.5875127942681599</v>
      </c>
    </row>
    <row r="3370" spans="1:23" x14ac:dyDescent="0.25">
      <c r="A3370">
        <v>3368</v>
      </c>
      <c r="B3370">
        <v>157.938248364998</v>
      </c>
      <c r="C3370">
        <v>197.774864639329</v>
      </c>
      <c r="D3370">
        <v>30.766988325419401</v>
      </c>
      <c r="E3370">
        <v>8.1689157464408702</v>
      </c>
      <c r="F3370">
        <v>9.9199895858764595</v>
      </c>
      <c r="G3370">
        <v>4.0296087265014604</v>
      </c>
      <c r="H3370">
        <v>13.7409706115722</v>
      </c>
      <c r="I3370">
        <v>4.3346323966979901</v>
      </c>
      <c r="J3370">
        <v>1723</v>
      </c>
      <c r="K3370">
        <v>489</v>
      </c>
      <c r="L3370">
        <v>2995</v>
      </c>
      <c r="M3370">
        <v>1007</v>
      </c>
      <c r="N3370">
        <v>107.647567749023</v>
      </c>
      <c r="O3370">
        <v>29.732135772705</v>
      </c>
      <c r="P3370">
        <v>134.34108527131701</v>
      </c>
      <c r="Q3370">
        <v>175.330308950627</v>
      </c>
      <c r="R3370">
        <v>20.6191498586645</v>
      </c>
      <c r="S3370">
        <v>4.2982617897211499</v>
      </c>
      <c r="T3370">
        <v>0.71273407566664904</v>
      </c>
      <c r="U3370">
        <v>0.97736981845496196</v>
      </c>
      <c r="V3370">
        <v>8.6965572457966296</v>
      </c>
      <c r="W3370">
        <v>2.7721914842434399</v>
      </c>
    </row>
    <row r="3371" spans="1:23" x14ac:dyDescent="0.25">
      <c r="A3371">
        <v>3369</v>
      </c>
      <c r="B3371">
        <v>141.24240718818501</v>
      </c>
      <c r="C3371">
        <v>180.606318771953</v>
      </c>
      <c r="D3371">
        <v>38.752813729407201</v>
      </c>
      <c r="E3371">
        <v>8.3079306513789906</v>
      </c>
      <c r="F3371">
        <v>8.9300851821899396</v>
      </c>
      <c r="G3371">
        <v>4.4403591156005797</v>
      </c>
      <c r="H3371">
        <v>8.8740968704223597</v>
      </c>
      <c r="I3371">
        <v>3.7423176765441801</v>
      </c>
      <c r="J3371">
        <v>1014</v>
      </c>
      <c r="K3371">
        <v>264</v>
      </c>
      <c r="L3371">
        <v>2112</v>
      </c>
      <c r="M3371">
        <v>760</v>
      </c>
      <c r="N3371">
        <v>119.887451171875</v>
      </c>
      <c r="O3371">
        <v>38.288379669189403</v>
      </c>
      <c r="P3371">
        <v>135.755368359546</v>
      </c>
      <c r="Q3371">
        <v>181.56439105975301</v>
      </c>
      <c r="R3371">
        <v>7.4098203442544204</v>
      </c>
      <c r="S3371">
        <v>5.3916732511290499</v>
      </c>
      <c r="T3371">
        <v>0.94757378339836895</v>
      </c>
      <c r="U3371">
        <v>0.96281007158204401</v>
      </c>
      <c r="V3371">
        <v>3.97596394591887</v>
      </c>
      <c r="W3371">
        <v>3.0772401433691701</v>
      </c>
    </row>
    <row r="3372" spans="1:23" x14ac:dyDescent="0.25">
      <c r="A3372">
        <v>3370</v>
      </c>
      <c r="B3372">
        <v>169.72724097110299</v>
      </c>
      <c r="C3372">
        <v>165.02161889421399</v>
      </c>
      <c r="D3372">
        <v>23.640461489378399</v>
      </c>
      <c r="E3372">
        <v>12.598721472236701</v>
      </c>
      <c r="F3372">
        <v>6.3512392044067303</v>
      </c>
      <c r="G3372">
        <v>3.7334008216857901</v>
      </c>
      <c r="H3372">
        <v>8.5462951660156197</v>
      </c>
      <c r="I3372">
        <v>3.4668295383453298</v>
      </c>
      <c r="J3372">
        <v>947</v>
      </c>
      <c r="K3372">
        <v>313</v>
      </c>
      <c r="L3372">
        <v>2231</v>
      </c>
      <c r="M3372">
        <v>799</v>
      </c>
      <c r="N3372">
        <v>79.006332397460895</v>
      </c>
      <c r="O3372">
        <v>28.442924499511701</v>
      </c>
      <c r="P3372">
        <v>72.729303156640796</v>
      </c>
      <c r="Q3372">
        <v>198.643654441422</v>
      </c>
      <c r="R3372">
        <v>25.921130069666301</v>
      </c>
      <c r="S3372">
        <v>13.5917164807007</v>
      </c>
      <c r="T3372">
        <v>0.442771791470353</v>
      </c>
      <c r="U3372">
        <v>0.92704759427486205</v>
      </c>
      <c r="V3372">
        <v>9.0040241448692093</v>
      </c>
      <c r="W3372">
        <v>7.0732656148692401</v>
      </c>
    </row>
    <row r="3373" spans="1:23" x14ac:dyDescent="0.25">
      <c r="A3373">
        <v>3371</v>
      </c>
      <c r="B3373">
        <v>116.479438762638</v>
      </c>
      <c r="C3373">
        <v>193.85113237206201</v>
      </c>
      <c r="D3373">
        <v>22.952466208384699</v>
      </c>
      <c r="E3373">
        <v>4.6763956845149801</v>
      </c>
      <c r="F3373">
        <v>6.5890426635742099</v>
      </c>
      <c r="G3373">
        <v>3.2292828559875399</v>
      </c>
      <c r="H3373">
        <v>6.4500427246093697</v>
      </c>
      <c r="I3373">
        <v>2.14983701705932</v>
      </c>
      <c r="J3373">
        <v>678</v>
      </c>
      <c r="K3373">
        <v>124</v>
      </c>
      <c r="L3373">
        <v>1638</v>
      </c>
      <c r="M3373">
        <v>354</v>
      </c>
      <c r="N3373">
        <v>63.560997009277301</v>
      </c>
      <c r="O3373">
        <v>46.097721099853501</v>
      </c>
      <c r="P3373">
        <v>49.4537757211775</v>
      </c>
      <c r="Q3373">
        <v>157.45314670920499</v>
      </c>
      <c r="R3373">
        <v>19.1284181672012</v>
      </c>
      <c r="S3373">
        <v>5.6390493601620797</v>
      </c>
      <c r="T3373">
        <v>0.340736599888184</v>
      </c>
      <c r="U3373">
        <v>0.95739426077904999</v>
      </c>
      <c r="V3373">
        <v>6.9558948261238296</v>
      </c>
      <c r="W3373">
        <v>3.3632785763175899</v>
      </c>
    </row>
    <row r="3374" spans="1:23" x14ac:dyDescent="0.25">
      <c r="A3374">
        <v>3372</v>
      </c>
      <c r="B3374">
        <v>172.85462555065999</v>
      </c>
      <c r="C3374">
        <v>183.367501795105</v>
      </c>
      <c r="D3374">
        <v>27.781584779691698</v>
      </c>
      <c r="E3374">
        <v>6.2495125754642</v>
      </c>
      <c r="F3374">
        <v>5.0095896720886204</v>
      </c>
      <c r="G3374">
        <v>3.81044101715087</v>
      </c>
      <c r="H3374">
        <v>6.2833981513976997</v>
      </c>
      <c r="I3374">
        <v>3.27412581443786</v>
      </c>
      <c r="J3374">
        <v>694</v>
      </c>
      <c r="K3374">
        <v>303</v>
      </c>
      <c r="L3374">
        <v>1445</v>
      </c>
      <c r="M3374">
        <v>730</v>
      </c>
      <c r="N3374">
        <v>76.419891357421804</v>
      </c>
      <c r="O3374">
        <v>58.549129486083899</v>
      </c>
      <c r="P3374">
        <v>69.680136929114099</v>
      </c>
      <c r="Q3374">
        <v>173.91142783327501</v>
      </c>
      <c r="R3374">
        <v>26.5131026265407</v>
      </c>
      <c r="S3374">
        <v>5.4083540106253798</v>
      </c>
      <c r="T3374">
        <v>0.462892367234015</v>
      </c>
      <c r="U3374">
        <v>0.96701366553042001</v>
      </c>
      <c r="V3374">
        <v>6.5382615156017803</v>
      </c>
      <c r="W3374">
        <v>3.3955867309659502</v>
      </c>
    </row>
    <row r="3375" spans="1:23" x14ac:dyDescent="0.25">
      <c r="A3375">
        <v>3373</v>
      </c>
      <c r="B3375">
        <v>180.66593568670001</v>
      </c>
      <c r="C3375">
        <v>183.65722214675199</v>
      </c>
      <c r="D3375">
        <v>40.060325712949101</v>
      </c>
      <c r="E3375">
        <v>10.3849862918419</v>
      </c>
      <c r="F3375">
        <v>6.5989685058593697</v>
      </c>
      <c r="G3375">
        <v>5.33359622955322</v>
      </c>
      <c r="H3375">
        <v>6.8208165168762198</v>
      </c>
      <c r="I3375">
        <v>3.66273736953735</v>
      </c>
      <c r="J3375">
        <v>680</v>
      </c>
      <c r="K3375">
        <v>296</v>
      </c>
      <c r="L3375">
        <v>1691</v>
      </c>
      <c r="M3375">
        <v>785</v>
      </c>
      <c r="N3375">
        <v>58.668560028076101</v>
      </c>
      <c r="O3375">
        <v>23.194826126098601</v>
      </c>
      <c r="P3375">
        <v>118.855319148936</v>
      </c>
      <c r="Q3375">
        <v>160.28172043010699</v>
      </c>
      <c r="R3375">
        <v>24.008900316376199</v>
      </c>
      <c r="S3375">
        <v>8.2451663886128603</v>
      </c>
      <c r="T3375">
        <v>0.55467918250543002</v>
      </c>
      <c r="U3375">
        <v>0.94208728680167597</v>
      </c>
      <c r="V3375">
        <v>11.786647314949199</v>
      </c>
      <c r="W3375">
        <v>3.2725624215371698</v>
      </c>
    </row>
    <row r="3376" spans="1:23" x14ac:dyDescent="0.25">
      <c r="A3376">
        <v>3374</v>
      </c>
      <c r="B3376">
        <v>149.277804731316</v>
      </c>
      <c r="C3376">
        <v>189.86122377690199</v>
      </c>
      <c r="D3376">
        <v>24.381996483339002</v>
      </c>
      <c r="E3376">
        <v>3.8348634033122799</v>
      </c>
      <c r="F3376">
        <v>3.31048083305358</v>
      </c>
      <c r="G3376">
        <v>2.7877120971679599</v>
      </c>
      <c r="H3376">
        <v>4.0588874816894496</v>
      </c>
      <c r="I3376">
        <v>1.83830165863037</v>
      </c>
      <c r="J3376">
        <v>433</v>
      </c>
      <c r="K3376">
        <v>134</v>
      </c>
      <c r="L3376">
        <v>823</v>
      </c>
      <c r="M3376">
        <v>311</v>
      </c>
      <c r="N3376">
        <v>49.365982055663999</v>
      </c>
      <c r="O3376">
        <v>19.8494338989257</v>
      </c>
      <c r="P3376">
        <v>51.350732600732599</v>
      </c>
      <c r="Q3376">
        <v>203.937843419975</v>
      </c>
      <c r="R3376">
        <v>21.199658521809202</v>
      </c>
      <c r="S3376">
        <v>4.3868053781867999</v>
      </c>
      <c r="T3376">
        <v>0.39670788392476197</v>
      </c>
      <c r="U3376">
        <v>0.97382518610937696</v>
      </c>
      <c r="V3376">
        <v>9.9351285189718404</v>
      </c>
      <c r="W3376">
        <v>2.1604597701149402</v>
      </c>
    </row>
    <row r="3377" spans="1:23" x14ac:dyDescent="0.25">
      <c r="A3377">
        <v>3375</v>
      </c>
      <c r="B3377">
        <v>176.76197869161001</v>
      </c>
      <c r="C3377">
        <v>193.32368181024199</v>
      </c>
      <c r="D3377">
        <v>33.300649459911597</v>
      </c>
      <c r="E3377">
        <v>5.9632158404596698</v>
      </c>
      <c r="F3377">
        <v>6.8218531608581499</v>
      </c>
      <c r="G3377">
        <v>3.0876729488372798</v>
      </c>
      <c r="H3377">
        <v>11.871392250061</v>
      </c>
      <c r="I3377">
        <v>1.9887844324111901</v>
      </c>
      <c r="J3377">
        <v>1343</v>
      </c>
      <c r="K3377">
        <v>100</v>
      </c>
      <c r="L3377">
        <v>2086</v>
      </c>
      <c r="M3377">
        <v>306</v>
      </c>
      <c r="N3377">
        <v>132.30645751953099</v>
      </c>
      <c r="O3377">
        <v>80.721748352050696</v>
      </c>
      <c r="P3377">
        <v>65.929160305343501</v>
      </c>
      <c r="Q3377">
        <v>113.696606927817</v>
      </c>
      <c r="R3377">
        <v>24.312818628793099</v>
      </c>
      <c r="S3377">
        <v>5.6175327363071501</v>
      </c>
      <c r="T3377">
        <v>0.39272795283168699</v>
      </c>
      <c r="U3377">
        <v>0.95173766544388405</v>
      </c>
      <c r="V3377">
        <v>14.484231943031499</v>
      </c>
      <c r="W3377">
        <v>3.7620267056886698</v>
      </c>
    </row>
    <row r="3378" spans="1:23" x14ac:dyDescent="0.25">
      <c r="A3378">
        <v>3376</v>
      </c>
      <c r="B3378">
        <v>171.20617516350001</v>
      </c>
      <c r="C3378">
        <v>208.298705583263</v>
      </c>
      <c r="D3378">
        <v>32.970509628063802</v>
      </c>
      <c r="E3378">
        <v>7.5768957095413398</v>
      </c>
      <c r="F3378">
        <v>5.8534574508666903</v>
      </c>
      <c r="G3378">
        <v>4.2183194160461399</v>
      </c>
      <c r="H3378">
        <v>10.627671241760201</v>
      </c>
      <c r="I3378">
        <v>2.8714351654052699</v>
      </c>
      <c r="J3378">
        <v>1308</v>
      </c>
      <c r="K3378">
        <v>243</v>
      </c>
      <c r="L3378">
        <v>1850</v>
      </c>
      <c r="M3378">
        <v>578</v>
      </c>
      <c r="N3378">
        <v>126.126914978027</v>
      </c>
      <c r="O3378">
        <v>64.078079223632798</v>
      </c>
      <c r="P3378">
        <v>92.729082593489295</v>
      </c>
      <c r="Q3378">
        <v>177.120306012968</v>
      </c>
      <c r="R3378">
        <v>29.133842644597198</v>
      </c>
      <c r="S3378">
        <v>6.5431445874408301</v>
      </c>
      <c r="T3378">
        <v>0.55275108982580201</v>
      </c>
      <c r="U3378">
        <v>0.950105010919302</v>
      </c>
      <c r="V3378">
        <v>14.722365038560399</v>
      </c>
      <c r="W3378">
        <v>2.85481239804241</v>
      </c>
    </row>
    <row r="3379" spans="1:23" x14ac:dyDescent="0.25">
      <c r="A3379">
        <v>3377</v>
      </c>
      <c r="B3379">
        <v>178.550447320926</v>
      </c>
      <c r="C3379">
        <v>186.41188456985299</v>
      </c>
      <c r="D3379">
        <v>25.493824492902501</v>
      </c>
      <c r="E3379">
        <v>5.8968903039841702</v>
      </c>
      <c r="F3379">
        <v>6.9948258399963299</v>
      </c>
      <c r="G3379">
        <v>3.75031542778015</v>
      </c>
      <c r="H3379">
        <v>9.0160360336303693</v>
      </c>
      <c r="I3379">
        <v>2.80245018005371</v>
      </c>
      <c r="J3379">
        <v>1127</v>
      </c>
      <c r="K3379">
        <v>258</v>
      </c>
      <c r="L3379">
        <v>2238</v>
      </c>
      <c r="M3379">
        <v>578</v>
      </c>
      <c r="N3379">
        <v>85.088188171386705</v>
      </c>
      <c r="O3379">
        <v>48.373546600341797</v>
      </c>
      <c r="P3379">
        <v>67.7586418490488</v>
      </c>
      <c r="Q3379">
        <v>195.40256391365199</v>
      </c>
      <c r="R3379">
        <v>23.256206368751499</v>
      </c>
      <c r="S3379">
        <v>4.5978830250215204</v>
      </c>
      <c r="T3379">
        <v>0.40342241303450199</v>
      </c>
      <c r="U3379">
        <v>0.97154899949483298</v>
      </c>
      <c r="V3379">
        <v>10.8422273781902</v>
      </c>
      <c r="W3379">
        <v>2.7156001098599201</v>
      </c>
    </row>
    <row r="3380" spans="1:23" x14ac:dyDescent="0.25">
      <c r="A3380">
        <v>3378</v>
      </c>
      <c r="B3380">
        <v>159.150109646994</v>
      </c>
      <c r="C3380">
        <v>173.90962370703801</v>
      </c>
      <c r="D3380">
        <v>36.252217722981698</v>
      </c>
      <c r="E3380">
        <v>9.2449550776462797</v>
      </c>
      <c r="F3380">
        <v>6.2388811111450098</v>
      </c>
      <c r="G3380">
        <v>2.9350814819335902</v>
      </c>
      <c r="H3380">
        <v>8.9015102386474592</v>
      </c>
      <c r="I3380">
        <v>2.4632251262664702</v>
      </c>
      <c r="J3380">
        <v>1080</v>
      </c>
      <c r="K3380">
        <v>252</v>
      </c>
      <c r="L3380">
        <v>1738</v>
      </c>
      <c r="M3380">
        <v>452</v>
      </c>
      <c r="N3380">
        <v>102.08330535888599</v>
      </c>
      <c r="O3380">
        <v>35</v>
      </c>
      <c r="P3380">
        <v>70.225394896719294</v>
      </c>
      <c r="Q3380">
        <v>208.48057309373399</v>
      </c>
      <c r="R3380">
        <v>26.176041003490798</v>
      </c>
      <c r="S3380">
        <v>3.9258376834912099</v>
      </c>
      <c r="T3380">
        <v>0.43037793651296202</v>
      </c>
      <c r="U3380">
        <v>0.97738377058484305</v>
      </c>
      <c r="V3380">
        <v>9.1039062499999996</v>
      </c>
      <c r="W3380">
        <v>2.5603448275862002</v>
      </c>
    </row>
    <row r="3381" spans="1:23" x14ac:dyDescent="0.25">
      <c r="A3381">
        <v>3379</v>
      </c>
      <c r="B3381">
        <v>173.23074385297599</v>
      </c>
      <c r="C3381">
        <v>165.46936676434601</v>
      </c>
      <c r="D3381">
        <v>42.257439721938702</v>
      </c>
      <c r="E3381">
        <v>7.03719901321751</v>
      </c>
      <c r="F3381">
        <v>8.2806644439697195</v>
      </c>
      <c r="G3381">
        <v>3.89027571678161</v>
      </c>
      <c r="H3381">
        <v>10.349551200866699</v>
      </c>
      <c r="I3381">
        <v>2.8276567459106401</v>
      </c>
      <c r="J3381">
        <v>1234</v>
      </c>
      <c r="K3381">
        <v>243</v>
      </c>
      <c r="L3381">
        <v>2496</v>
      </c>
      <c r="M3381">
        <v>550</v>
      </c>
      <c r="N3381">
        <v>131.59027099609301</v>
      </c>
      <c r="O3381">
        <v>24.3515911102294</v>
      </c>
      <c r="P3381">
        <v>69.545514367185703</v>
      </c>
      <c r="Q3381">
        <v>206.21016672934601</v>
      </c>
      <c r="R3381">
        <v>20.550401374646999</v>
      </c>
      <c r="S3381">
        <v>5.9319841696370101</v>
      </c>
      <c r="T3381">
        <v>0.458443988003776</v>
      </c>
      <c r="U3381">
        <v>0.96102605412708997</v>
      </c>
      <c r="V3381">
        <v>11.4378296910324</v>
      </c>
      <c r="W3381">
        <v>2.5102265229821801</v>
      </c>
    </row>
    <row r="3382" spans="1:23" x14ac:dyDescent="0.25">
      <c r="A3382">
        <v>3380</v>
      </c>
      <c r="B3382">
        <v>211.691824021424</v>
      </c>
      <c r="C3382">
        <v>182.39535019115399</v>
      </c>
      <c r="D3382">
        <v>22.9477129757373</v>
      </c>
      <c r="E3382">
        <v>8.1503201700866299</v>
      </c>
      <c r="F3382">
        <v>4.7567076683044398</v>
      </c>
      <c r="G3382">
        <v>3.8026046752929599</v>
      </c>
      <c r="H3382">
        <v>8.5601539611816406</v>
      </c>
      <c r="I3382">
        <v>3.4454376697540199</v>
      </c>
      <c r="J3382">
        <v>995</v>
      </c>
      <c r="K3382">
        <v>376</v>
      </c>
      <c r="L3382">
        <v>1849</v>
      </c>
      <c r="M3382">
        <v>819</v>
      </c>
      <c r="N3382">
        <v>88.232643127441406</v>
      </c>
      <c r="O3382">
        <v>34.655448913574197</v>
      </c>
      <c r="P3382">
        <v>98.7429098842087</v>
      </c>
      <c r="Q3382">
        <v>188.636463972249</v>
      </c>
      <c r="R3382">
        <v>14.3058325435111</v>
      </c>
      <c r="S3382">
        <v>10.9059979150825</v>
      </c>
      <c r="T3382">
        <v>0.69528062439050198</v>
      </c>
      <c r="U3382">
        <v>0.93923410623877701</v>
      </c>
      <c r="V3382">
        <v>4.9153116531165297</v>
      </c>
      <c r="W3382">
        <v>5.5885876890819199</v>
      </c>
    </row>
    <row r="3383" spans="1:23" x14ac:dyDescent="0.25">
      <c r="A3383">
        <v>3381</v>
      </c>
      <c r="B3383">
        <v>162.10683304546899</v>
      </c>
      <c r="C3383">
        <v>217.52108521415099</v>
      </c>
      <c r="D3383">
        <v>32.306056460305797</v>
      </c>
      <c r="E3383">
        <v>8.1115227087328208</v>
      </c>
      <c r="F3383">
        <v>6.7708897590637198</v>
      </c>
      <c r="G3383">
        <v>3.4968857765197701</v>
      </c>
      <c r="H3383">
        <v>11.792251586914</v>
      </c>
      <c r="I3383">
        <v>4.4616236686706499</v>
      </c>
      <c r="J3383">
        <v>1417</v>
      </c>
      <c r="K3383">
        <v>541</v>
      </c>
      <c r="L3383">
        <v>2245</v>
      </c>
      <c r="M3383">
        <v>874</v>
      </c>
      <c r="N3383">
        <v>131.55226135253901</v>
      </c>
      <c r="O3383">
        <v>55.009090423583899</v>
      </c>
      <c r="P3383">
        <v>129.61294363256701</v>
      </c>
      <c r="Q3383">
        <v>149.29564032697499</v>
      </c>
      <c r="R3383">
        <v>30.521262643949601</v>
      </c>
      <c r="S3383">
        <v>8.2658082972053304</v>
      </c>
      <c r="T3383">
        <v>0.60408581919105597</v>
      </c>
      <c r="U3383">
        <v>0.93290097998269506</v>
      </c>
      <c r="V3383">
        <v>17.375280898876401</v>
      </c>
      <c r="W3383">
        <v>3.32335827098919</v>
      </c>
    </row>
    <row r="3384" spans="1:23" x14ac:dyDescent="0.25">
      <c r="A3384">
        <v>3382</v>
      </c>
      <c r="B3384">
        <v>164.127209920627</v>
      </c>
      <c r="C3384">
        <v>138.187195559781</v>
      </c>
      <c r="D3384">
        <v>17.866428935522499</v>
      </c>
      <c r="E3384">
        <v>6.3074875586047003</v>
      </c>
      <c r="F3384">
        <v>6.4813489913940403</v>
      </c>
      <c r="G3384">
        <v>3.28657698631286</v>
      </c>
      <c r="H3384">
        <v>7.9179100990295401</v>
      </c>
      <c r="I3384">
        <v>2.0237386226653999</v>
      </c>
      <c r="J3384">
        <v>968</v>
      </c>
      <c r="K3384">
        <v>126</v>
      </c>
      <c r="L3384">
        <v>1865</v>
      </c>
      <c r="M3384">
        <v>321</v>
      </c>
      <c r="N3384">
        <v>90.088844299316406</v>
      </c>
      <c r="O3384">
        <v>23.769729614257798</v>
      </c>
      <c r="P3384">
        <v>103.005754360726</v>
      </c>
      <c r="Q3384">
        <v>161.77230842197901</v>
      </c>
      <c r="R3384">
        <v>23.313010537546699</v>
      </c>
      <c r="S3384">
        <v>5.7924636527570499</v>
      </c>
      <c r="T3384">
        <v>0.58587697609957901</v>
      </c>
      <c r="U3384">
        <v>0.96747740597477705</v>
      </c>
      <c r="V3384">
        <v>11.3009776536312</v>
      </c>
      <c r="W3384">
        <v>2.7964167219641598</v>
      </c>
    </row>
    <row r="3385" spans="1:23" x14ac:dyDescent="0.25">
      <c r="A3385">
        <v>3383</v>
      </c>
      <c r="B3385">
        <v>191.39016864289999</v>
      </c>
      <c r="C3385">
        <v>193.347765336024</v>
      </c>
      <c r="D3385">
        <v>16.908846019598698</v>
      </c>
      <c r="E3385">
        <v>6.7317504002473401</v>
      </c>
      <c r="F3385">
        <v>4.5611004829406703</v>
      </c>
      <c r="G3385">
        <v>4.2540478706359801</v>
      </c>
      <c r="H3385">
        <v>6.9054284095764098</v>
      </c>
      <c r="I3385">
        <v>3.6248459815978999</v>
      </c>
      <c r="J3385">
        <v>831</v>
      </c>
      <c r="K3385">
        <v>359</v>
      </c>
      <c r="L3385">
        <v>1537</v>
      </c>
      <c r="M3385">
        <v>830</v>
      </c>
      <c r="N3385">
        <v>82.024383544921804</v>
      </c>
      <c r="O3385">
        <v>32.649654388427699</v>
      </c>
      <c r="P3385">
        <v>81.655751329787194</v>
      </c>
      <c r="Q3385">
        <v>184.42051113214501</v>
      </c>
      <c r="R3385">
        <v>23.1987182567768</v>
      </c>
      <c r="S3385">
        <v>4.2654676723226599</v>
      </c>
      <c r="T3385">
        <v>0.440836530783422</v>
      </c>
      <c r="U3385">
        <v>0.979177775253956</v>
      </c>
      <c r="V3385">
        <v>11.5110367892976</v>
      </c>
      <c r="W3385">
        <v>2.8467221923696902</v>
      </c>
    </row>
    <row r="3386" spans="1:23" x14ac:dyDescent="0.25">
      <c r="A3386">
        <v>3384</v>
      </c>
      <c r="B3386">
        <v>162.37557491897701</v>
      </c>
      <c r="C3386">
        <v>164.40516990432499</v>
      </c>
      <c r="D3386">
        <v>42.811419125432899</v>
      </c>
      <c r="E3386">
        <v>9.7500789198778701</v>
      </c>
      <c r="F3386">
        <v>7.4244565963745099</v>
      </c>
      <c r="G3386">
        <v>5.63524961471557</v>
      </c>
      <c r="H3386">
        <v>9.0549860000610298</v>
      </c>
      <c r="I3386">
        <v>4.3000559806823704</v>
      </c>
      <c r="J3386">
        <v>1060</v>
      </c>
      <c r="K3386">
        <v>397</v>
      </c>
      <c r="L3386">
        <v>2004</v>
      </c>
      <c r="M3386">
        <v>966</v>
      </c>
      <c r="N3386">
        <v>121.51131439208901</v>
      </c>
      <c r="O3386">
        <v>41.436698913574197</v>
      </c>
      <c r="P3386">
        <v>100.300072833211</v>
      </c>
      <c r="Q3386">
        <v>180.45232444506399</v>
      </c>
      <c r="R3386">
        <v>24.785342634540399</v>
      </c>
      <c r="S3386">
        <v>7.6245804547702596</v>
      </c>
      <c r="T3386">
        <v>0.54244120603916501</v>
      </c>
      <c r="U3386">
        <v>0.95840086075237796</v>
      </c>
      <c r="V3386">
        <v>8.6565608716248192</v>
      </c>
      <c r="W3386">
        <v>3.5877736472531998</v>
      </c>
    </row>
    <row r="3387" spans="1:23" x14ac:dyDescent="0.25">
      <c r="A3387">
        <v>3385</v>
      </c>
      <c r="B3387">
        <v>133.18605057346301</v>
      </c>
      <c r="C3387">
        <v>182.79815249665199</v>
      </c>
      <c r="D3387">
        <v>17.9241359046779</v>
      </c>
      <c r="E3387">
        <v>6.6594228366703403</v>
      </c>
      <c r="F3387">
        <v>4.3085603713989196</v>
      </c>
      <c r="G3387">
        <v>4.3663387298583896</v>
      </c>
      <c r="H3387">
        <v>4.8060054779052699</v>
      </c>
      <c r="I3387">
        <v>3.61367535591125</v>
      </c>
      <c r="J3387">
        <v>497</v>
      </c>
      <c r="K3387">
        <v>323</v>
      </c>
      <c r="L3387">
        <v>1108</v>
      </c>
      <c r="M3387">
        <v>777</v>
      </c>
      <c r="N3387">
        <v>53.7401123046875</v>
      </c>
      <c r="O3387">
        <v>15.033295631408601</v>
      </c>
      <c r="P3387">
        <v>90.349635180437701</v>
      </c>
      <c r="Q3387">
        <v>219.823917551687</v>
      </c>
      <c r="R3387">
        <v>22.203852419808399</v>
      </c>
      <c r="S3387">
        <v>4.0112690580139398</v>
      </c>
      <c r="T3387">
        <v>0.53901564454214701</v>
      </c>
      <c r="U3387">
        <v>0.97832301884336204</v>
      </c>
      <c r="V3387">
        <v>9.1141345427059708</v>
      </c>
      <c r="W3387">
        <v>2.31981795614398</v>
      </c>
    </row>
    <row r="3388" spans="1:23" x14ac:dyDescent="0.25">
      <c r="A3388">
        <v>3386</v>
      </c>
      <c r="B3388">
        <v>164.47734285547901</v>
      </c>
      <c r="C3388">
        <v>198.144714626715</v>
      </c>
      <c r="D3388">
        <v>42.813783330132402</v>
      </c>
      <c r="E3388">
        <v>10.278468495439601</v>
      </c>
      <c r="F3388">
        <v>7.19972324371337</v>
      </c>
      <c r="G3388">
        <v>5.8601589202880797</v>
      </c>
      <c r="H3388">
        <v>11.0892686843872</v>
      </c>
      <c r="I3388">
        <v>4.41881847381591</v>
      </c>
      <c r="J3388">
        <v>1410</v>
      </c>
      <c r="K3388">
        <v>421</v>
      </c>
      <c r="L3388">
        <v>2308</v>
      </c>
      <c r="M3388">
        <v>967</v>
      </c>
      <c r="N3388">
        <v>108.97706604003901</v>
      </c>
      <c r="O3388">
        <v>26.925825119018501</v>
      </c>
      <c r="P3388">
        <v>76.574572541052902</v>
      </c>
      <c r="Q3388">
        <v>169.10054528527701</v>
      </c>
      <c r="R3388">
        <v>26.202554810246902</v>
      </c>
      <c r="S3388">
        <v>7.03716869810488</v>
      </c>
      <c r="T3388">
        <v>0.48201125689020402</v>
      </c>
      <c r="U3388">
        <v>0.95694202250020399</v>
      </c>
      <c r="V3388">
        <v>7.2800503461296397</v>
      </c>
      <c r="W3388">
        <v>3.9939041285674701</v>
      </c>
    </row>
    <row r="3389" spans="1:23" x14ac:dyDescent="0.25">
      <c r="A3389">
        <v>3387</v>
      </c>
      <c r="B3389">
        <v>188.169943138815</v>
      </c>
      <c r="C3389">
        <v>172.814046459275</v>
      </c>
      <c r="D3389">
        <v>14.7314308793721</v>
      </c>
      <c r="E3389">
        <v>6.3091362976487702</v>
      </c>
      <c r="F3389">
        <v>4.2333559989929199</v>
      </c>
      <c r="G3389">
        <v>4.03305864334106</v>
      </c>
      <c r="H3389">
        <v>7.8239498138427699</v>
      </c>
      <c r="I3389">
        <v>2.6869604587554901</v>
      </c>
      <c r="J3389">
        <v>947</v>
      </c>
      <c r="K3389">
        <v>238</v>
      </c>
      <c r="L3389">
        <v>1574</v>
      </c>
      <c r="M3389">
        <v>512</v>
      </c>
      <c r="N3389">
        <v>87.235313415527301</v>
      </c>
      <c r="O3389">
        <v>18.248287200927699</v>
      </c>
      <c r="P3389">
        <v>83.083058470764598</v>
      </c>
      <c r="Q3389">
        <v>197.71799033969401</v>
      </c>
      <c r="R3389">
        <v>21.390507729612501</v>
      </c>
      <c r="S3389">
        <v>4.1187642645356801</v>
      </c>
      <c r="T3389">
        <v>0.48129186541414398</v>
      </c>
      <c r="U3389">
        <v>0.97712439839363896</v>
      </c>
      <c r="V3389">
        <v>10.3304442036836</v>
      </c>
      <c r="W3389">
        <v>2.2862607586866401</v>
      </c>
    </row>
    <row r="3390" spans="1:23" x14ac:dyDescent="0.25">
      <c r="A3390">
        <v>3388</v>
      </c>
      <c r="B3390">
        <v>108.59063828135599</v>
      </c>
      <c r="C3390">
        <v>190.83814939160399</v>
      </c>
      <c r="D3390">
        <v>25.602922748795901</v>
      </c>
      <c r="E3390">
        <v>5.5487308125122397</v>
      </c>
      <c r="F3390">
        <v>5.0313286781311</v>
      </c>
      <c r="G3390">
        <v>2.6925146579742401</v>
      </c>
      <c r="H3390">
        <v>6.6108598709106401</v>
      </c>
      <c r="I3390">
        <v>1.7320817708969101</v>
      </c>
      <c r="J3390">
        <v>851</v>
      </c>
      <c r="K3390">
        <v>90</v>
      </c>
      <c r="L3390">
        <v>1247</v>
      </c>
      <c r="M3390">
        <v>246</v>
      </c>
      <c r="N3390">
        <v>71.449279785156193</v>
      </c>
      <c r="O3390">
        <v>27.784887313842699</v>
      </c>
      <c r="P3390">
        <v>67.499078510873503</v>
      </c>
      <c r="Q3390">
        <v>150.43278132071501</v>
      </c>
      <c r="R3390">
        <v>27.090476846161302</v>
      </c>
      <c r="S3390">
        <v>11.379587812457499</v>
      </c>
      <c r="T3390">
        <v>0.37918494866213698</v>
      </c>
      <c r="U3390">
        <v>0.89250513929443198</v>
      </c>
      <c r="V3390">
        <v>19.107382550335501</v>
      </c>
      <c r="W3390">
        <v>4.8868026719624398</v>
      </c>
    </row>
    <row r="3391" spans="1:23" x14ac:dyDescent="0.25">
      <c r="A3391">
        <v>3389</v>
      </c>
      <c r="B3391">
        <v>115.137165479632</v>
      </c>
      <c r="C3391">
        <v>191.26905237827199</v>
      </c>
      <c r="D3391">
        <v>21.7079184409127</v>
      </c>
      <c r="E3391">
        <v>4.8412109843410498</v>
      </c>
      <c r="F3391">
        <v>6.3493456840515101</v>
      </c>
      <c r="G3391">
        <v>1.74517226219177</v>
      </c>
      <c r="H3391">
        <v>7.4926390647888104</v>
      </c>
      <c r="I3391">
        <v>1.70107316970825</v>
      </c>
      <c r="J3391">
        <v>941</v>
      </c>
      <c r="K3391">
        <v>160</v>
      </c>
      <c r="L3391">
        <v>1848</v>
      </c>
      <c r="M3391">
        <v>356</v>
      </c>
      <c r="N3391">
        <v>77.665946960449205</v>
      </c>
      <c r="O3391">
        <v>41.400482177734297</v>
      </c>
      <c r="P3391">
        <v>86.713987037424204</v>
      </c>
      <c r="Q3391">
        <v>125.217792734489</v>
      </c>
      <c r="R3391">
        <v>26.461561652524601</v>
      </c>
      <c r="S3391">
        <v>4.0606890902061998</v>
      </c>
      <c r="T3391">
        <v>0.46882059670417803</v>
      </c>
      <c r="U3391">
        <v>0.97648549868759804</v>
      </c>
      <c r="V3391">
        <v>11.882823871906799</v>
      </c>
      <c r="W3391">
        <v>3.2667099286177801</v>
      </c>
    </row>
    <row r="3392" spans="1:23" x14ac:dyDescent="0.25">
      <c r="A3392">
        <v>3390</v>
      </c>
      <c r="B3392">
        <v>143.06720487492399</v>
      </c>
      <c r="C3392">
        <v>183.95800423062701</v>
      </c>
      <c r="D3392">
        <v>35.714832072107399</v>
      </c>
      <c r="E3392">
        <v>10.0673825982783</v>
      </c>
      <c r="F3392">
        <v>8.4597492218017507</v>
      </c>
      <c r="G3392">
        <v>3.69788217544555</v>
      </c>
      <c r="H3392">
        <v>10.0478954315185</v>
      </c>
      <c r="I3392">
        <v>2.6727614402770898</v>
      </c>
      <c r="J3392">
        <v>1214</v>
      </c>
      <c r="K3392">
        <v>209</v>
      </c>
      <c r="L3392">
        <v>2233</v>
      </c>
      <c r="M3392">
        <v>488</v>
      </c>
      <c r="N3392">
        <v>127.487258911132</v>
      </c>
      <c r="O3392">
        <v>68.468971252441406</v>
      </c>
      <c r="P3392">
        <v>77.802519301097107</v>
      </c>
      <c r="Q3392">
        <v>194.06641248103301</v>
      </c>
      <c r="R3392">
        <v>27.106619174662502</v>
      </c>
      <c r="S3392">
        <v>4.5101899692284801</v>
      </c>
      <c r="T3392">
        <v>0.46857916463632499</v>
      </c>
      <c r="U3392">
        <v>0.97888708990556605</v>
      </c>
      <c r="V3392">
        <v>16.5445665445665</v>
      </c>
      <c r="W3392">
        <v>2.8134736842105199</v>
      </c>
    </row>
    <row r="3393" spans="1:23" x14ac:dyDescent="0.25">
      <c r="A3393">
        <v>3391</v>
      </c>
      <c r="B3393">
        <v>178.315822158396</v>
      </c>
      <c r="C3393">
        <v>193.84059461662301</v>
      </c>
      <c r="D3393">
        <v>43.883254176197802</v>
      </c>
      <c r="E3393">
        <v>5.2988630098512104</v>
      </c>
      <c r="F3393">
        <v>10.0131330490112</v>
      </c>
      <c r="G3393">
        <v>2.6898736953735298</v>
      </c>
      <c r="H3393">
        <v>9.7653656005859304</v>
      </c>
      <c r="I3393">
        <v>1.8160527944564799</v>
      </c>
      <c r="J3393">
        <v>1143</v>
      </c>
      <c r="K3393">
        <v>148</v>
      </c>
      <c r="L3393">
        <v>2520</v>
      </c>
      <c r="M3393">
        <v>328</v>
      </c>
      <c r="N3393">
        <v>113.600173950195</v>
      </c>
      <c r="O3393">
        <v>58.600337982177699</v>
      </c>
      <c r="P3393">
        <v>77.818624467437601</v>
      </c>
      <c r="Q3393">
        <v>179.95913615928001</v>
      </c>
      <c r="R3393">
        <v>36.540616393735597</v>
      </c>
      <c r="S3393">
        <v>4.9061536496524001</v>
      </c>
      <c r="T3393">
        <v>0.43094706528378701</v>
      </c>
      <c r="U3393">
        <v>0.97117737830286499</v>
      </c>
      <c r="V3393">
        <v>19.9213675213675</v>
      </c>
      <c r="W3393">
        <v>2.93181193291174</v>
      </c>
    </row>
    <row r="3394" spans="1:23" x14ac:dyDescent="0.25">
      <c r="A3394">
        <v>3392</v>
      </c>
      <c r="B3394">
        <v>175.79735682819299</v>
      </c>
      <c r="C3394">
        <v>164.79007937278001</v>
      </c>
      <c r="D3394">
        <v>26.354693203843102</v>
      </c>
      <c r="E3394">
        <v>8.5499518422044005</v>
      </c>
      <c r="F3394">
        <v>4.4960951805114702</v>
      </c>
      <c r="G3394">
        <v>3.25883936882019</v>
      </c>
      <c r="H3394">
        <v>5.0025601387023899</v>
      </c>
      <c r="I3394">
        <v>2.2791950702667201</v>
      </c>
      <c r="J3394">
        <v>390</v>
      </c>
      <c r="K3394">
        <v>184</v>
      </c>
      <c r="L3394">
        <v>930</v>
      </c>
      <c r="M3394">
        <v>444</v>
      </c>
      <c r="N3394">
        <v>39.217342376708899</v>
      </c>
      <c r="O3394">
        <v>23.706539154052699</v>
      </c>
      <c r="P3394">
        <v>51.913638985005697</v>
      </c>
      <c r="Q3394">
        <v>188.54159117762899</v>
      </c>
      <c r="R3394">
        <v>19.7648928772375</v>
      </c>
      <c r="S3394">
        <v>4.5832270351561899</v>
      </c>
      <c r="T3394">
        <v>0.365795722929803</v>
      </c>
      <c r="U3394">
        <v>0.975286918668403</v>
      </c>
      <c r="V3394">
        <v>11.421143847487</v>
      </c>
      <c r="W3394">
        <v>2.5760926803580801</v>
      </c>
    </row>
    <row r="3395" spans="1:23" x14ac:dyDescent="0.25">
      <c r="A3395">
        <v>3393</v>
      </c>
      <c r="B3395">
        <v>114.4480195618</v>
      </c>
      <c r="C3395">
        <v>183.46111898154399</v>
      </c>
      <c r="D3395">
        <v>25.375352185202999</v>
      </c>
      <c r="E3395">
        <v>7.4268611960790496</v>
      </c>
      <c r="F3395">
        <v>5.4831109046936</v>
      </c>
      <c r="G3395">
        <v>4.09114217758178</v>
      </c>
      <c r="H3395">
        <v>7.7330474853515598</v>
      </c>
      <c r="I3395">
        <v>3.81988453865051</v>
      </c>
      <c r="J3395">
        <v>975</v>
      </c>
      <c r="K3395">
        <v>363</v>
      </c>
      <c r="L3395">
        <v>1581</v>
      </c>
      <c r="M3395">
        <v>859</v>
      </c>
      <c r="N3395">
        <v>91.065910339355398</v>
      </c>
      <c r="O3395">
        <v>15.2970581054687</v>
      </c>
      <c r="P3395">
        <v>78.410071942445995</v>
      </c>
      <c r="Q3395">
        <v>131.81882352941099</v>
      </c>
      <c r="R3395">
        <v>24.4381081422266</v>
      </c>
      <c r="S3395">
        <v>4.6388125351345604</v>
      </c>
      <c r="T3395">
        <v>0.52729795026605697</v>
      </c>
      <c r="U3395">
        <v>0.96074106320913399</v>
      </c>
      <c r="V3395">
        <v>14.7419354838709</v>
      </c>
      <c r="W3395">
        <v>3.2163705583756301</v>
      </c>
    </row>
    <row r="3396" spans="1:23" x14ac:dyDescent="0.25">
      <c r="A3396">
        <v>3394</v>
      </c>
      <c r="B3396">
        <v>170.64053251567</v>
      </c>
      <c r="C3396">
        <v>187.909681926682</v>
      </c>
      <c r="D3396">
        <v>36.8639500831192</v>
      </c>
      <c r="E3396">
        <v>10.058355667351501</v>
      </c>
      <c r="F3396">
        <v>5.0347518920898402</v>
      </c>
      <c r="G3396">
        <v>4.4958963394165004</v>
      </c>
      <c r="H3396">
        <v>7.7042536735534597</v>
      </c>
      <c r="I3396">
        <v>3.3991687297821001</v>
      </c>
      <c r="J3396">
        <v>895</v>
      </c>
      <c r="K3396">
        <v>287</v>
      </c>
      <c r="L3396">
        <v>1635</v>
      </c>
      <c r="M3396">
        <v>734</v>
      </c>
      <c r="N3396">
        <v>87.664131164550696</v>
      </c>
      <c r="O3396">
        <v>23.194826126098601</v>
      </c>
      <c r="P3396">
        <v>67.235030970406001</v>
      </c>
      <c r="Q3396">
        <v>200.864754297959</v>
      </c>
      <c r="R3396">
        <v>20.238533445157</v>
      </c>
      <c r="S3396">
        <v>6.2353609699073704</v>
      </c>
      <c r="T3396">
        <v>0.53853097050864895</v>
      </c>
      <c r="U3396">
        <v>0.96429897336191495</v>
      </c>
      <c r="V3396">
        <v>11.093838862559201</v>
      </c>
      <c r="W3396">
        <v>3.4784434038430398</v>
      </c>
    </row>
    <row r="3397" spans="1:23" x14ac:dyDescent="0.25">
      <c r="A3397">
        <v>3395</v>
      </c>
      <c r="B3397">
        <v>194.25278969124099</v>
      </c>
      <c r="C3397">
        <v>179.617788041685</v>
      </c>
      <c r="D3397">
        <v>35.012819880268601</v>
      </c>
      <c r="E3397">
        <v>6.8295342374585699</v>
      </c>
      <c r="F3397">
        <v>4.6420755386352504</v>
      </c>
      <c r="G3397">
        <v>3.8849804401397701</v>
      </c>
      <c r="H3397">
        <v>7.09429836273193</v>
      </c>
      <c r="I3397">
        <v>2.8576972484588601</v>
      </c>
      <c r="J3397">
        <v>711</v>
      </c>
      <c r="K3397">
        <v>246</v>
      </c>
      <c r="L3397">
        <v>1456</v>
      </c>
      <c r="M3397">
        <v>540</v>
      </c>
      <c r="N3397">
        <v>68.264190673828097</v>
      </c>
      <c r="O3397">
        <v>53.36665725708</v>
      </c>
      <c r="P3397">
        <v>138.932781799379</v>
      </c>
      <c r="Q3397">
        <v>174.32784950714901</v>
      </c>
      <c r="R3397">
        <v>23.9700397022354</v>
      </c>
      <c r="S3397">
        <v>9.1813850768603498</v>
      </c>
      <c r="T3397">
        <v>0.68660859336812996</v>
      </c>
      <c r="U3397">
        <v>0.95611615172896802</v>
      </c>
      <c r="V3397">
        <v>7.7022086824066998</v>
      </c>
      <c r="W3397">
        <v>3.4915353181552802</v>
      </c>
    </row>
    <row r="3398" spans="1:23" x14ac:dyDescent="0.25">
      <c r="A3398">
        <v>3396</v>
      </c>
      <c r="B3398">
        <v>146.67889926061</v>
      </c>
      <c r="C3398">
        <v>146.91072988026099</v>
      </c>
      <c r="D3398">
        <v>13.9377113170867</v>
      </c>
      <c r="E3398">
        <v>3.7427758627713099</v>
      </c>
      <c r="F3398">
        <v>3.35264945030212</v>
      </c>
      <c r="G3398">
        <v>2.6187455654144198</v>
      </c>
      <c r="H3398">
        <v>5.1371130943298304</v>
      </c>
      <c r="I3398">
        <v>1.5744258165359399</v>
      </c>
      <c r="J3398">
        <v>562</v>
      </c>
      <c r="K3398">
        <v>85</v>
      </c>
      <c r="L3398">
        <v>943</v>
      </c>
      <c r="M3398">
        <v>218</v>
      </c>
      <c r="N3398">
        <v>59.203041076660099</v>
      </c>
      <c r="O3398">
        <v>29.427877426147401</v>
      </c>
      <c r="P3398">
        <v>93.122011251757996</v>
      </c>
      <c r="Q3398">
        <v>181.596827661449</v>
      </c>
      <c r="R3398">
        <v>24.020141147899</v>
      </c>
      <c r="S3398">
        <v>4.6513106707624203</v>
      </c>
      <c r="T3398">
        <v>0.611862523821319</v>
      </c>
      <c r="U3398">
        <v>0.97417598298222796</v>
      </c>
      <c r="V3398">
        <v>9.2658892128279806</v>
      </c>
      <c r="W3398">
        <v>3.04913448735019</v>
      </c>
    </row>
    <row r="3399" spans="1:23" x14ac:dyDescent="0.25">
      <c r="A3399">
        <v>3397</v>
      </c>
      <c r="B3399">
        <v>166.60464980884501</v>
      </c>
      <c r="C3399">
        <v>212.52335578024</v>
      </c>
      <c r="D3399">
        <v>42.511076653282998</v>
      </c>
      <c r="E3399">
        <v>6.3411096098870896</v>
      </c>
      <c r="F3399">
        <v>6.42571592330932</v>
      </c>
      <c r="G3399">
        <v>2.4425244331359801</v>
      </c>
      <c r="H3399">
        <v>9.0026006698608398</v>
      </c>
      <c r="I3399">
        <v>1.7980037927627499</v>
      </c>
      <c r="J3399">
        <v>1083</v>
      </c>
      <c r="K3399">
        <v>153</v>
      </c>
      <c r="L3399">
        <v>2091</v>
      </c>
      <c r="M3399">
        <v>326</v>
      </c>
      <c r="N3399">
        <v>102.078399658203</v>
      </c>
      <c r="O3399">
        <v>47.074409484863203</v>
      </c>
      <c r="P3399">
        <v>65.905562294229696</v>
      </c>
      <c r="Q3399">
        <v>170.727682067345</v>
      </c>
      <c r="R3399">
        <v>23.684306517811699</v>
      </c>
      <c r="S3399">
        <v>6.3052197391076898</v>
      </c>
      <c r="T3399">
        <v>0.43996131082523598</v>
      </c>
      <c r="U3399">
        <v>0.95774548799846804</v>
      </c>
      <c r="V3399">
        <v>6.53373999237514</v>
      </c>
      <c r="W3399">
        <v>3.58062015503875</v>
      </c>
    </row>
    <row r="3400" spans="1:23" x14ac:dyDescent="0.25">
      <c r="A3400">
        <v>3398</v>
      </c>
      <c r="B3400">
        <v>146.740825554542</v>
      </c>
      <c r="C3400">
        <v>196.64513186749201</v>
      </c>
      <c r="D3400">
        <v>16.468997715680899</v>
      </c>
      <c r="E3400">
        <v>9.7110107391630809</v>
      </c>
      <c r="F3400">
        <v>4.5935549736022896</v>
      </c>
      <c r="G3400">
        <v>5.9334635734558097</v>
      </c>
      <c r="H3400">
        <v>6.8255591392517001</v>
      </c>
      <c r="I3400">
        <v>4.0402636528015101</v>
      </c>
      <c r="J3400">
        <v>783</v>
      </c>
      <c r="K3400">
        <v>291</v>
      </c>
      <c r="L3400">
        <v>1579</v>
      </c>
      <c r="M3400">
        <v>660</v>
      </c>
      <c r="N3400">
        <v>68.883956909179602</v>
      </c>
      <c r="O3400">
        <v>39.560081481933501</v>
      </c>
      <c r="P3400">
        <v>91.559656218402395</v>
      </c>
      <c r="Q3400">
        <v>164.15126222331301</v>
      </c>
      <c r="R3400">
        <v>25.1380629306115</v>
      </c>
      <c r="S3400">
        <v>6.1678305299574401</v>
      </c>
      <c r="T3400">
        <v>0.56144476029336798</v>
      </c>
      <c r="U3400">
        <v>0.96266566048646696</v>
      </c>
      <c r="V3400">
        <v>6.2788844621513897</v>
      </c>
      <c r="W3400">
        <v>3.7444473823373801</v>
      </c>
    </row>
    <row r="3401" spans="1:23" x14ac:dyDescent="0.25">
      <c r="A3401">
        <v>3399</v>
      </c>
      <c r="B3401">
        <v>180.03479594014999</v>
      </c>
      <c r="C3401">
        <v>173.59017252420901</v>
      </c>
      <c r="D3401">
        <v>24.124790637736599</v>
      </c>
      <c r="E3401">
        <v>13.4801540866524</v>
      </c>
      <c r="F3401">
        <v>6.11218214035034</v>
      </c>
      <c r="G3401">
        <v>10.3589582443237</v>
      </c>
      <c r="H3401">
        <v>9.2438020706176705</v>
      </c>
      <c r="I3401">
        <v>8.4366960525512695</v>
      </c>
      <c r="J3401">
        <v>1113</v>
      </c>
      <c r="K3401">
        <v>965</v>
      </c>
      <c r="L3401">
        <v>2132</v>
      </c>
      <c r="M3401">
        <v>2378</v>
      </c>
      <c r="N3401">
        <v>91.241439819335895</v>
      </c>
      <c r="O3401">
        <v>18.357559204101499</v>
      </c>
      <c r="P3401">
        <v>84.720967741935397</v>
      </c>
      <c r="Q3401">
        <v>142.97633136094601</v>
      </c>
      <c r="R3401">
        <v>24.663696954239601</v>
      </c>
      <c r="S3401">
        <v>18.818960809496598</v>
      </c>
      <c r="T3401">
        <v>0.50868508151724001</v>
      </c>
      <c r="U3401">
        <v>0.65730130245509899</v>
      </c>
      <c r="V3401">
        <v>9.2199528672427302</v>
      </c>
      <c r="W3401">
        <v>16.524475524475498</v>
      </c>
    </row>
    <row r="3402" spans="1:23" x14ac:dyDescent="0.25">
      <c r="A3402">
        <v>3400</v>
      </c>
      <c r="B3402">
        <v>152.722699838925</v>
      </c>
      <c r="C3402">
        <v>183.700207650061</v>
      </c>
      <c r="D3402">
        <v>29.605477259495501</v>
      </c>
      <c r="E3402">
        <v>6.6638701254138599</v>
      </c>
      <c r="F3402">
        <v>8.5208215713500906</v>
      </c>
      <c r="G3402">
        <v>3.9887459278106601</v>
      </c>
      <c r="H3402">
        <v>9.7510986328125</v>
      </c>
      <c r="I3402">
        <v>2.9190089702606201</v>
      </c>
      <c r="J3402">
        <v>1193</v>
      </c>
      <c r="K3402">
        <v>291</v>
      </c>
      <c r="L3402">
        <v>2132</v>
      </c>
      <c r="M3402">
        <v>631</v>
      </c>
      <c r="N3402">
        <v>104.86181640625</v>
      </c>
      <c r="O3402">
        <v>20.223749160766602</v>
      </c>
      <c r="P3402">
        <v>70.118319053447493</v>
      </c>
      <c r="Q3402">
        <v>186.64646024922399</v>
      </c>
      <c r="R3402">
        <v>24.855992314264199</v>
      </c>
      <c r="S3402">
        <v>7.1190180909802097</v>
      </c>
      <c r="T3402">
        <v>0.41087025387946002</v>
      </c>
      <c r="U3402">
        <v>0.965351613363161</v>
      </c>
      <c r="V3402">
        <v>13.527009222661301</v>
      </c>
      <c r="W3402">
        <v>3.7929371499688802</v>
      </c>
    </row>
    <row r="3403" spans="1:23" x14ac:dyDescent="0.25">
      <c r="A3403">
        <v>3401</v>
      </c>
      <c r="B3403">
        <v>188.49129616332499</v>
      </c>
      <c r="C3403">
        <v>209.35989442837999</v>
      </c>
      <c r="D3403">
        <v>21.003133159637802</v>
      </c>
      <c r="E3403">
        <v>6.8538536730419199</v>
      </c>
      <c r="F3403">
        <v>6.0867376327514604</v>
      </c>
      <c r="G3403">
        <v>3.6430063247680602</v>
      </c>
      <c r="H3403">
        <v>7.1252760887145996</v>
      </c>
      <c r="I3403">
        <v>3.40593409538269</v>
      </c>
      <c r="J3403">
        <v>753</v>
      </c>
      <c r="K3403">
        <v>361</v>
      </c>
      <c r="L3403">
        <v>1766</v>
      </c>
      <c r="M3403">
        <v>766</v>
      </c>
      <c r="N3403">
        <v>81.400245666503906</v>
      </c>
      <c r="O3403">
        <v>24</v>
      </c>
      <c r="P3403">
        <v>63.246346187709101</v>
      </c>
      <c r="Q3403">
        <v>178.10103648424499</v>
      </c>
      <c r="R3403">
        <v>20.312561860589302</v>
      </c>
      <c r="S3403">
        <v>4.35923551200018</v>
      </c>
      <c r="T3403">
        <v>0.38988620548730601</v>
      </c>
      <c r="U3403">
        <v>0.97110713081650801</v>
      </c>
      <c r="V3403">
        <v>10.3738769868693</v>
      </c>
      <c r="W3403">
        <v>2.8274765003615299</v>
      </c>
    </row>
    <row r="3404" spans="1:23" x14ac:dyDescent="0.25">
      <c r="A3404">
        <v>3402</v>
      </c>
      <c r="B3404">
        <v>122.49065574724899</v>
      </c>
      <c r="C3404">
        <v>210.19513283781899</v>
      </c>
      <c r="D3404">
        <v>13.2999291883407</v>
      </c>
      <c r="E3404">
        <v>6.5405031902236299</v>
      </c>
      <c r="F3404">
        <v>4.4501848220825098</v>
      </c>
      <c r="G3404">
        <v>3.7869734764099099</v>
      </c>
      <c r="H3404">
        <v>4.2033920288085902</v>
      </c>
      <c r="I3404">
        <v>2.9467086791992099</v>
      </c>
      <c r="J3404">
        <v>428</v>
      </c>
      <c r="K3404">
        <v>222</v>
      </c>
      <c r="L3404">
        <v>981</v>
      </c>
      <c r="M3404">
        <v>651</v>
      </c>
      <c r="N3404">
        <v>45.6070137023925</v>
      </c>
      <c r="O3404">
        <v>65.741920471191406</v>
      </c>
      <c r="P3404">
        <v>93.021475492673005</v>
      </c>
      <c r="Q3404">
        <v>157.00171774703901</v>
      </c>
      <c r="R3404">
        <v>27.427930159797199</v>
      </c>
      <c r="S3404">
        <v>7.72909435182381</v>
      </c>
      <c r="T3404">
        <v>0.505263516304014</v>
      </c>
      <c r="U3404">
        <v>0.94612563811633499</v>
      </c>
      <c r="V3404">
        <v>13.779378316906699</v>
      </c>
      <c r="W3404">
        <v>4.32769586585718</v>
      </c>
    </row>
    <row r="3405" spans="1:23" x14ac:dyDescent="0.25">
      <c r="A3405">
        <v>3403</v>
      </c>
      <c r="B3405">
        <v>209.67315492246999</v>
      </c>
      <c r="C3405">
        <v>197.84548506666101</v>
      </c>
      <c r="D3405">
        <v>28.733616952582</v>
      </c>
      <c r="E3405">
        <v>10.594146496858899</v>
      </c>
      <c r="F3405">
        <v>6.83542776107788</v>
      </c>
      <c r="G3405">
        <v>4.7712144851684499</v>
      </c>
      <c r="H3405">
        <v>10.2914571762084</v>
      </c>
      <c r="I3405">
        <v>3.6044495105743399</v>
      </c>
      <c r="J3405">
        <v>1272</v>
      </c>
      <c r="K3405">
        <v>309</v>
      </c>
      <c r="L3405">
        <v>2189</v>
      </c>
      <c r="M3405">
        <v>814</v>
      </c>
      <c r="N3405">
        <v>102.883422851562</v>
      </c>
      <c r="O3405">
        <v>55.758403778076101</v>
      </c>
      <c r="P3405">
        <v>91.342134348520204</v>
      </c>
      <c r="Q3405">
        <v>173.22954186413901</v>
      </c>
      <c r="R3405">
        <v>23.348027665878998</v>
      </c>
      <c r="S3405">
        <v>7.2425750580160502</v>
      </c>
      <c r="T3405">
        <v>0.54134472871970696</v>
      </c>
      <c r="U3405">
        <v>0.94424085723486395</v>
      </c>
      <c r="V3405">
        <v>10.687376725838201</v>
      </c>
      <c r="W3405">
        <v>3.9153897401732101</v>
      </c>
    </row>
    <row r="3406" spans="1:23" x14ac:dyDescent="0.25">
      <c r="A3406">
        <v>3404</v>
      </c>
      <c r="B3406">
        <v>166.57185274311499</v>
      </c>
      <c r="C3406">
        <v>186.96580566283001</v>
      </c>
      <c r="D3406">
        <v>24.260764304692401</v>
      </c>
      <c r="E3406">
        <v>7.1588271727372197</v>
      </c>
      <c r="F3406">
        <v>7.8423681259155202</v>
      </c>
      <c r="G3406">
        <v>2.9469563961028999</v>
      </c>
      <c r="H3406">
        <v>10.6384687423706</v>
      </c>
      <c r="I3406">
        <v>2.7866344451904199</v>
      </c>
      <c r="J3406">
        <v>1289</v>
      </c>
      <c r="K3406">
        <v>293</v>
      </c>
      <c r="L3406">
        <v>2392</v>
      </c>
      <c r="M3406">
        <v>554</v>
      </c>
      <c r="N3406">
        <v>110.494346618652</v>
      </c>
      <c r="O3406">
        <v>31.780498504638601</v>
      </c>
      <c r="P3406">
        <v>88.596341982135201</v>
      </c>
      <c r="Q3406">
        <v>153.71037139326901</v>
      </c>
      <c r="R3406">
        <v>27.8346726953685</v>
      </c>
      <c r="S3406">
        <v>5.4274167190595497</v>
      </c>
      <c r="T3406">
        <v>0.54874600993613198</v>
      </c>
      <c r="U3406">
        <v>0.96209527681472495</v>
      </c>
      <c r="V3406">
        <v>10.916119620714801</v>
      </c>
      <c r="W3406">
        <v>3.0345222929936302</v>
      </c>
    </row>
    <row r="3407" spans="1:23" x14ac:dyDescent="0.25">
      <c r="A3407">
        <v>3405</v>
      </c>
      <c r="B3407">
        <v>141.315201148867</v>
      </c>
      <c r="C3407">
        <v>130.397310252479</v>
      </c>
      <c r="D3407">
        <v>27.859885724922101</v>
      </c>
      <c r="E3407">
        <v>5.6426522734726499</v>
      </c>
      <c r="F3407">
        <v>6.6567120552062899</v>
      </c>
      <c r="G3407">
        <v>3.6293876171111998</v>
      </c>
      <c r="H3407">
        <v>8.41705322265625</v>
      </c>
      <c r="I3407">
        <v>2.3697311878204301</v>
      </c>
      <c r="J3407">
        <v>987</v>
      </c>
      <c r="K3407">
        <v>194</v>
      </c>
      <c r="L3407">
        <v>1894</v>
      </c>
      <c r="M3407">
        <v>461</v>
      </c>
      <c r="N3407">
        <v>90.917549133300696</v>
      </c>
      <c r="O3407">
        <v>34.058773040771399</v>
      </c>
      <c r="P3407">
        <v>77.718171296296205</v>
      </c>
      <c r="Q3407">
        <v>172.53368241235799</v>
      </c>
      <c r="R3407">
        <v>22.260129336452501</v>
      </c>
      <c r="S3407">
        <v>4.5759235601084596</v>
      </c>
      <c r="T3407">
        <v>0.52304842890811398</v>
      </c>
      <c r="U3407">
        <v>0.97033588706766505</v>
      </c>
      <c r="V3407">
        <v>12.965205288796099</v>
      </c>
      <c r="W3407">
        <v>2.8838816698921699</v>
      </c>
    </row>
    <row r="3408" spans="1:23" x14ac:dyDescent="0.25">
      <c r="A3408">
        <v>3406</v>
      </c>
      <c r="B3408">
        <v>161.04956432300199</v>
      </c>
      <c r="C3408">
        <v>204.057656853422</v>
      </c>
      <c r="D3408">
        <v>29.048471315102201</v>
      </c>
      <c r="E3408">
        <v>6.3935438564745697</v>
      </c>
      <c r="F3408">
        <v>6.0401029586791903</v>
      </c>
      <c r="G3408">
        <v>1.9194118976593</v>
      </c>
      <c r="H3408">
        <v>6.3726115226745597</v>
      </c>
      <c r="I3408">
        <v>1.5848983526229801</v>
      </c>
      <c r="J3408">
        <v>698</v>
      </c>
      <c r="K3408">
        <v>119</v>
      </c>
      <c r="L3408">
        <v>1542</v>
      </c>
      <c r="M3408">
        <v>256</v>
      </c>
      <c r="N3408">
        <v>67.268119812011705</v>
      </c>
      <c r="O3408">
        <v>50.566787719726499</v>
      </c>
      <c r="P3408">
        <v>68.325567211514993</v>
      </c>
      <c r="Q3408">
        <v>188.883360643527</v>
      </c>
      <c r="R3408">
        <v>19.009191486105099</v>
      </c>
      <c r="S3408">
        <v>6.7012683186014002</v>
      </c>
      <c r="T3408">
        <v>0.63052329885631897</v>
      </c>
      <c r="U3408">
        <v>0.96054857235290703</v>
      </c>
      <c r="V3408">
        <v>6.4076822348319498</v>
      </c>
      <c r="W3408">
        <v>3.8721642059776702</v>
      </c>
    </row>
    <row r="3409" spans="1:23" x14ac:dyDescent="0.25">
      <c r="A3409">
        <v>3407</v>
      </c>
      <c r="B3409">
        <v>183.09590715907501</v>
      </c>
      <c r="C3409">
        <v>176.944963030526</v>
      </c>
      <c r="D3409">
        <v>29.832089770215799</v>
      </c>
      <c r="E3409">
        <v>6.6679155609860397</v>
      </c>
      <c r="F3409">
        <v>5.7793550491332999</v>
      </c>
      <c r="G3409">
        <v>2.5320141315460201</v>
      </c>
      <c r="H3409">
        <v>9.9905900955200195</v>
      </c>
      <c r="I3409">
        <v>2.2482962608337398</v>
      </c>
      <c r="J3409">
        <v>1205</v>
      </c>
      <c r="K3409">
        <v>226</v>
      </c>
      <c r="L3409">
        <v>1911</v>
      </c>
      <c r="M3409">
        <v>490</v>
      </c>
      <c r="N3409">
        <v>95.900993347167898</v>
      </c>
      <c r="O3409">
        <v>43.046485900878899</v>
      </c>
      <c r="P3409">
        <v>67.221286155574205</v>
      </c>
      <c r="Q3409">
        <v>182.05123094327399</v>
      </c>
      <c r="R3409">
        <v>28.6127620243584</v>
      </c>
      <c r="S3409">
        <v>4.8220406054435596</v>
      </c>
      <c r="T3409">
        <v>0.40709280993296498</v>
      </c>
      <c r="U3409">
        <v>0.971424369459291</v>
      </c>
      <c r="V3409">
        <v>18.5943025540275</v>
      </c>
      <c r="W3409">
        <v>2.6171344707393098</v>
      </c>
    </row>
    <row r="3410" spans="1:23" x14ac:dyDescent="0.25">
      <c r="A3410">
        <v>3408</v>
      </c>
      <c r="B3410">
        <v>141.47307341497</v>
      </c>
      <c r="C3410">
        <v>216.95705330978601</v>
      </c>
      <c r="D3410">
        <v>37.375808413189503</v>
      </c>
      <c r="E3410">
        <v>5.0736391764014996</v>
      </c>
      <c r="F3410">
        <v>10.0135536193847</v>
      </c>
      <c r="G3410">
        <v>2.4216206073760902</v>
      </c>
      <c r="H3410">
        <v>9.7811679840087802</v>
      </c>
      <c r="I3410">
        <v>2.2600502967834402</v>
      </c>
      <c r="J3410">
        <v>1183</v>
      </c>
      <c r="K3410">
        <v>224</v>
      </c>
      <c r="L3410">
        <v>2481</v>
      </c>
      <c r="M3410">
        <v>497</v>
      </c>
      <c r="N3410">
        <v>101.414993286132</v>
      </c>
      <c r="O3410">
        <v>14.2126693725585</v>
      </c>
      <c r="P3410">
        <v>71.347456384694297</v>
      </c>
      <c r="Q3410">
        <v>124.549180327868</v>
      </c>
      <c r="R3410">
        <v>18.145224197404101</v>
      </c>
      <c r="S3410">
        <v>18.905474873762198</v>
      </c>
      <c r="T3410">
        <v>0.55659509053627598</v>
      </c>
      <c r="U3410">
        <v>0.65128745680910505</v>
      </c>
      <c r="V3410">
        <v>7.1550083939563498</v>
      </c>
      <c r="W3410">
        <v>17.435582822085799</v>
      </c>
    </row>
    <row r="3411" spans="1:23" x14ac:dyDescent="0.25">
      <c r="A3411">
        <v>3409</v>
      </c>
      <c r="B3411">
        <v>181.90370470996899</v>
      </c>
      <c r="C3411">
        <v>183.141687205263</v>
      </c>
      <c r="D3411">
        <v>24.6884148632729</v>
      </c>
      <c r="E3411">
        <v>4.6977551827853397</v>
      </c>
      <c r="F3411">
        <v>6.21109771728515</v>
      </c>
      <c r="G3411">
        <v>3.0270068645477202</v>
      </c>
      <c r="H3411">
        <v>8.9669332504272408</v>
      </c>
      <c r="I3411">
        <v>1.8361519575119001</v>
      </c>
      <c r="J3411">
        <v>1052</v>
      </c>
      <c r="K3411">
        <v>96</v>
      </c>
      <c r="L3411">
        <v>1739</v>
      </c>
      <c r="M3411">
        <v>242</v>
      </c>
      <c r="N3411">
        <v>98.716758728027301</v>
      </c>
      <c r="O3411">
        <v>31.780498504638601</v>
      </c>
      <c r="P3411">
        <v>67.571723071637095</v>
      </c>
      <c r="Q3411">
        <v>195.41857557490499</v>
      </c>
      <c r="R3411">
        <v>26.1263738131982</v>
      </c>
      <c r="S3411">
        <v>3.1858155189353599</v>
      </c>
      <c r="T3411">
        <v>0.43567811304326498</v>
      </c>
      <c r="U3411">
        <v>0.98355472687677403</v>
      </c>
      <c r="V3411">
        <v>7.3324360699865396</v>
      </c>
      <c r="W3411">
        <v>2.3939533456108002</v>
      </c>
    </row>
    <row r="3412" spans="1:23" x14ac:dyDescent="0.25">
      <c r="A3412">
        <v>3410</v>
      </c>
      <c r="B3412">
        <v>196.935609074501</v>
      </c>
      <c r="C3412">
        <v>175.734790118185</v>
      </c>
      <c r="D3412">
        <v>21.481260498389801</v>
      </c>
      <c r="E3412">
        <v>10.490215827501901</v>
      </c>
      <c r="F3412">
        <v>4.5912380218505797</v>
      </c>
      <c r="G3412">
        <v>3.9825756549835201</v>
      </c>
      <c r="H3412">
        <v>6.7894616127014098</v>
      </c>
      <c r="I3412">
        <v>3.4978365898132302</v>
      </c>
      <c r="J3412">
        <v>740</v>
      </c>
      <c r="K3412">
        <v>310</v>
      </c>
      <c r="L3412">
        <v>1647</v>
      </c>
      <c r="M3412">
        <v>897</v>
      </c>
      <c r="N3412">
        <v>68.963752746582003</v>
      </c>
      <c r="O3412">
        <v>22.561027526855401</v>
      </c>
      <c r="P3412">
        <v>90.340970177908602</v>
      </c>
      <c r="Q3412">
        <v>151.31102233817001</v>
      </c>
      <c r="R3412">
        <v>28.101623138509598</v>
      </c>
      <c r="S3412">
        <v>5.4206657615290101</v>
      </c>
      <c r="T3412">
        <v>0.544170863785846</v>
      </c>
      <c r="U3412">
        <v>0.96050258533954802</v>
      </c>
      <c r="V3412">
        <v>6.4041884816753898</v>
      </c>
      <c r="W3412">
        <v>2.6404627706911801</v>
      </c>
    </row>
    <row r="3413" spans="1:23" x14ac:dyDescent="0.25">
      <c r="A3413">
        <v>3411</v>
      </c>
      <c r="B3413">
        <v>115.137165479632</v>
      </c>
      <c r="C3413">
        <v>196.800423062741</v>
      </c>
      <c r="D3413">
        <v>21.7079184409127</v>
      </c>
      <c r="E3413">
        <v>7.6799614157153897</v>
      </c>
      <c r="F3413">
        <v>6.3493456840515101</v>
      </c>
      <c r="G3413">
        <v>5.08690929412841</v>
      </c>
      <c r="H3413">
        <v>7.4926390647888104</v>
      </c>
      <c r="I3413">
        <v>4.3895611763000399</v>
      </c>
      <c r="J3413">
        <v>941</v>
      </c>
      <c r="K3413">
        <v>448</v>
      </c>
      <c r="L3413">
        <v>1848</v>
      </c>
      <c r="M3413">
        <v>1006</v>
      </c>
      <c r="N3413">
        <v>77.665946960449205</v>
      </c>
      <c r="O3413">
        <v>49.254440307617102</v>
      </c>
      <c r="P3413">
        <v>59.052472250252201</v>
      </c>
      <c r="Q3413">
        <v>197.872152403027</v>
      </c>
      <c r="R3413">
        <v>20.125032267223698</v>
      </c>
      <c r="S3413">
        <v>4.6642154303250098</v>
      </c>
      <c r="T3413">
        <v>0.38643068919337198</v>
      </c>
      <c r="U3413">
        <v>0.97547684283748204</v>
      </c>
      <c r="V3413">
        <v>15.134821428571399</v>
      </c>
      <c r="W3413">
        <v>2.9935379644587998</v>
      </c>
    </row>
    <row r="3414" spans="1:23" x14ac:dyDescent="0.25">
      <c r="A3414">
        <v>3412</v>
      </c>
      <c r="B3414">
        <v>175.81802480156799</v>
      </c>
      <c r="C3414">
        <v>206.70084806613701</v>
      </c>
      <c r="D3414">
        <v>27.567405730885898</v>
      </c>
      <c r="E3414">
        <v>8.9972940756583704</v>
      </c>
      <c r="F3414">
        <v>6.2362303733825604</v>
      </c>
      <c r="G3414">
        <v>2.8244774341583199</v>
      </c>
      <c r="H3414">
        <v>9.7102108001708896</v>
      </c>
      <c r="I3414">
        <v>1.9654517173767001</v>
      </c>
      <c r="J3414">
        <v>1161</v>
      </c>
      <c r="K3414">
        <v>133</v>
      </c>
      <c r="L3414">
        <v>1957</v>
      </c>
      <c r="M3414">
        <v>337</v>
      </c>
      <c r="N3414">
        <v>120.90492248535099</v>
      </c>
      <c r="O3414">
        <v>52.773101806640597</v>
      </c>
      <c r="P3414">
        <v>105.90927957308</v>
      </c>
      <c r="Q3414">
        <v>203.90952707333699</v>
      </c>
      <c r="R3414">
        <v>18.841217405787599</v>
      </c>
      <c r="S3414">
        <v>5.5831863353827202</v>
      </c>
      <c r="T3414">
        <v>0.59289686849302004</v>
      </c>
      <c r="U3414">
        <v>0.97010743683001099</v>
      </c>
      <c r="V3414">
        <v>11.675568743817999</v>
      </c>
      <c r="W3414">
        <v>3.3753572562718301</v>
      </c>
    </row>
    <row r="3415" spans="1:23" x14ac:dyDescent="0.25">
      <c r="A3415">
        <v>3413</v>
      </c>
      <c r="B3415">
        <v>134.033515107997</v>
      </c>
      <c r="C3415">
        <v>219.511440159909</v>
      </c>
      <c r="D3415">
        <v>41.515265438649699</v>
      </c>
      <c r="E3415">
        <v>2.4428872094668601</v>
      </c>
      <c r="F3415">
        <v>9.7375717163085902</v>
      </c>
      <c r="G3415">
        <v>1.2924728393554601</v>
      </c>
      <c r="H3415">
        <v>12.1883497238159</v>
      </c>
      <c r="I3415">
        <v>1.15596175193786</v>
      </c>
      <c r="J3415">
        <v>1478</v>
      </c>
      <c r="K3415">
        <v>108</v>
      </c>
      <c r="L3415">
        <v>2871</v>
      </c>
      <c r="M3415">
        <v>194</v>
      </c>
      <c r="N3415">
        <v>123.174674987792</v>
      </c>
      <c r="O3415">
        <v>59.506301879882798</v>
      </c>
      <c r="P3415">
        <v>109.737738026543</v>
      </c>
      <c r="Q3415">
        <v>179.36446202707901</v>
      </c>
      <c r="R3415">
        <v>22.231085854381799</v>
      </c>
      <c r="S3415">
        <v>6.9037394038866102</v>
      </c>
      <c r="T3415">
        <v>0.55044259900598902</v>
      </c>
      <c r="U3415">
        <v>0.95935701278327201</v>
      </c>
      <c r="V3415">
        <v>10.697461928934</v>
      </c>
      <c r="W3415">
        <v>2.9819700132852498</v>
      </c>
    </row>
    <row r="3416" spans="1:23" x14ac:dyDescent="0.25">
      <c r="A3416">
        <v>3414</v>
      </c>
      <c r="B3416">
        <v>167.619864542296</v>
      </c>
      <c r="C3416">
        <v>201.35347086106799</v>
      </c>
      <c r="D3416">
        <v>30.829153785653599</v>
      </c>
      <c r="E3416">
        <v>4.8740464801972703</v>
      </c>
      <c r="F3416">
        <v>7.1816592216491699</v>
      </c>
      <c r="G3416">
        <v>1.9574772119521999</v>
      </c>
      <c r="H3416">
        <v>9.3637285232543892</v>
      </c>
      <c r="I3416">
        <v>1.7937819957733101</v>
      </c>
      <c r="J3416">
        <v>1094</v>
      </c>
      <c r="K3416">
        <v>178</v>
      </c>
      <c r="L3416">
        <v>2150</v>
      </c>
      <c r="M3416">
        <v>331</v>
      </c>
      <c r="N3416">
        <v>119.03781127929599</v>
      </c>
      <c r="O3416">
        <v>14.317821502685501</v>
      </c>
      <c r="P3416">
        <v>107.00424575424501</v>
      </c>
      <c r="Q3416">
        <v>133.73555695736701</v>
      </c>
      <c r="R3416">
        <v>25.993856031842199</v>
      </c>
      <c r="S3416">
        <v>8.9023634400416292</v>
      </c>
      <c r="T3416">
        <v>0.52392335491591002</v>
      </c>
      <c r="U3416">
        <v>0.94859036389840101</v>
      </c>
      <c r="V3416">
        <v>11.547023295944699</v>
      </c>
      <c r="W3416">
        <v>4.0309010939438297</v>
      </c>
    </row>
    <row r="3417" spans="1:23" x14ac:dyDescent="0.25">
      <c r="A3417">
        <v>3415</v>
      </c>
      <c r="B3417">
        <v>166.761396495177</v>
      </c>
      <c r="C3417">
        <v>173.385064720836</v>
      </c>
      <c r="D3417">
        <v>21.3158470495637</v>
      </c>
      <c r="E3417">
        <v>7.8708741408622602</v>
      </c>
      <c r="F3417">
        <v>4.7987465858459402</v>
      </c>
      <c r="G3417">
        <v>3.01518249511718</v>
      </c>
      <c r="H3417">
        <v>6.1798377037048304</v>
      </c>
      <c r="I3417">
        <v>2.2826740741729701</v>
      </c>
      <c r="J3417">
        <v>526</v>
      </c>
      <c r="K3417">
        <v>187</v>
      </c>
      <c r="L3417">
        <v>1407</v>
      </c>
      <c r="M3417">
        <v>443</v>
      </c>
      <c r="N3417">
        <v>54.644302368163999</v>
      </c>
      <c r="O3417">
        <v>31.5753059387207</v>
      </c>
      <c r="P3417">
        <v>66.346548188653401</v>
      </c>
      <c r="Q3417">
        <v>173.41030288576101</v>
      </c>
      <c r="R3417">
        <v>30.8189573804503</v>
      </c>
      <c r="S3417">
        <v>4.9800296370708699</v>
      </c>
      <c r="T3417">
        <v>0.37209261096024998</v>
      </c>
      <c r="U3417">
        <v>0.96878745140433198</v>
      </c>
      <c r="V3417">
        <v>18.611924686192399</v>
      </c>
      <c r="W3417">
        <v>3.0444579780755099</v>
      </c>
    </row>
    <row r="3418" spans="1:23" x14ac:dyDescent="0.25">
      <c r="A3418">
        <v>3416</v>
      </c>
      <c r="B3418">
        <v>158.863397310252</v>
      </c>
      <c r="C3418">
        <v>208.54885598400901</v>
      </c>
      <c r="D3418">
        <v>33.741894245971203</v>
      </c>
      <c r="E3418">
        <v>5.7370753823896496</v>
      </c>
      <c r="F3418">
        <v>6.0299868583679199</v>
      </c>
      <c r="G3418">
        <v>3.2290470600128098</v>
      </c>
      <c r="H3418">
        <v>7.3395862579345703</v>
      </c>
      <c r="I3418">
        <v>3.3571007251739502</v>
      </c>
      <c r="J3418">
        <v>816</v>
      </c>
      <c r="K3418">
        <v>374</v>
      </c>
      <c r="L3418">
        <v>1824</v>
      </c>
      <c r="M3418">
        <v>752</v>
      </c>
      <c r="N3418">
        <v>68.476272583007798</v>
      </c>
      <c r="O3418">
        <v>63.568862915038999</v>
      </c>
      <c r="P3418">
        <v>79.937518956627201</v>
      </c>
      <c r="Q3418">
        <v>207.127740348625</v>
      </c>
      <c r="R3418">
        <v>22.225204147429601</v>
      </c>
      <c r="S3418">
        <v>4.3837533897101402</v>
      </c>
      <c r="T3418">
        <v>0.524683591193433</v>
      </c>
      <c r="U3418">
        <v>0.97666708843294603</v>
      </c>
      <c r="V3418">
        <v>9.2379032258064502</v>
      </c>
      <c r="W3418">
        <v>2.59929494712103</v>
      </c>
    </row>
    <row r="3419" spans="1:23" x14ac:dyDescent="0.25">
      <c r="A3419">
        <v>3417</v>
      </c>
      <c r="B3419">
        <v>164.603466009431</v>
      </c>
      <c r="C3419">
        <v>183.253682392439</v>
      </c>
      <c r="D3419">
        <v>22.380853660833399</v>
      </c>
      <c r="E3419">
        <v>5.7905438184379099</v>
      </c>
      <c r="F3419">
        <v>6.1470074653625399</v>
      </c>
      <c r="G3419">
        <v>2.2125787734985298</v>
      </c>
      <c r="H3419">
        <v>6.8040833473205504</v>
      </c>
      <c r="I3419">
        <v>1.49223220348358</v>
      </c>
      <c r="J3419">
        <v>790</v>
      </c>
      <c r="K3419">
        <v>98</v>
      </c>
      <c r="L3419">
        <v>1622</v>
      </c>
      <c r="M3419">
        <v>219</v>
      </c>
      <c r="N3419">
        <v>92.617492675781193</v>
      </c>
      <c r="O3419">
        <v>37.363082885742102</v>
      </c>
      <c r="P3419">
        <v>79.370708078073804</v>
      </c>
      <c r="Q3419">
        <v>174.19552611444399</v>
      </c>
      <c r="R3419">
        <v>25.9304125853923</v>
      </c>
      <c r="S3419">
        <v>7.3763969488810401</v>
      </c>
      <c r="T3419">
        <v>0.50768022517199696</v>
      </c>
      <c r="U3419">
        <v>0.99125915435242695</v>
      </c>
      <c r="V3419">
        <v>8.2765598650927394</v>
      </c>
      <c r="W3419">
        <v>3.0070831283817001</v>
      </c>
    </row>
    <row r="3420" spans="1:23" x14ac:dyDescent="0.25">
      <c r="A3420">
        <v>3418</v>
      </c>
      <c r="B3420">
        <v>184.96233189077901</v>
      </c>
      <c r="C3420">
        <v>135.011760367948</v>
      </c>
      <c r="D3420">
        <v>33.580371141124402</v>
      </c>
      <c r="E3420">
        <v>7.7741995074516304</v>
      </c>
      <c r="F3420">
        <v>7.9600601196289</v>
      </c>
      <c r="G3420">
        <v>3.40239405632019</v>
      </c>
      <c r="H3420">
        <v>10.2539768218994</v>
      </c>
      <c r="I3420">
        <v>2.18778991699218</v>
      </c>
      <c r="J3420">
        <v>1264</v>
      </c>
      <c r="K3420">
        <v>157</v>
      </c>
      <c r="L3420">
        <v>2497</v>
      </c>
      <c r="M3420">
        <v>389</v>
      </c>
      <c r="N3420">
        <v>98.081596374511705</v>
      </c>
      <c r="O3420">
        <v>29.410881042480401</v>
      </c>
      <c r="P3420">
        <v>92.818873668188701</v>
      </c>
      <c r="Q3420">
        <v>174.44290000000001</v>
      </c>
      <c r="R3420">
        <v>23.252653928382198</v>
      </c>
      <c r="S3420">
        <v>4.9142486292412997</v>
      </c>
      <c r="T3420">
        <v>0.49783485539146599</v>
      </c>
      <c r="U3420">
        <v>0.96838562869445499</v>
      </c>
      <c r="V3420">
        <v>16.731299212598401</v>
      </c>
      <c r="W3420">
        <v>3.2233623840314798</v>
      </c>
    </row>
    <row r="3421" spans="1:23" x14ac:dyDescent="0.25">
      <c r="A3421">
        <v>3419</v>
      </c>
      <c r="B3421">
        <v>169.75050942187801</v>
      </c>
      <c r="C3421">
        <v>198.15923072444599</v>
      </c>
      <c r="D3421">
        <v>48.9869981750481</v>
      </c>
      <c r="E3421">
        <v>5.6082539536527296</v>
      </c>
      <c r="F3421">
        <v>6.1167030334472603</v>
      </c>
      <c r="G3421">
        <v>3.00797247886657</v>
      </c>
      <c r="H3421">
        <v>8.5027694702148402</v>
      </c>
      <c r="I3421">
        <v>2.3120152950286799</v>
      </c>
      <c r="J3421">
        <v>903</v>
      </c>
      <c r="K3421">
        <v>197</v>
      </c>
      <c r="L3421">
        <v>1676</v>
      </c>
      <c r="M3421">
        <v>435</v>
      </c>
      <c r="N3421">
        <v>107.517440795898</v>
      </c>
      <c r="O3421">
        <v>39.623226165771399</v>
      </c>
      <c r="P3421">
        <v>57.853463587921802</v>
      </c>
      <c r="Q3421">
        <v>207.28634276970101</v>
      </c>
      <c r="R3421">
        <v>24.106655432443301</v>
      </c>
      <c r="S3421">
        <v>8.3657049185845498</v>
      </c>
      <c r="T3421">
        <v>0.36329003274243798</v>
      </c>
      <c r="U3421">
        <v>0.96486715954430302</v>
      </c>
      <c r="V3421">
        <v>14.6240544629349</v>
      </c>
      <c r="W3421">
        <v>3.55666481789609</v>
      </c>
    </row>
    <row r="3422" spans="1:23" x14ac:dyDescent="0.25">
      <c r="A3422">
        <v>3420</v>
      </c>
      <c r="B3422">
        <v>161.82615614508299</v>
      </c>
      <c r="C3422">
        <v>198.349705990801</v>
      </c>
      <c r="D3422">
        <v>30.9229013565249</v>
      </c>
      <c r="E3422">
        <v>7.5024707556005499</v>
      </c>
      <c r="F3422">
        <v>7.0892167091369602</v>
      </c>
      <c r="G3422">
        <v>4.7436056137084899</v>
      </c>
      <c r="H3422">
        <v>9.1184988021850497</v>
      </c>
      <c r="I3422">
        <v>3.19035291671752</v>
      </c>
      <c r="J3422">
        <v>1086</v>
      </c>
      <c r="K3422">
        <v>220</v>
      </c>
      <c r="L3422">
        <v>2121</v>
      </c>
      <c r="M3422">
        <v>640</v>
      </c>
      <c r="N3422">
        <v>98.858489990234304</v>
      </c>
      <c r="O3422">
        <v>47.074409484863203</v>
      </c>
      <c r="P3422">
        <v>103.230917667238</v>
      </c>
      <c r="Q3422">
        <v>176.671502301576</v>
      </c>
      <c r="R3422">
        <v>21.127686537751199</v>
      </c>
      <c r="S3422">
        <v>7.6249382337693596</v>
      </c>
      <c r="T3422">
        <v>0.62714948247417401</v>
      </c>
      <c r="U3422">
        <v>0.95364658962361704</v>
      </c>
      <c r="V3422">
        <v>7.8040278853601803</v>
      </c>
      <c r="W3422">
        <v>4.1466462991251198</v>
      </c>
    </row>
    <row r="3423" spans="1:23" x14ac:dyDescent="0.25">
      <c r="A3423">
        <v>3421</v>
      </c>
      <c r="B3423">
        <v>186.07098915173901</v>
      </c>
      <c r="C3423">
        <v>117.548176754837</v>
      </c>
      <c r="D3423">
        <v>28.8362002986539</v>
      </c>
      <c r="E3423">
        <v>5.91962088095989</v>
      </c>
      <c r="F3423">
        <v>5.1706185340881303</v>
      </c>
      <c r="G3423">
        <v>3.6264011859893799</v>
      </c>
      <c r="H3423">
        <v>8.7534112930297798</v>
      </c>
      <c r="I3423">
        <v>2.26691341400146</v>
      </c>
      <c r="J3423">
        <v>1040</v>
      </c>
      <c r="K3423">
        <v>169</v>
      </c>
      <c r="L3423">
        <v>1779</v>
      </c>
      <c r="M3423">
        <v>383</v>
      </c>
      <c r="N3423">
        <v>96.648849487304602</v>
      </c>
      <c r="O3423">
        <v>91.219512939453097</v>
      </c>
      <c r="P3423">
        <v>65.280385507763697</v>
      </c>
      <c r="Q3423">
        <v>174.90317768163499</v>
      </c>
      <c r="R3423">
        <v>21.8015341600249</v>
      </c>
      <c r="S3423">
        <v>11.396415562774701</v>
      </c>
      <c r="T3423">
        <v>0.38781260121841399</v>
      </c>
      <c r="U3423">
        <v>0.938581366159152</v>
      </c>
      <c r="V3423">
        <v>12.4772079772079</v>
      </c>
      <c r="W3423">
        <v>7.3446191051995102</v>
      </c>
    </row>
    <row r="3424" spans="1:23" x14ac:dyDescent="0.25">
      <c r="A3424">
        <v>3422</v>
      </c>
      <c r="B3424">
        <v>173.844146014865</v>
      </c>
      <c r="C3424">
        <v>183.51796075996</v>
      </c>
      <c r="D3424">
        <v>29.802651733580799</v>
      </c>
      <c r="E3424">
        <v>8.6258607209131792</v>
      </c>
      <c r="F3424">
        <v>5.6621155738830504</v>
      </c>
      <c r="G3424">
        <v>3.7606739997863698</v>
      </c>
      <c r="H3424">
        <v>9.8752250671386701</v>
      </c>
      <c r="I3424">
        <v>2.44989609718322</v>
      </c>
      <c r="J3424">
        <v>1200</v>
      </c>
      <c r="K3424">
        <v>156</v>
      </c>
      <c r="L3424">
        <v>2110</v>
      </c>
      <c r="M3424">
        <v>430</v>
      </c>
      <c r="N3424">
        <v>102.019607543945</v>
      </c>
      <c r="O3424">
        <v>51.623638153076101</v>
      </c>
      <c r="P3424">
        <v>75.378183457290902</v>
      </c>
      <c r="Q3424">
        <v>185.431166201331</v>
      </c>
      <c r="R3424">
        <v>23.498168895418299</v>
      </c>
      <c r="S3424">
        <v>7.2306178282550801</v>
      </c>
      <c r="T3424">
        <v>0.46983213703365201</v>
      </c>
      <c r="U3424">
        <v>0.96149868155453</v>
      </c>
      <c r="V3424">
        <v>9.0095846645367406</v>
      </c>
      <c r="W3424">
        <v>2.80615384615384</v>
      </c>
    </row>
    <row r="3425" spans="1:23" x14ac:dyDescent="0.25">
      <c r="A3425">
        <v>3423</v>
      </c>
      <c r="B3425">
        <v>101.84401016903099</v>
      </c>
      <c r="C3425">
        <v>188.42638126103699</v>
      </c>
      <c r="D3425">
        <v>21.136864180326398</v>
      </c>
      <c r="E3425">
        <v>4.60469175025667</v>
      </c>
      <c r="F3425">
        <v>4.8662214279174796</v>
      </c>
      <c r="G3425">
        <v>3.19517827033996</v>
      </c>
      <c r="H3425">
        <v>5.5215544700622496</v>
      </c>
      <c r="I3425">
        <v>2.0296990871429399</v>
      </c>
      <c r="J3425">
        <v>623</v>
      </c>
      <c r="K3425">
        <v>123</v>
      </c>
      <c r="L3425">
        <v>1261</v>
      </c>
      <c r="M3425">
        <v>329</v>
      </c>
      <c r="N3425">
        <v>67.186309814453097</v>
      </c>
      <c r="O3425">
        <v>26.4007568359375</v>
      </c>
      <c r="P3425">
        <v>61.0467579015966</v>
      </c>
      <c r="Q3425">
        <v>176.57019317944</v>
      </c>
      <c r="R3425">
        <v>21.309254420616501</v>
      </c>
      <c r="S3425">
        <v>10.1963774663566</v>
      </c>
      <c r="T3425">
        <v>0.38824549743595599</v>
      </c>
      <c r="U3425">
        <v>0.93840505894251303</v>
      </c>
      <c r="V3425">
        <v>11.8944300518134</v>
      </c>
      <c r="W3425">
        <v>5.2433516251582901</v>
      </c>
    </row>
    <row r="3426" spans="1:23" x14ac:dyDescent="0.25">
      <c r="A3426">
        <v>3424</v>
      </c>
      <c r="B3426">
        <v>152.71633449125699</v>
      </c>
      <c r="C3426">
        <v>187.586194181916</v>
      </c>
      <c r="D3426">
        <v>33.4167933135518</v>
      </c>
      <c r="E3426">
        <v>13.2072214200064</v>
      </c>
      <c r="F3426">
        <v>9.29406642913818</v>
      </c>
      <c r="G3426">
        <v>9.1304378509521396</v>
      </c>
      <c r="H3426">
        <v>12.921449661254799</v>
      </c>
      <c r="I3426">
        <v>7.6192269325256303</v>
      </c>
      <c r="J3426">
        <v>1651</v>
      </c>
      <c r="K3426">
        <v>859</v>
      </c>
      <c r="L3426">
        <v>2951</v>
      </c>
      <c r="M3426">
        <v>2078</v>
      </c>
      <c r="N3426">
        <v>125.590599060058</v>
      </c>
      <c r="O3426">
        <v>58</v>
      </c>
      <c r="P3426">
        <v>84.149915206331201</v>
      </c>
      <c r="Q3426">
        <v>152.731912888702</v>
      </c>
      <c r="R3426">
        <v>23.527622802956799</v>
      </c>
      <c r="S3426">
        <v>3.8627383906663399</v>
      </c>
      <c r="T3426">
        <v>0.54027160108043304</v>
      </c>
      <c r="U3426">
        <v>0.97337240192677299</v>
      </c>
      <c r="V3426">
        <v>6.81025641025641</v>
      </c>
      <c r="W3426">
        <v>2.4774531024530999</v>
      </c>
    </row>
    <row r="3427" spans="1:23" x14ac:dyDescent="0.25">
      <c r="A3427">
        <v>3425</v>
      </c>
      <c r="B3427">
        <v>167.08948359176301</v>
      </c>
      <c r="C3427">
        <v>189.21453938558801</v>
      </c>
      <c r="D3427">
        <v>24.1419620969946</v>
      </c>
      <c r="E3427">
        <v>6.9391682127695598</v>
      </c>
      <c r="F3427">
        <v>5.8385124206542898</v>
      </c>
      <c r="G3427">
        <v>3.1391313076019198</v>
      </c>
      <c r="H3427">
        <v>10.721079826354901</v>
      </c>
      <c r="I3427">
        <v>2.42061448097229</v>
      </c>
      <c r="J3427">
        <v>1391</v>
      </c>
      <c r="K3427">
        <v>203</v>
      </c>
      <c r="L3427">
        <v>1959</v>
      </c>
      <c r="M3427">
        <v>533</v>
      </c>
      <c r="N3427">
        <v>104.043258666992</v>
      </c>
      <c r="O3427">
        <v>51</v>
      </c>
      <c r="P3427">
        <v>125.163126593033</v>
      </c>
      <c r="Q3427">
        <v>177.46882760423401</v>
      </c>
      <c r="R3427">
        <v>26.937565031425201</v>
      </c>
      <c r="S3427">
        <v>5.7036331801265803</v>
      </c>
      <c r="T3427">
        <v>0.59850945919876697</v>
      </c>
      <c r="U3427">
        <v>0.97267132357143404</v>
      </c>
      <c r="V3427">
        <v>9.99181073703366</v>
      </c>
      <c r="W3427">
        <v>3.2146703536603098</v>
      </c>
    </row>
    <row r="3428" spans="1:23" x14ac:dyDescent="0.25">
      <c r="A3428">
        <v>3426</v>
      </c>
      <c r="B3428">
        <v>147.16875933940099</v>
      </c>
      <c r="C3428">
        <v>182.682722350521</v>
      </c>
      <c r="D3428">
        <v>27.153167466427998</v>
      </c>
      <c r="E3428">
        <v>8.89172300655828</v>
      </c>
      <c r="F3428">
        <v>6.4532985687255797</v>
      </c>
      <c r="G3428">
        <v>4.5120587348937899</v>
      </c>
      <c r="H3428">
        <v>8.6538763046264595</v>
      </c>
      <c r="I3428">
        <v>2.7537975311279199</v>
      </c>
      <c r="J3428">
        <v>991</v>
      </c>
      <c r="K3428">
        <v>161</v>
      </c>
      <c r="L3428">
        <v>2084</v>
      </c>
      <c r="M3428">
        <v>482</v>
      </c>
      <c r="N3428">
        <v>84.219955444335895</v>
      </c>
      <c r="O3428">
        <v>57.280014038085902</v>
      </c>
      <c r="P3428">
        <v>97.009696186166707</v>
      </c>
      <c r="Q3428">
        <v>191.918785169812</v>
      </c>
      <c r="R3428">
        <v>29.7017950775328</v>
      </c>
      <c r="S3428">
        <v>5.9934637603752696</v>
      </c>
      <c r="T3428">
        <v>0.48723645429225998</v>
      </c>
      <c r="U3428">
        <v>0.9675897939243</v>
      </c>
      <c r="V3428">
        <v>13.134396355352999</v>
      </c>
      <c r="W3428">
        <v>4.1283508158508102</v>
      </c>
    </row>
    <row r="3429" spans="1:23" x14ac:dyDescent="0.25">
      <c r="A3429">
        <v>3427</v>
      </c>
      <c r="B3429">
        <v>153.602534495138</v>
      </c>
      <c r="C3429">
        <v>193.92250965475699</v>
      </c>
      <c r="D3429">
        <v>18.561849790244501</v>
      </c>
      <c r="E3429">
        <v>6.4703198326255604</v>
      </c>
      <c r="F3429">
        <v>4.6012015342712402</v>
      </c>
      <c r="G3429">
        <v>2.2068297863006499</v>
      </c>
      <c r="H3429">
        <v>7.4507079124450604</v>
      </c>
      <c r="I3429">
        <v>1.70189368724823</v>
      </c>
      <c r="J3429">
        <v>935</v>
      </c>
      <c r="K3429">
        <v>115</v>
      </c>
      <c r="L3429">
        <v>1438</v>
      </c>
      <c r="M3429">
        <v>278</v>
      </c>
      <c r="N3429">
        <v>93.300590515136705</v>
      </c>
      <c r="O3429">
        <v>31.064449310302699</v>
      </c>
      <c r="P3429">
        <v>86.412258214868302</v>
      </c>
      <c r="Q3429">
        <v>176.11206737849699</v>
      </c>
      <c r="R3429">
        <v>22.402317621648599</v>
      </c>
      <c r="S3429">
        <v>5.3129688389384304</v>
      </c>
      <c r="T3429">
        <v>0.480047450585664</v>
      </c>
      <c r="U3429">
        <v>0.967878041678357</v>
      </c>
      <c r="V3429">
        <v>10.1678260869565</v>
      </c>
      <c r="W3429">
        <v>2.6362565224709602</v>
      </c>
    </row>
    <row r="3430" spans="1:23" x14ac:dyDescent="0.25">
      <c r="A3430">
        <v>3428</v>
      </c>
      <c r="B3430">
        <v>165.02650934425199</v>
      </c>
      <c r="C3430">
        <v>205.26726697587699</v>
      </c>
      <c r="D3430">
        <v>10.604064844987301</v>
      </c>
      <c r="E3430">
        <v>9.9795782074742903</v>
      </c>
      <c r="F3430">
        <v>5.2886476516723597</v>
      </c>
      <c r="G3430">
        <v>3.4562518596649099</v>
      </c>
      <c r="H3430">
        <v>7.9450602531433097</v>
      </c>
      <c r="I3430">
        <v>2.6856007575988698</v>
      </c>
      <c r="J3430">
        <v>1021</v>
      </c>
      <c r="K3430">
        <v>226</v>
      </c>
      <c r="L3430">
        <v>1449</v>
      </c>
      <c r="M3430">
        <v>546</v>
      </c>
      <c r="N3430">
        <v>95.257545471191406</v>
      </c>
      <c r="O3430">
        <v>31.241001129150298</v>
      </c>
      <c r="P3430">
        <v>88.574312955692605</v>
      </c>
      <c r="Q3430">
        <v>160.42897380922301</v>
      </c>
      <c r="R3430">
        <v>22.6679301053864</v>
      </c>
      <c r="S3430">
        <v>5.2631542350795497</v>
      </c>
      <c r="T3430">
        <v>0.44126037226470199</v>
      </c>
      <c r="U3430">
        <v>0.96204820670459901</v>
      </c>
      <c r="V3430">
        <v>14.877551020408101</v>
      </c>
      <c r="W3430">
        <v>3.1767135862912999</v>
      </c>
    </row>
    <row r="3431" spans="1:23" x14ac:dyDescent="0.25">
      <c r="A3431">
        <v>3429</v>
      </c>
      <c r="B3431">
        <v>167.397601350695</v>
      </c>
      <c r="C3431">
        <v>191.80919482233301</v>
      </c>
      <c r="D3431">
        <v>22.588363338441201</v>
      </c>
      <c r="E3431">
        <v>7.7663061825698296</v>
      </c>
      <c r="F3431">
        <v>12.160789489746</v>
      </c>
      <c r="G3431">
        <v>3.4809050559997501</v>
      </c>
      <c r="H3431">
        <v>13.1606283187866</v>
      </c>
      <c r="I3431">
        <v>2.8346488475799498</v>
      </c>
      <c r="J3431">
        <v>1699</v>
      </c>
      <c r="K3431">
        <v>242</v>
      </c>
      <c r="L3431">
        <v>3296</v>
      </c>
      <c r="M3431">
        <v>530</v>
      </c>
      <c r="N3431">
        <v>137.55726623535099</v>
      </c>
      <c r="O3431">
        <v>61.684680938720703</v>
      </c>
      <c r="P3431">
        <v>105.177311725452</v>
      </c>
      <c r="Q3431">
        <v>159.93409449855201</v>
      </c>
      <c r="R3431">
        <v>23.243130334355001</v>
      </c>
      <c r="S3431">
        <v>6.9809771211644396</v>
      </c>
      <c r="T3431">
        <v>0.56591603859532402</v>
      </c>
      <c r="U3431">
        <v>0.96288396714396196</v>
      </c>
      <c r="V3431">
        <v>15.7822784810126</v>
      </c>
      <c r="W3431">
        <v>4.3280058118416198</v>
      </c>
    </row>
    <row r="3432" spans="1:23" x14ac:dyDescent="0.25">
      <c r="A3432">
        <v>3430</v>
      </c>
      <c r="B3432">
        <v>192.48120475848501</v>
      </c>
      <c r="C3432">
        <v>219.529177744571</v>
      </c>
      <c r="D3432">
        <v>39.860256792301598</v>
      </c>
      <c r="E3432">
        <v>3.08178159702108</v>
      </c>
      <c r="F3432">
        <v>4.47125148773193</v>
      </c>
      <c r="G3432">
        <v>1.2475616931915201</v>
      </c>
      <c r="H3432">
        <v>6.28859138488769</v>
      </c>
      <c r="I3432">
        <v>1.2837439775466899</v>
      </c>
      <c r="J3432">
        <v>525</v>
      </c>
      <c r="K3432">
        <v>130</v>
      </c>
      <c r="L3432">
        <v>1177</v>
      </c>
      <c r="M3432">
        <v>236</v>
      </c>
      <c r="N3432">
        <v>52.038448333740199</v>
      </c>
      <c r="O3432">
        <v>52.153621673583899</v>
      </c>
      <c r="P3432">
        <v>74.803815355628799</v>
      </c>
      <c r="Q3432">
        <v>166.556442999767</v>
      </c>
      <c r="R3432">
        <v>27.543608972691199</v>
      </c>
      <c r="S3432">
        <v>5.8722691602955397</v>
      </c>
      <c r="T3432">
        <v>0.41251452139342198</v>
      </c>
      <c r="U3432">
        <v>0.95018445744247004</v>
      </c>
      <c r="V3432">
        <v>16.669172932330799</v>
      </c>
      <c r="W3432">
        <v>3.0382209867963801</v>
      </c>
    </row>
    <row r="3433" spans="1:23" x14ac:dyDescent="0.25">
      <c r="A3433">
        <v>3431</v>
      </c>
      <c r="B3433">
        <v>184.379650294009</v>
      </c>
      <c r="C3433">
        <v>208.15379689107101</v>
      </c>
      <c r="D3433">
        <v>47.068580375233502</v>
      </c>
      <c r="E3433">
        <v>6.31393289484138</v>
      </c>
      <c r="F3433">
        <v>7.5179553031921298</v>
      </c>
      <c r="G3433">
        <v>2.9740283489227202</v>
      </c>
      <c r="H3433">
        <v>8.8650617599487305</v>
      </c>
      <c r="I3433">
        <v>2.5438461303710902</v>
      </c>
      <c r="J3433">
        <v>1040</v>
      </c>
      <c r="K3433">
        <v>238</v>
      </c>
      <c r="L3433">
        <v>2179</v>
      </c>
      <c r="M3433">
        <v>533</v>
      </c>
      <c r="N3433">
        <v>93.813644409179602</v>
      </c>
      <c r="O3433">
        <v>29.410881042480401</v>
      </c>
      <c r="P3433">
        <v>61.1007685738684</v>
      </c>
      <c r="Q3433">
        <v>181.72089151450001</v>
      </c>
      <c r="R3433">
        <v>26.3232458668124</v>
      </c>
      <c r="S3433">
        <v>5.7254424601222498</v>
      </c>
      <c r="T3433">
        <v>0.37807309020234903</v>
      </c>
      <c r="U3433">
        <v>0.96297580304588104</v>
      </c>
      <c r="V3433">
        <v>13.853560682046099</v>
      </c>
      <c r="W3433">
        <v>2.9173484721990302</v>
      </c>
    </row>
    <row r="3434" spans="1:23" x14ac:dyDescent="0.25">
      <c r="A3434">
        <v>3432</v>
      </c>
      <c r="B3434">
        <v>166.03456306157699</v>
      </c>
      <c r="C3434">
        <v>217.04145238603499</v>
      </c>
      <c r="D3434">
        <v>38.744161915567098</v>
      </c>
      <c r="E3434">
        <v>3.6637987037598299</v>
      </c>
      <c r="F3434">
        <v>10.2149906158447</v>
      </c>
      <c r="G3434">
        <v>1.37199258804321</v>
      </c>
      <c r="H3434">
        <v>10.1805715560913</v>
      </c>
      <c r="I3434">
        <v>0.95066124200820901</v>
      </c>
      <c r="J3434">
        <v>1211</v>
      </c>
      <c r="K3434">
        <v>41</v>
      </c>
      <c r="L3434">
        <v>2686</v>
      </c>
      <c r="M3434">
        <v>86</v>
      </c>
      <c r="N3434">
        <v>131.03434753417901</v>
      </c>
      <c r="O3434">
        <v>32.202484130859297</v>
      </c>
      <c r="P3434">
        <v>86.418625678119298</v>
      </c>
      <c r="Q3434">
        <v>163.25148825065199</v>
      </c>
      <c r="R3434">
        <v>21.810733963202299</v>
      </c>
      <c r="S3434">
        <v>12.1348619178061</v>
      </c>
      <c r="T3434">
        <v>0.56401921342802097</v>
      </c>
      <c r="U3434">
        <v>0.92905836825613797</v>
      </c>
      <c r="V3434">
        <v>15.0714285714285</v>
      </c>
      <c r="W3434">
        <v>7.6784710511523304</v>
      </c>
    </row>
    <row r="3435" spans="1:23" x14ac:dyDescent="0.25">
      <c r="A3435">
        <v>3433</v>
      </c>
      <c r="B3435">
        <v>169.496827029439</v>
      </c>
      <c r="C3435">
        <v>173.10147683828501</v>
      </c>
      <c r="D3435">
        <v>39.095413939297302</v>
      </c>
      <c r="E3435">
        <v>10.476356653996101</v>
      </c>
      <c r="F3435">
        <v>7.3083086013793901</v>
      </c>
      <c r="G3435">
        <v>4.6773118972778303</v>
      </c>
      <c r="H3435">
        <v>10.129646301269499</v>
      </c>
      <c r="I3435">
        <v>3.49574518203735</v>
      </c>
      <c r="J3435">
        <v>1193</v>
      </c>
      <c r="K3435">
        <v>274</v>
      </c>
      <c r="L3435">
        <v>2171</v>
      </c>
      <c r="M3435">
        <v>703</v>
      </c>
      <c r="N3435">
        <v>113.004425048828</v>
      </c>
      <c r="O3435">
        <v>30.4795017242431</v>
      </c>
      <c r="P3435">
        <v>80.071373752877903</v>
      </c>
      <c r="Q3435">
        <v>199.08123809523801</v>
      </c>
      <c r="R3435">
        <v>25.306113037242699</v>
      </c>
      <c r="S3435">
        <v>5.3334675926978496</v>
      </c>
      <c r="T3435">
        <v>0.44552347666059799</v>
      </c>
      <c r="U3435">
        <v>0.96388641810469</v>
      </c>
      <c r="V3435">
        <v>12.9003558718861</v>
      </c>
      <c r="W3435">
        <v>2.8667409648145199</v>
      </c>
    </row>
    <row r="3436" spans="1:23" x14ac:dyDescent="0.25">
      <c r="A3436">
        <v>3434</v>
      </c>
      <c r="B3436">
        <v>148.59032777659101</v>
      </c>
      <c r="C3436">
        <v>211.717304818645</v>
      </c>
      <c r="D3436">
        <v>26.989169987547498</v>
      </c>
      <c r="E3436">
        <v>8.7265342042407799</v>
      </c>
      <c r="F3436">
        <v>7.6087217330932599</v>
      </c>
      <c r="G3436">
        <v>4.6965060234069798</v>
      </c>
      <c r="H3436">
        <v>11.7958211898803</v>
      </c>
      <c r="I3436">
        <v>3.5396122932434002</v>
      </c>
      <c r="J3436">
        <v>1448</v>
      </c>
      <c r="K3436">
        <v>307</v>
      </c>
      <c r="L3436">
        <v>2599</v>
      </c>
      <c r="M3436">
        <v>801</v>
      </c>
      <c r="N3436">
        <v>125.674186706542</v>
      </c>
      <c r="O3436">
        <v>19.235383987426701</v>
      </c>
      <c r="P3436">
        <v>74.517693836978097</v>
      </c>
      <c r="Q3436">
        <v>162.492730394962</v>
      </c>
      <c r="R3436">
        <v>24.656188256372801</v>
      </c>
      <c r="S3436">
        <v>12.5072585147912</v>
      </c>
      <c r="T3436">
        <v>0.525079267492225</v>
      </c>
      <c r="U3436">
        <v>0.89131404311283602</v>
      </c>
      <c r="V3436">
        <v>10.280193236714901</v>
      </c>
      <c r="W3436">
        <v>5.8128779793667702</v>
      </c>
    </row>
    <row r="3437" spans="1:23" x14ac:dyDescent="0.25">
      <c r="A3437">
        <v>3435</v>
      </c>
      <c r="B3437">
        <v>166.367734673678</v>
      </c>
      <c r="C3437">
        <v>180.79710454307201</v>
      </c>
      <c r="D3437">
        <v>16.9209857195798</v>
      </c>
      <c r="E3437">
        <v>7.6383012423754302</v>
      </c>
      <c r="F3437">
        <v>5.7623372077941797</v>
      </c>
      <c r="G3437">
        <v>3.7923004627227699</v>
      </c>
      <c r="H3437">
        <v>9.3231344223022408</v>
      </c>
      <c r="I3437">
        <v>3.6134455204010001</v>
      </c>
      <c r="J3437">
        <v>1211</v>
      </c>
      <c r="K3437">
        <v>397</v>
      </c>
      <c r="L3437">
        <v>1920</v>
      </c>
      <c r="M3437">
        <v>794</v>
      </c>
      <c r="N3437">
        <v>93.509361267089801</v>
      </c>
      <c r="O3437">
        <v>17.117242813110298</v>
      </c>
      <c r="P3437">
        <v>55.745977011494197</v>
      </c>
      <c r="Q3437">
        <v>166.61349746061799</v>
      </c>
      <c r="R3437">
        <v>30.697976163267501</v>
      </c>
      <c r="S3437">
        <v>7.2223899593784999</v>
      </c>
      <c r="T3437">
        <v>0.31843847509046003</v>
      </c>
      <c r="U3437">
        <v>0.95986433891087397</v>
      </c>
      <c r="V3437">
        <v>16.0542082738944</v>
      </c>
      <c r="W3437">
        <v>3.93850506253722</v>
      </c>
    </row>
    <row r="3438" spans="1:23" x14ac:dyDescent="0.25">
      <c r="A3438">
        <v>3436</v>
      </c>
      <c r="B3438">
        <v>166.016864290011</v>
      </c>
      <c r="C3438">
        <v>202.204991364086</v>
      </c>
      <c r="D3438">
        <v>36.283672463529598</v>
      </c>
      <c r="E3438">
        <v>6.3384763781610696</v>
      </c>
      <c r="F3438">
        <v>6.2232327461242596</v>
      </c>
      <c r="G3438">
        <v>3.5915000438690101</v>
      </c>
      <c r="H3438">
        <v>7.4924015998840297</v>
      </c>
      <c r="I3438">
        <v>2.61722612380981</v>
      </c>
      <c r="J3438">
        <v>783</v>
      </c>
      <c r="K3438">
        <v>218</v>
      </c>
      <c r="L3438">
        <v>1614</v>
      </c>
      <c r="M3438">
        <v>493</v>
      </c>
      <c r="N3438">
        <v>80.056236267089801</v>
      </c>
      <c r="O3438">
        <v>26.000001907348601</v>
      </c>
      <c r="P3438">
        <v>57.0516711486746</v>
      </c>
      <c r="Q3438">
        <v>177.91467930676899</v>
      </c>
      <c r="R3438">
        <v>23.7652718978552</v>
      </c>
      <c r="S3438">
        <v>14.4559401148408</v>
      </c>
      <c r="T3438">
        <v>0.38536187916076697</v>
      </c>
      <c r="U3438">
        <v>0.92197751837877795</v>
      </c>
      <c r="V3438">
        <v>12.4730580825752</v>
      </c>
      <c r="W3438">
        <v>5.8140551445864102</v>
      </c>
    </row>
    <row r="3439" spans="1:23" x14ac:dyDescent="0.25">
      <c r="A3439">
        <v>3437</v>
      </c>
      <c r="B3439">
        <v>166.569795649052</v>
      </c>
      <c r="C3439">
        <v>182.892565351549</v>
      </c>
      <c r="D3439">
        <v>32.130489572144803</v>
      </c>
      <c r="E3439">
        <v>5.4803767152191698</v>
      </c>
      <c r="F3439">
        <v>8.0616111755371094</v>
      </c>
      <c r="G3439">
        <v>2.67651295661926</v>
      </c>
      <c r="H3439">
        <v>11.6488037109375</v>
      </c>
      <c r="I3439">
        <v>1.75841856002807</v>
      </c>
      <c r="J3439">
        <v>1483</v>
      </c>
      <c r="K3439">
        <v>127</v>
      </c>
      <c r="L3439">
        <v>2646</v>
      </c>
      <c r="M3439">
        <v>277</v>
      </c>
      <c r="N3439">
        <v>105.01904296875</v>
      </c>
      <c r="O3439">
        <v>49.244285583496001</v>
      </c>
      <c r="P3439">
        <v>62.0758496511366</v>
      </c>
      <c r="Q3439">
        <v>200.62985056269599</v>
      </c>
      <c r="R3439">
        <v>30.0248956595522</v>
      </c>
      <c r="S3439">
        <v>5.9894495032925699</v>
      </c>
      <c r="T3439">
        <v>0.365682885622029</v>
      </c>
      <c r="U3439">
        <v>0.96386541027692696</v>
      </c>
      <c r="V3439">
        <v>14.491694352159399</v>
      </c>
      <c r="W3439">
        <v>2.97906379616827</v>
      </c>
    </row>
    <row r="3440" spans="1:23" x14ac:dyDescent="0.25">
      <c r="A3440">
        <v>3438</v>
      </c>
      <c r="B3440">
        <v>199.36507597663399</v>
      </c>
      <c r="C3440">
        <v>164.48848221389801</v>
      </c>
      <c r="D3440">
        <v>24.992162093251402</v>
      </c>
      <c r="E3440">
        <v>7.1179032343335402</v>
      </c>
      <c r="F3440">
        <v>4.2476425170898402</v>
      </c>
      <c r="G3440">
        <v>4.1855821609496999</v>
      </c>
      <c r="H3440">
        <v>8.3864679336547798</v>
      </c>
      <c r="I3440">
        <v>2.6682052612304599</v>
      </c>
      <c r="J3440">
        <v>1040</v>
      </c>
      <c r="K3440">
        <v>199</v>
      </c>
      <c r="L3440">
        <v>1624</v>
      </c>
      <c r="M3440">
        <v>517</v>
      </c>
      <c r="N3440">
        <v>82.024383544921804</v>
      </c>
      <c r="O3440">
        <v>90.443351745605398</v>
      </c>
      <c r="P3440">
        <v>71.607373271889401</v>
      </c>
      <c r="Q3440">
        <v>207.69092848097</v>
      </c>
      <c r="R3440">
        <v>25.013374137189601</v>
      </c>
      <c r="S3440">
        <v>6.9092528396918604</v>
      </c>
      <c r="T3440">
        <v>0.46071638535159298</v>
      </c>
      <c r="U3440">
        <v>0.95809069271777902</v>
      </c>
      <c r="V3440">
        <v>11.2098765432098</v>
      </c>
      <c r="W3440">
        <v>3.01092783505154</v>
      </c>
    </row>
    <row r="3441" spans="1:23" x14ac:dyDescent="0.25">
      <c r="A3441">
        <v>3439</v>
      </c>
      <c r="B3441">
        <v>117.31355159230699</v>
      </c>
      <c r="C3441">
        <v>199.695161947641</v>
      </c>
      <c r="D3441">
        <v>24.266598475405502</v>
      </c>
      <c r="E3441">
        <v>9.9738694906664804</v>
      </c>
      <c r="F3441">
        <v>5.5818123817443803</v>
      </c>
      <c r="G3441">
        <v>4.86860847473144</v>
      </c>
      <c r="H3441">
        <v>6.5120530128479004</v>
      </c>
      <c r="I3441">
        <v>3.5849459171295099</v>
      </c>
      <c r="J3441">
        <v>724</v>
      </c>
      <c r="K3441">
        <v>293</v>
      </c>
      <c r="L3441">
        <v>1492</v>
      </c>
      <c r="M3441">
        <v>790</v>
      </c>
      <c r="N3441">
        <v>61.032779693603501</v>
      </c>
      <c r="O3441">
        <v>68.410530090332003</v>
      </c>
      <c r="P3441">
        <v>96.510944092827003</v>
      </c>
      <c r="Q3441">
        <v>193.603971197905</v>
      </c>
      <c r="R3441">
        <v>15.4979203196838</v>
      </c>
      <c r="S3441">
        <v>7.3868541159220404</v>
      </c>
      <c r="T3441">
        <v>0.65450157905422202</v>
      </c>
      <c r="U3441">
        <v>0.92522387513543802</v>
      </c>
      <c r="V3441">
        <v>4.1454038997214404</v>
      </c>
      <c r="W3441">
        <v>2.7589917870291698</v>
      </c>
    </row>
    <row r="3442" spans="1:23" x14ac:dyDescent="0.25">
      <c r="A3442">
        <v>3440</v>
      </c>
      <c r="B3442">
        <v>158.38409439344801</v>
      </c>
      <c r="C3442">
        <v>178.467018572066</v>
      </c>
      <c r="D3442">
        <v>25.1317914175361</v>
      </c>
      <c r="E3442">
        <v>6.0694170497681297</v>
      </c>
      <c r="F3442">
        <v>5.9679360389709402</v>
      </c>
      <c r="G3442">
        <v>2.7019906044006299</v>
      </c>
      <c r="H3442">
        <v>7.3824753761291504</v>
      </c>
      <c r="I3442">
        <v>1.5802855491638099</v>
      </c>
      <c r="J3442">
        <v>873</v>
      </c>
      <c r="K3442">
        <v>79</v>
      </c>
      <c r="L3442">
        <v>1771</v>
      </c>
      <c r="M3442">
        <v>207</v>
      </c>
      <c r="N3442">
        <v>71.007041931152301</v>
      </c>
      <c r="O3442">
        <v>14.8660678863525</v>
      </c>
      <c r="P3442">
        <v>71.389303609775993</v>
      </c>
      <c r="Q3442">
        <v>204.15200587295399</v>
      </c>
      <c r="R3442">
        <v>24.8115443599687</v>
      </c>
      <c r="S3442">
        <v>7.5981378230113403</v>
      </c>
      <c r="T3442">
        <v>0.46978289107254301</v>
      </c>
      <c r="U3442">
        <v>0.96428094415510801</v>
      </c>
      <c r="V3442">
        <v>11.4730799683293</v>
      </c>
      <c r="W3442">
        <v>3.7238323016319601</v>
      </c>
    </row>
    <row r="3443" spans="1:23" x14ac:dyDescent="0.25">
      <c r="A3443">
        <v>3441</v>
      </c>
      <c r="B3443">
        <v>146.50311475091601</v>
      </c>
      <c r="C3443">
        <v>183.54478060897699</v>
      </c>
      <c r="D3443">
        <v>20.060728770196899</v>
      </c>
      <c r="E3443">
        <v>6.4567296530809504</v>
      </c>
      <c r="F3443">
        <v>5.6504201889037997</v>
      </c>
      <c r="G3443">
        <v>3.16588830947875</v>
      </c>
      <c r="H3443">
        <v>7.6210179328918404</v>
      </c>
      <c r="I3443">
        <v>2.3791270256042401</v>
      </c>
      <c r="J3443">
        <v>832</v>
      </c>
      <c r="K3443">
        <v>226</v>
      </c>
      <c r="L3443">
        <v>1826</v>
      </c>
      <c r="M3443">
        <v>442</v>
      </c>
      <c r="N3443">
        <v>74.518455505371094</v>
      </c>
      <c r="O3443">
        <v>14.2126693725585</v>
      </c>
      <c r="P3443">
        <v>70.512</v>
      </c>
      <c r="Q3443">
        <v>194.44953779227799</v>
      </c>
      <c r="R3443">
        <v>26.280266024448601</v>
      </c>
      <c r="S3443">
        <v>7.3043175201814599</v>
      </c>
      <c r="T3443">
        <v>0.42259900469644501</v>
      </c>
      <c r="U3443">
        <v>0.96473866376067297</v>
      </c>
      <c r="V3443">
        <v>12.994466403162001</v>
      </c>
      <c r="W3443">
        <v>3.6751890529348201</v>
      </c>
    </row>
    <row r="3444" spans="1:23" x14ac:dyDescent="0.25">
      <c r="A3444">
        <v>3442</v>
      </c>
      <c r="B3444">
        <v>213.823710920064</v>
      </c>
      <c r="C3444">
        <v>207.083584001242</v>
      </c>
      <c r="D3444">
        <v>23.124123310680801</v>
      </c>
      <c r="E3444">
        <v>5.3423192898372402</v>
      </c>
      <c r="F3444">
        <v>4.1757082939147896</v>
      </c>
      <c r="G3444">
        <v>2.1567614078521702</v>
      </c>
      <c r="H3444">
        <v>8.6955423355102504</v>
      </c>
      <c r="I3444">
        <v>1.9905203580856301</v>
      </c>
      <c r="J3444">
        <v>1034</v>
      </c>
      <c r="K3444">
        <v>186</v>
      </c>
      <c r="L3444">
        <v>1935</v>
      </c>
      <c r="M3444">
        <v>345</v>
      </c>
      <c r="N3444">
        <v>93.914848327636705</v>
      </c>
      <c r="O3444">
        <v>25.317977905273398</v>
      </c>
      <c r="P3444">
        <v>78.049368541905807</v>
      </c>
      <c r="Q3444">
        <v>155.91641887292599</v>
      </c>
      <c r="R3444">
        <v>23.501219577819501</v>
      </c>
      <c r="S3444">
        <v>9.02523561149291</v>
      </c>
      <c r="T3444">
        <v>0.46279630969400998</v>
      </c>
      <c r="U3444">
        <v>0.92648227947031503</v>
      </c>
      <c r="V3444">
        <v>11.175630252100801</v>
      </c>
      <c r="W3444">
        <v>3.3180545320560002</v>
      </c>
    </row>
    <row r="3445" spans="1:23" x14ac:dyDescent="0.25">
      <c r="A3445">
        <v>3443</v>
      </c>
      <c r="B3445">
        <v>176.796308874614</v>
      </c>
      <c r="C3445">
        <v>187.93549263521501</v>
      </c>
      <c r="D3445">
        <v>31.950401502079298</v>
      </c>
      <c r="E3445">
        <v>6.4461662254386498</v>
      </c>
      <c r="F3445">
        <v>5.6442923545837402</v>
      </c>
      <c r="G3445">
        <v>3.4834554195403999</v>
      </c>
      <c r="H3445">
        <v>10.8529195785522</v>
      </c>
      <c r="I3445">
        <v>2.7599725723266602</v>
      </c>
      <c r="J3445">
        <v>1307</v>
      </c>
      <c r="K3445">
        <v>272</v>
      </c>
      <c r="L3445">
        <v>2071</v>
      </c>
      <c r="M3445">
        <v>567</v>
      </c>
      <c r="N3445">
        <v>108.452751159667</v>
      </c>
      <c r="O3445">
        <v>42.520584106445298</v>
      </c>
      <c r="P3445">
        <v>54.2612966601178</v>
      </c>
      <c r="Q3445">
        <v>195.816201995103</v>
      </c>
      <c r="R3445">
        <v>21.295594422895402</v>
      </c>
      <c r="S3445">
        <v>5.8160480466143403</v>
      </c>
      <c r="T3445">
        <v>0.347004752970198</v>
      </c>
      <c r="U3445">
        <v>0.97915587799467796</v>
      </c>
      <c r="V3445">
        <v>15.573649754500799</v>
      </c>
      <c r="W3445">
        <v>2.5803145183937</v>
      </c>
    </row>
    <row r="3446" spans="1:23" x14ac:dyDescent="0.25">
      <c r="A3446">
        <v>3444</v>
      </c>
      <c r="B3446">
        <v>163.02934270022701</v>
      </c>
      <c r="C3446">
        <v>220.07174600710201</v>
      </c>
      <c r="D3446">
        <v>38.3226550864198</v>
      </c>
      <c r="E3446">
        <v>4.8566034391376602</v>
      </c>
      <c r="F3446">
        <v>8.99659919738769</v>
      </c>
      <c r="G3446">
        <v>2.0856850147247301</v>
      </c>
      <c r="H3446">
        <v>11.7390232086181</v>
      </c>
      <c r="I3446">
        <v>2.3837103843688898</v>
      </c>
      <c r="J3446">
        <v>1423</v>
      </c>
      <c r="K3446">
        <v>245</v>
      </c>
      <c r="L3446">
        <v>2731</v>
      </c>
      <c r="M3446">
        <v>412</v>
      </c>
      <c r="N3446">
        <v>130.249755859375</v>
      </c>
      <c r="O3446">
        <v>12.529964447021401</v>
      </c>
      <c r="P3446">
        <v>81.695815542271504</v>
      </c>
      <c r="Q3446">
        <v>190.91990291262101</v>
      </c>
      <c r="R3446">
        <v>28.150247271229901</v>
      </c>
      <c r="S3446">
        <v>4.5093985476832197</v>
      </c>
      <c r="T3446">
        <v>0.47748252575385203</v>
      </c>
      <c r="U3446">
        <v>0.97333752272438601</v>
      </c>
      <c r="V3446">
        <v>9.6351706036745401</v>
      </c>
      <c r="W3446">
        <v>2.7643301931981399</v>
      </c>
    </row>
    <row r="3447" spans="1:23" x14ac:dyDescent="0.25">
      <c r="A3447">
        <v>3445</v>
      </c>
      <c r="B3447">
        <v>204.277338974169</v>
      </c>
      <c r="C3447">
        <v>202.06357585049099</v>
      </c>
      <c r="D3447">
        <v>29.2566961466203</v>
      </c>
      <c r="E3447">
        <v>4.2566641504314999</v>
      </c>
      <c r="F3447">
        <v>5.0147910118103001</v>
      </c>
      <c r="G3447">
        <v>2.5183899402618399</v>
      </c>
      <c r="H3447">
        <v>9.7844953536987305</v>
      </c>
      <c r="I3447">
        <v>1.48949027061462</v>
      </c>
      <c r="J3447">
        <v>1195</v>
      </c>
      <c r="K3447">
        <v>63</v>
      </c>
      <c r="L3447">
        <v>2107</v>
      </c>
      <c r="M3447">
        <v>175</v>
      </c>
      <c r="N3447">
        <v>100.23971557617099</v>
      </c>
      <c r="O3447">
        <v>26.019224166870099</v>
      </c>
      <c r="P3447">
        <v>83.803220611916203</v>
      </c>
      <c r="Q3447">
        <v>209.467152550892</v>
      </c>
      <c r="R3447">
        <v>30.204012529471498</v>
      </c>
      <c r="S3447">
        <v>5.3101555918590098</v>
      </c>
      <c r="T3447">
        <v>0.44829346185380098</v>
      </c>
      <c r="U3447">
        <v>0.97504648013276796</v>
      </c>
      <c r="V3447">
        <v>17.526881720430101</v>
      </c>
      <c r="W3447">
        <v>3.5044528301886699</v>
      </c>
    </row>
    <row r="3448" spans="1:23" x14ac:dyDescent="0.25">
      <c r="A3448">
        <v>3446</v>
      </c>
      <c r="B3448">
        <v>134.77923111257701</v>
      </c>
      <c r="C3448">
        <v>183.039919268761</v>
      </c>
      <c r="D3448">
        <v>35.928730747507799</v>
      </c>
      <c r="E3448">
        <v>5.8537767274547603</v>
      </c>
      <c r="F3448">
        <v>8.2119121551513601</v>
      </c>
      <c r="G3448">
        <v>2.78980112075805</v>
      </c>
      <c r="H3448">
        <v>10.307277679443301</v>
      </c>
      <c r="I3448">
        <v>2.2563080787658598</v>
      </c>
      <c r="J3448">
        <v>1316</v>
      </c>
      <c r="K3448">
        <v>197</v>
      </c>
      <c r="L3448">
        <v>2437</v>
      </c>
      <c r="M3448">
        <v>424</v>
      </c>
      <c r="N3448">
        <v>107.814651489257</v>
      </c>
      <c r="O3448">
        <v>21.377557754516602</v>
      </c>
      <c r="P3448">
        <v>78.874243258117701</v>
      </c>
      <c r="Q3448">
        <v>190.91485951348201</v>
      </c>
      <c r="R3448">
        <v>26.245441615737899</v>
      </c>
      <c r="S3448">
        <v>4.5782232420443796</v>
      </c>
      <c r="T3448">
        <v>0.47945563308400702</v>
      </c>
      <c r="U3448">
        <v>0.97486823957221802</v>
      </c>
      <c r="V3448">
        <v>14.0291018564977</v>
      </c>
      <c r="W3448">
        <v>2.6720824598182999</v>
      </c>
    </row>
    <row r="3449" spans="1:23" x14ac:dyDescent="0.25">
      <c r="A3449">
        <v>3447</v>
      </c>
      <c r="B3449">
        <v>179.72413592346001</v>
      </c>
      <c r="C3449">
        <v>172.076442391662</v>
      </c>
      <c r="D3449">
        <v>30.207484869424398</v>
      </c>
      <c r="E3449">
        <v>7.7953777988538304</v>
      </c>
      <c r="F3449">
        <v>6.7814197540283203</v>
      </c>
      <c r="G3449">
        <v>2.77589654922485</v>
      </c>
      <c r="H3449">
        <v>10.0956707000732</v>
      </c>
      <c r="I3449">
        <v>2.9400098323821999</v>
      </c>
      <c r="J3449">
        <v>1246</v>
      </c>
      <c r="K3449">
        <v>275</v>
      </c>
      <c r="L3449">
        <v>1977</v>
      </c>
      <c r="M3449">
        <v>615</v>
      </c>
      <c r="N3449">
        <v>99.864906311035099</v>
      </c>
      <c r="O3449">
        <v>13.453623771667401</v>
      </c>
      <c r="P3449">
        <v>79.756600361663601</v>
      </c>
      <c r="Q3449">
        <v>155.692639461585</v>
      </c>
      <c r="R3449">
        <v>25.366643758432701</v>
      </c>
      <c r="S3449">
        <v>4.5488317274095298</v>
      </c>
      <c r="T3449">
        <v>0.52655186618096905</v>
      </c>
      <c r="U3449">
        <v>0.96668126872586602</v>
      </c>
      <c r="V3449">
        <v>9.4165029469548092</v>
      </c>
      <c r="W3449">
        <v>3.14245896562403</v>
      </c>
    </row>
    <row r="3450" spans="1:23" x14ac:dyDescent="0.25">
      <c r="A3450">
        <v>3448</v>
      </c>
      <c r="B3450">
        <v>169.20411806943599</v>
      </c>
      <c r="C3450">
        <v>139.99398397019101</v>
      </c>
      <c r="D3450">
        <v>30.634602302592299</v>
      </c>
      <c r="E3450">
        <v>11.593891933436</v>
      </c>
      <c r="F3450">
        <v>11.6610612869262</v>
      </c>
      <c r="G3450">
        <v>4.8169875144958496</v>
      </c>
      <c r="H3450">
        <v>10.320295333862299</v>
      </c>
      <c r="I3450">
        <v>3.7290651798248202</v>
      </c>
      <c r="J3450">
        <v>1235</v>
      </c>
      <c r="K3450">
        <v>328</v>
      </c>
      <c r="L3450">
        <v>2706</v>
      </c>
      <c r="M3450">
        <v>875</v>
      </c>
      <c r="N3450">
        <v>134.71823120117099</v>
      </c>
      <c r="O3450">
        <v>23.537204742431602</v>
      </c>
      <c r="P3450">
        <v>45.187397131436597</v>
      </c>
      <c r="Q3450">
        <v>191.45300425800301</v>
      </c>
      <c r="R3450">
        <v>20.353931817680898</v>
      </c>
      <c r="S3450">
        <v>13.029543451927401</v>
      </c>
      <c r="T3450">
        <v>0.33307195228542402</v>
      </c>
      <c r="U3450">
        <v>0.92708975999788901</v>
      </c>
      <c r="V3450">
        <v>17.644830307813699</v>
      </c>
      <c r="W3450">
        <v>4.8845989761092099</v>
      </c>
    </row>
    <row r="3451" spans="1:23" x14ac:dyDescent="0.25">
      <c r="A3451">
        <v>3449</v>
      </c>
      <c r="B3451">
        <v>159.74563837838801</v>
      </c>
      <c r="C3451">
        <v>209.153292320829</v>
      </c>
      <c r="D3451">
        <v>22.479240438639401</v>
      </c>
      <c r="E3451">
        <v>7.15953249503852</v>
      </c>
      <c r="F3451">
        <v>7.07488918304443</v>
      </c>
      <c r="G3451">
        <v>2.8661117553710902</v>
      </c>
      <c r="H3451">
        <v>9.9495210647583008</v>
      </c>
      <c r="I3451">
        <v>2.0657041072845401</v>
      </c>
      <c r="J3451">
        <v>1184</v>
      </c>
      <c r="K3451">
        <v>163</v>
      </c>
      <c r="L3451">
        <v>2419</v>
      </c>
      <c r="M3451">
        <v>319</v>
      </c>
      <c r="N3451">
        <v>96.938125610351506</v>
      </c>
      <c r="O3451">
        <v>78.847953796386705</v>
      </c>
      <c r="P3451">
        <v>134.411792342024</v>
      </c>
      <c r="Q3451">
        <v>185.737935022605</v>
      </c>
      <c r="R3451">
        <v>20.683817975822201</v>
      </c>
      <c r="S3451">
        <v>4.6746677375967698</v>
      </c>
      <c r="T3451">
        <v>0.71308299492697402</v>
      </c>
      <c r="U3451">
        <v>0.97133144407618299</v>
      </c>
      <c r="V3451">
        <v>8.6468222043443195</v>
      </c>
      <c r="W3451">
        <v>3.0311637721149101</v>
      </c>
    </row>
    <row r="3452" spans="1:23" x14ac:dyDescent="0.25">
      <c r="A3452">
        <v>3450</v>
      </c>
      <c r="B3452">
        <v>148.049292631333</v>
      </c>
      <c r="C3452">
        <v>170.83871218149</v>
      </c>
      <c r="D3452">
        <v>31.695626180715902</v>
      </c>
      <c r="E3452">
        <v>7.4916353659823196</v>
      </c>
      <c r="F3452">
        <v>6.4113197326660103</v>
      </c>
      <c r="G3452">
        <v>4.1849384307861301</v>
      </c>
      <c r="H3452">
        <v>10.9074506759643</v>
      </c>
      <c r="I3452">
        <v>3.14797663688659</v>
      </c>
      <c r="J3452">
        <v>1339</v>
      </c>
      <c r="K3452">
        <v>273</v>
      </c>
      <c r="L3452">
        <v>2357</v>
      </c>
      <c r="M3452">
        <v>740</v>
      </c>
      <c r="N3452">
        <v>89.894386291503906</v>
      </c>
      <c r="O3452">
        <v>52.000003814697202</v>
      </c>
      <c r="P3452">
        <v>79.737107405971301</v>
      </c>
      <c r="Q3452">
        <v>209.29027755408799</v>
      </c>
      <c r="R3452">
        <v>24.471218653532699</v>
      </c>
      <c r="S3452">
        <v>3.1368585106067202</v>
      </c>
      <c r="T3452">
        <v>0.51422744017408994</v>
      </c>
      <c r="U3452">
        <v>0.98246378405681201</v>
      </c>
      <c r="V3452">
        <v>7.8939597315436201</v>
      </c>
      <c r="W3452">
        <v>2.06579205012727</v>
      </c>
    </row>
    <row r="3453" spans="1:23" x14ac:dyDescent="0.25">
      <c r="A3453">
        <v>3451</v>
      </c>
      <c r="B3453">
        <v>155.428321915814</v>
      </c>
      <c r="C3453">
        <v>170.362863630188</v>
      </c>
      <c r="D3453">
        <v>24.450625638655499</v>
      </c>
      <c r="E3453">
        <v>7.4699981811135903</v>
      </c>
      <c r="F3453">
        <v>5.9643311500549299</v>
      </c>
      <c r="G3453">
        <v>3.8263866901397701</v>
      </c>
      <c r="H3453">
        <v>8.3624591827392507</v>
      </c>
      <c r="I3453">
        <v>2.4879915714263898</v>
      </c>
      <c r="J3453">
        <v>1010</v>
      </c>
      <c r="K3453">
        <v>188</v>
      </c>
      <c r="L3453">
        <v>1766</v>
      </c>
      <c r="M3453">
        <v>449</v>
      </c>
      <c r="N3453">
        <v>116</v>
      </c>
      <c r="O3453">
        <v>19.104972839355401</v>
      </c>
      <c r="P3453">
        <v>101.277419354838</v>
      </c>
      <c r="Q3453">
        <v>202.35532078197599</v>
      </c>
      <c r="R3453">
        <v>26.8436017046903</v>
      </c>
      <c r="S3453">
        <v>5.0101239572663498</v>
      </c>
      <c r="T3453">
        <v>0.53639487635495697</v>
      </c>
      <c r="U3453">
        <v>0.96751381838223305</v>
      </c>
      <c r="V3453">
        <v>21.272727272727199</v>
      </c>
      <c r="W3453">
        <v>2.7018168863555299</v>
      </c>
    </row>
    <row r="3454" spans="1:23" x14ac:dyDescent="0.25">
      <c r="A3454">
        <v>3452</v>
      </c>
      <c r="B3454">
        <v>147.45849909759499</v>
      </c>
      <c r="C3454">
        <v>189.988084379669</v>
      </c>
      <c r="D3454">
        <v>22.637683174208</v>
      </c>
      <c r="E3454">
        <v>7.6679101534758702</v>
      </c>
      <c r="F3454">
        <v>3.17177033424377</v>
      </c>
      <c r="G3454">
        <v>3.3621549606323198</v>
      </c>
      <c r="H3454">
        <v>3.3995363712310702</v>
      </c>
      <c r="I3454">
        <v>2.7564446926116899</v>
      </c>
      <c r="J3454">
        <v>282</v>
      </c>
      <c r="K3454">
        <v>269</v>
      </c>
      <c r="L3454">
        <v>647</v>
      </c>
      <c r="M3454">
        <v>606</v>
      </c>
      <c r="N3454">
        <v>37.696155548095703</v>
      </c>
      <c r="O3454">
        <v>42.379238128662102</v>
      </c>
      <c r="P3454">
        <v>81.817818617658801</v>
      </c>
      <c r="Q3454">
        <v>186.042203810606</v>
      </c>
      <c r="R3454">
        <v>25.723932538971098</v>
      </c>
      <c r="S3454">
        <v>8.3138231724056002</v>
      </c>
      <c r="T3454">
        <v>0.48693899533830398</v>
      </c>
      <c r="U3454">
        <v>0.95165686478108902</v>
      </c>
      <c r="V3454">
        <v>17.7292882147024</v>
      </c>
      <c r="W3454">
        <v>3.4608437461338601</v>
      </c>
    </row>
    <row r="3455" spans="1:23" x14ac:dyDescent="0.25">
      <c r="A3455">
        <v>3453</v>
      </c>
      <c r="B3455">
        <v>158.012070872712</v>
      </c>
      <c r="C3455">
        <v>197.89716470337001</v>
      </c>
      <c r="D3455">
        <v>49.250856329510697</v>
      </c>
      <c r="E3455">
        <v>5.2673374849378796</v>
      </c>
      <c r="F3455">
        <v>6.4884324073791504</v>
      </c>
      <c r="G3455">
        <v>2.9517552852630602</v>
      </c>
      <c r="H3455">
        <v>9.2346143722534109</v>
      </c>
      <c r="I3455">
        <v>1.9811158180236801</v>
      </c>
      <c r="J3455">
        <v>1154</v>
      </c>
      <c r="K3455">
        <v>124</v>
      </c>
      <c r="L3455">
        <v>1742</v>
      </c>
      <c r="M3455">
        <v>304</v>
      </c>
      <c r="N3455">
        <v>104.560981750488</v>
      </c>
      <c r="O3455">
        <v>17.888544082641602</v>
      </c>
      <c r="P3455">
        <v>72.837173579109006</v>
      </c>
      <c r="Q3455">
        <v>180.24859444734199</v>
      </c>
      <c r="R3455">
        <v>26.266556928959702</v>
      </c>
      <c r="S3455">
        <v>6.3833049395947397</v>
      </c>
      <c r="T3455">
        <v>0.42376173105614501</v>
      </c>
      <c r="U3455">
        <v>0.96011571623928005</v>
      </c>
      <c r="V3455">
        <v>20.544423440453599</v>
      </c>
      <c r="W3455">
        <v>3.3530120481927699</v>
      </c>
    </row>
    <row r="3456" spans="1:23" x14ac:dyDescent="0.25">
      <c r="A3456">
        <v>3454</v>
      </c>
      <c r="B3456">
        <v>162.171165751324</v>
      </c>
      <c r="C3456">
        <v>169.40414135729301</v>
      </c>
      <c r="D3456">
        <v>28.3831092572903</v>
      </c>
      <c r="E3456">
        <v>14.6166250803604</v>
      </c>
      <c r="F3456">
        <v>5.7730503082275302</v>
      </c>
      <c r="G3456">
        <v>7.0623669624328604</v>
      </c>
      <c r="H3456">
        <v>9.1260757446288991</v>
      </c>
      <c r="I3456">
        <v>5.3777408599853498</v>
      </c>
      <c r="J3456">
        <v>1108</v>
      </c>
      <c r="K3456">
        <v>536</v>
      </c>
      <c r="L3456">
        <v>1970</v>
      </c>
      <c r="M3456">
        <v>1370</v>
      </c>
      <c r="N3456">
        <v>92.655281066894503</v>
      </c>
      <c r="O3456">
        <v>36.619667053222599</v>
      </c>
      <c r="P3456">
        <v>78.367561983471006</v>
      </c>
      <c r="Q3456">
        <v>183.19823590297401</v>
      </c>
      <c r="R3456">
        <v>19.7573456746006</v>
      </c>
      <c r="S3456">
        <v>6.40158758480512</v>
      </c>
      <c r="T3456">
        <v>0.44109541968011501</v>
      </c>
      <c r="U3456">
        <v>0.96427225324717203</v>
      </c>
      <c r="V3456">
        <v>12.686028257456799</v>
      </c>
      <c r="W3456">
        <v>2.8814285714285699</v>
      </c>
    </row>
    <row r="3457" spans="1:23" x14ac:dyDescent="0.25">
      <c r="A3457">
        <v>3455</v>
      </c>
      <c r="B3457">
        <v>214.499311067554</v>
      </c>
      <c r="C3457">
        <v>180.12261056880499</v>
      </c>
      <c r="D3457">
        <v>20.525734904022499</v>
      </c>
      <c r="E3457">
        <v>7.6996357234578499</v>
      </c>
      <c r="F3457">
        <v>5.9466648101806596</v>
      </c>
      <c r="G3457">
        <v>3.7860839366912802</v>
      </c>
      <c r="H3457">
        <v>10.080267906188899</v>
      </c>
      <c r="I3457">
        <v>2.7408428192138601</v>
      </c>
      <c r="J3457">
        <v>1233</v>
      </c>
      <c r="K3457">
        <v>227</v>
      </c>
      <c r="L3457">
        <v>2016</v>
      </c>
      <c r="M3457">
        <v>536</v>
      </c>
      <c r="N3457">
        <v>102.800773620605</v>
      </c>
      <c r="O3457">
        <v>17.691806793212798</v>
      </c>
      <c r="P3457">
        <v>61.036907797611001</v>
      </c>
      <c r="Q3457">
        <v>155.023014416775</v>
      </c>
      <c r="R3457">
        <v>18.037847928889299</v>
      </c>
      <c r="S3457">
        <v>7.0127571328248699</v>
      </c>
      <c r="T3457">
        <v>0.51485582395589802</v>
      </c>
      <c r="U3457">
        <v>0.95390706851842899</v>
      </c>
      <c r="V3457">
        <v>8.99433962264151</v>
      </c>
      <c r="W3457">
        <v>4.2913636363636298</v>
      </c>
    </row>
    <row r="3458" spans="1:23" x14ac:dyDescent="0.25">
      <c r="A3458">
        <v>3456</v>
      </c>
      <c r="B3458">
        <v>167.218304255855</v>
      </c>
      <c r="C3458">
        <v>189.82244949445899</v>
      </c>
      <c r="D3458">
        <v>29.693825098081501</v>
      </c>
      <c r="E3458">
        <v>11.788077559301</v>
      </c>
      <c r="F3458">
        <v>6.39607429504394</v>
      </c>
      <c r="G3458">
        <v>3.8826191425323402</v>
      </c>
      <c r="H3458">
        <v>8.1182565689086896</v>
      </c>
      <c r="I3458">
        <v>3.4712598323821999</v>
      </c>
      <c r="J3458">
        <v>944</v>
      </c>
      <c r="K3458">
        <v>313</v>
      </c>
      <c r="L3458">
        <v>1919</v>
      </c>
      <c r="M3458">
        <v>675</v>
      </c>
      <c r="N3458">
        <v>86.313385009765597</v>
      </c>
      <c r="O3458">
        <v>18.681541442871001</v>
      </c>
      <c r="P3458">
        <v>123.383490073145</v>
      </c>
      <c r="Q3458">
        <v>173.81580732700101</v>
      </c>
      <c r="R3458">
        <v>26.364998074181099</v>
      </c>
      <c r="S3458">
        <v>7.5091866707900703</v>
      </c>
      <c r="T3458">
        <v>0.67030122094267197</v>
      </c>
      <c r="U3458">
        <v>0.95559997321509604</v>
      </c>
      <c r="V3458">
        <v>9.6880584890333008</v>
      </c>
      <c r="W3458">
        <v>4.1493932208118203</v>
      </c>
    </row>
    <row r="3459" spans="1:23" x14ac:dyDescent="0.25">
      <c r="A3459">
        <v>3457</v>
      </c>
      <c r="B3459">
        <v>187.569174639523</v>
      </c>
      <c r="C3459">
        <v>171.150032020803</v>
      </c>
      <c r="D3459">
        <v>27.253305184906701</v>
      </c>
      <c r="E3459">
        <v>19.493733590401401</v>
      </c>
      <c r="F3459">
        <v>5.7649741172790501</v>
      </c>
      <c r="G3459">
        <v>5.6906766891479403</v>
      </c>
      <c r="H3459">
        <v>10.262594223022401</v>
      </c>
      <c r="I3459">
        <v>4.5222191810607901</v>
      </c>
      <c r="J3459">
        <v>1195</v>
      </c>
      <c r="K3459">
        <v>420</v>
      </c>
      <c r="L3459">
        <v>2181</v>
      </c>
      <c r="M3459">
        <v>1103</v>
      </c>
      <c r="N3459">
        <v>97.744567871093693</v>
      </c>
      <c r="O3459">
        <v>39.115215301513601</v>
      </c>
      <c r="P3459">
        <v>71.536155202821803</v>
      </c>
      <c r="Q3459">
        <v>203.203802416489</v>
      </c>
      <c r="R3459">
        <v>25.1601925453927</v>
      </c>
      <c r="S3459">
        <v>6.9805196325554197</v>
      </c>
      <c r="T3459">
        <v>0.42066304386533498</v>
      </c>
      <c r="U3459">
        <v>0.93332912031340598</v>
      </c>
      <c r="V3459">
        <v>12.702958579881599</v>
      </c>
      <c r="W3459">
        <v>3.45148416063856</v>
      </c>
    </row>
    <row r="3460" spans="1:23" x14ac:dyDescent="0.25">
      <c r="A3460">
        <v>3458</v>
      </c>
      <c r="B3460">
        <v>180.65402006637001</v>
      </c>
      <c r="C3460">
        <v>180.949213064487</v>
      </c>
      <c r="D3460">
        <v>48.416859034166599</v>
      </c>
      <c r="E3460">
        <v>7.9177642865840099</v>
      </c>
      <c r="F3460">
        <v>6.5895018577575604</v>
      </c>
      <c r="G3460">
        <v>3.26356029510498</v>
      </c>
      <c r="H3460">
        <v>7.9831228256225497</v>
      </c>
      <c r="I3460">
        <v>2.8790719509124698</v>
      </c>
      <c r="J3460">
        <v>903</v>
      </c>
      <c r="K3460">
        <v>319</v>
      </c>
      <c r="L3460">
        <v>1901</v>
      </c>
      <c r="M3460">
        <v>554</v>
      </c>
      <c r="N3460">
        <v>90.609046936035099</v>
      </c>
      <c r="O3460">
        <v>23.345235824584901</v>
      </c>
      <c r="P3460">
        <v>120.575035868005</v>
      </c>
      <c r="Q3460">
        <v>152.952855800355</v>
      </c>
      <c r="R3460">
        <v>23.7634965237865</v>
      </c>
      <c r="S3460">
        <v>9.3580145041197191</v>
      </c>
      <c r="T3460">
        <v>0.63653230845667796</v>
      </c>
      <c r="U3460">
        <v>0.96089089568336405</v>
      </c>
      <c r="V3460">
        <v>10.724680432645</v>
      </c>
      <c r="W3460">
        <v>6.1505599336374903</v>
      </c>
    </row>
    <row r="3461" spans="1:23" x14ac:dyDescent="0.25">
      <c r="A3461">
        <v>3459</v>
      </c>
      <c r="B3461">
        <v>175.747870131382</v>
      </c>
      <c r="C3461">
        <v>180.733780977701</v>
      </c>
      <c r="D3461">
        <v>47.083272260400598</v>
      </c>
      <c r="E3461">
        <v>8.0874938673436496</v>
      </c>
      <c r="F3461">
        <v>6.4471936225891104</v>
      </c>
      <c r="G3461">
        <v>4.0206184387206996</v>
      </c>
      <c r="H3461">
        <v>6.7518830299377397</v>
      </c>
      <c r="I3461">
        <v>3.48266077041625</v>
      </c>
      <c r="J3461">
        <v>678</v>
      </c>
      <c r="K3461">
        <v>315</v>
      </c>
      <c r="L3461">
        <v>1438</v>
      </c>
      <c r="M3461">
        <v>748</v>
      </c>
      <c r="N3461">
        <v>93.145050048828097</v>
      </c>
      <c r="O3461">
        <v>46.754680633544901</v>
      </c>
      <c r="P3461">
        <v>77.668187001140197</v>
      </c>
      <c r="Q3461">
        <v>163.11058084772301</v>
      </c>
      <c r="R3461">
        <v>23.403467334095399</v>
      </c>
      <c r="S3461">
        <v>7.15953335581146</v>
      </c>
      <c r="T3461">
        <v>0.48875781076514602</v>
      </c>
      <c r="U3461">
        <v>0.93515799476555495</v>
      </c>
      <c r="V3461">
        <v>9.7541666666666593</v>
      </c>
      <c r="W3461">
        <v>2.9788946910356802</v>
      </c>
    </row>
    <row r="3462" spans="1:23" x14ac:dyDescent="0.25">
      <c r="A3462">
        <v>3460</v>
      </c>
      <c r="B3462">
        <v>171.39632051854201</v>
      </c>
      <c r="C3462">
        <v>189.25818471152101</v>
      </c>
      <c r="D3462">
        <v>24.599771499607002</v>
      </c>
      <c r="E3462">
        <v>9.1904970113696898</v>
      </c>
      <c r="F3462">
        <v>5.4896364212036097</v>
      </c>
      <c r="G3462">
        <v>5.6709218025207502</v>
      </c>
      <c r="H3462">
        <v>9.5964002609252894</v>
      </c>
      <c r="I3462">
        <v>4.3955612182617099</v>
      </c>
      <c r="J3462">
        <v>1187</v>
      </c>
      <c r="K3462">
        <v>433</v>
      </c>
      <c r="L3462">
        <v>1983</v>
      </c>
      <c r="M3462">
        <v>1066</v>
      </c>
      <c r="N3462">
        <v>109.786163330078</v>
      </c>
      <c r="O3462">
        <v>42.190044403076101</v>
      </c>
      <c r="P3462">
        <v>74.548640367675205</v>
      </c>
      <c r="Q3462">
        <v>204.05396636812199</v>
      </c>
      <c r="R3462">
        <v>23.836515286444001</v>
      </c>
      <c r="S3462">
        <v>2.8089510303719298</v>
      </c>
      <c r="T3462">
        <v>0.47779886732612598</v>
      </c>
      <c r="U3462">
        <v>0.98141472963349397</v>
      </c>
      <c r="V3462">
        <v>11.8456090651558</v>
      </c>
      <c r="W3462">
        <v>2.1881237524950099</v>
      </c>
    </row>
    <row r="3463" spans="1:23" x14ac:dyDescent="0.25">
      <c r="A3463">
        <v>3461</v>
      </c>
      <c r="B3463">
        <v>140.817209726561</v>
      </c>
      <c r="C3463">
        <v>196.89109045391899</v>
      </c>
      <c r="D3463">
        <v>48.092400910875703</v>
      </c>
      <c r="E3463">
        <v>9.3538004173395599</v>
      </c>
      <c r="F3463">
        <v>8.6082763671875</v>
      </c>
      <c r="G3463">
        <v>5.0873498916625897</v>
      </c>
      <c r="H3463">
        <v>7.1251530647277797</v>
      </c>
      <c r="I3463">
        <v>3.90613842010498</v>
      </c>
      <c r="J3463">
        <v>769</v>
      </c>
      <c r="K3463">
        <v>353</v>
      </c>
      <c r="L3463">
        <v>1824</v>
      </c>
      <c r="M3463">
        <v>877</v>
      </c>
      <c r="N3463">
        <v>87.681243896484304</v>
      </c>
      <c r="O3463">
        <v>41.785163879394503</v>
      </c>
      <c r="P3463">
        <v>68.142341529438298</v>
      </c>
      <c r="Q3463">
        <v>160.504433609899</v>
      </c>
      <c r="R3463">
        <v>25.387851707524199</v>
      </c>
      <c r="S3463">
        <v>9.8401032854464301</v>
      </c>
      <c r="T3463">
        <v>0.46488648964972201</v>
      </c>
      <c r="U3463">
        <v>0.93781407387736804</v>
      </c>
      <c r="V3463">
        <v>10.5958363244795</v>
      </c>
      <c r="W3463">
        <v>3.5013038619148098</v>
      </c>
    </row>
    <row r="3464" spans="1:23" x14ac:dyDescent="0.25">
      <c r="A3464">
        <v>3462</v>
      </c>
      <c r="B3464">
        <v>197.602534495138</v>
      </c>
      <c r="C3464">
        <v>183.65180771992399</v>
      </c>
      <c r="D3464">
        <v>19.139937775548599</v>
      </c>
      <c r="E3464">
        <v>10.3743405945748</v>
      </c>
      <c r="F3464">
        <v>6.4908342361450098</v>
      </c>
      <c r="G3464">
        <v>5.33123683929443</v>
      </c>
      <c r="H3464">
        <v>8.0597648620605398</v>
      </c>
      <c r="I3464">
        <v>3.6773946285247798</v>
      </c>
      <c r="J3464">
        <v>940</v>
      </c>
      <c r="K3464">
        <v>296</v>
      </c>
      <c r="L3464">
        <v>1871</v>
      </c>
      <c r="M3464">
        <v>793</v>
      </c>
      <c r="N3464">
        <v>85.912742614746094</v>
      </c>
      <c r="O3464">
        <v>43.680660247802699</v>
      </c>
      <c r="P3464">
        <v>81.579724739845503</v>
      </c>
      <c r="Q3464">
        <v>132.991718426501</v>
      </c>
      <c r="R3464">
        <v>28.9640933348586</v>
      </c>
      <c r="S3464">
        <v>8.7944631171584309</v>
      </c>
      <c r="T3464">
        <v>0.50468874599466795</v>
      </c>
      <c r="U3464">
        <v>0.89888783093118096</v>
      </c>
      <c r="V3464">
        <v>11.8445322793148</v>
      </c>
      <c r="W3464">
        <v>3.9185441941074499</v>
      </c>
    </row>
    <row r="3465" spans="1:23" x14ac:dyDescent="0.25">
      <c r="A3465">
        <v>3463</v>
      </c>
      <c r="B3465">
        <v>200.53333074579299</v>
      </c>
      <c r="C3465">
        <v>207.76795590832299</v>
      </c>
      <c r="D3465">
        <v>24.201712625156201</v>
      </c>
      <c r="E3465">
        <v>4.9288686548347398</v>
      </c>
      <c r="F3465">
        <v>4.3841133117675701</v>
      </c>
      <c r="G3465">
        <v>3.1948425769805899</v>
      </c>
      <c r="H3465">
        <v>6.92521047592163</v>
      </c>
      <c r="I3465">
        <v>2.31060695648193</v>
      </c>
      <c r="J3465">
        <v>720</v>
      </c>
      <c r="K3465">
        <v>178</v>
      </c>
      <c r="L3465">
        <v>1454</v>
      </c>
      <c r="M3465">
        <v>431</v>
      </c>
      <c r="N3465">
        <v>63.600315093994098</v>
      </c>
      <c r="O3465">
        <v>64.629714965820298</v>
      </c>
      <c r="P3465">
        <v>61.627101375445697</v>
      </c>
      <c r="Q3465">
        <v>169.08247335116999</v>
      </c>
      <c r="R3465">
        <v>24.576681315763501</v>
      </c>
      <c r="S3465">
        <v>5.6325751614609096</v>
      </c>
      <c r="T3465">
        <v>0.39664997921252898</v>
      </c>
      <c r="U3465">
        <v>0.95697375145368901</v>
      </c>
      <c r="V3465">
        <v>16.092765957446801</v>
      </c>
      <c r="W3465">
        <v>2.8502517459801799</v>
      </c>
    </row>
    <row r="3466" spans="1:23" x14ac:dyDescent="0.25">
      <c r="A3466">
        <v>3464</v>
      </c>
      <c r="B3466">
        <v>171.096353509674</v>
      </c>
      <c r="C3466">
        <v>187.91445593743299</v>
      </c>
      <c r="D3466">
        <v>34.3518694472207</v>
      </c>
      <c r="E3466">
        <v>6.9814336993849198</v>
      </c>
      <c r="F3466">
        <v>6.2337341308593697</v>
      </c>
      <c r="G3466">
        <v>4.1508054733276296</v>
      </c>
      <c r="H3466">
        <v>9.73793125152587</v>
      </c>
      <c r="I3466">
        <v>3.1306505203246999</v>
      </c>
      <c r="J3466">
        <v>1156</v>
      </c>
      <c r="K3466">
        <v>217</v>
      </c>
      <c r="L3466">
        <v>2164</v>
      </c>
      <c r="M3466">
        <v>644</v>
      </c>
      <c r="N3466">
        <v>102.6157913208</v>
      </c>
      <c r="O3466">
        <v>72.249572753906193</v>
      </c>
      <c r="P3466">
        <v>61.929599291565196</v>
      </c>
      <c r="Q3466">
        <v>157.086728157827</v>
      </c>
      <c r="R3466">
        <v>25.123796268402099</v>
      </c>
      <c r="S3466">
        <v>11.2980696110899</v>
      </c>
      <c r="T3466">
        <v>0.376966098947559</v>
      </c>
      <c r="U3466">
        <v>0.945959226018802</v>
      </c>
      <c r="V3466">
        <v>15.9629629629629</v>
      </c>
      <c r="W3466">
        <v>7.4807764558547198</v>
      </c>
    </row>
    <row r="3467" spans="1:23" x14ac:dyDescent="0.25">
      <c r="A3467">
        <v>3465</v>
      </c>
      <c r="B3467">
        <v>156.21966271419899</v>
      </c>
      <c r="C3467">
        <v>203.211822468901</v>
      </c>
      <c r="D3467">
        <v>43.899435161441403</v>
      </c>
      <c r="E3467">
        <v>6.4609872872763896</v>
      </c>
      <c r="F3467">
        <v>6.5031256675720197</v>
      </c>
      <c r="G3467">
        <v>2.9950685501098602</v>
      </c>
      <c r="H3467">
        <v>7.9323267936706499</v>
      </c>
      <c r="I3467">
        <v>2.1915688514709402</v>
      </c>
      <c r="J3467">
        <v>945</v>
      </c>
      <c r="K3467">
        <v>154</v>
      </c>
      <c r="L3467">
        <v>1656</v>
      </c>
      <c r="M3467">
        <v>324</v>
      </c>
      <c r="N3467">
        <v>77.233413696289006</v>
      </c>
      <c r="O3467">
        <v>39.560081481933501</v>
      </c>
      <c r="P3467">
        <v>109.984821428571</v>
      </c>
      <c r="Q3467">
        <v>209.18398961488501</v>
      </c>
      <c r="R3467">
        <v>13.0285997892372</v>
      </c>
      <c r="S3467">
        <v>3.2738534888217399</v>
      </c>
      <c r="T3467">
        <v>0.72874390968403002</v>
      </c>
      <c r="U3467">
        <v>0.98344228654649202</v>
      </c>
      <c r="V3467">
        <v>6.4575260804769004</v>
      </c>
      <c r="W3467">
        <v>2.5902558206381099</v>
      </c>
    </row>
    <row r="3468" spans="1:23" x14ac:dyDescent="0.25">
      <c r="A3468">
        <v>3466</v>
      </c>
      <c r="B3468">
        <v>158.911156824312</v>
      </c>
      <c r="C3468">
        <v>201.72390304488701</v>
      </c>
      <c r="D3468">
        <v>26.490663815411601</v>
      </c>
      <c r="E3468">
        <v>8.2353726156622304</v>
      </c>
      <c r="F3468">
        <v>6.7472982406616202</v>
      </c>
      <c r="G3468">
        <v>2.9631884098052899</v>
      </c>
      <c r="H3468">
        <v>9.2750196456909109</v>
      </c>
      <c r="I3468">
        <v>2.6745655536651598</v>
      </c>
      <c r="J3468">
        <v>1091</v>
      </c>
      <c r="K3468">
        <v>266</v>
      </c>
      <c r="L3468">
        <v>2095</v>
      </c>
      <c r="M3468">
        <v>529</v>
      </c>
      <c r="N3468">
        <v>110.7880859375</v>
      </c>
      <c r="O3468">
        <v>23.769729614257798</v>
      </c>
      <c r="P3468">
        <v>66.261878453038605</v>
      </c>
      <c r="Q3468">
        <v>162.726388189901</v>
      </c>
      <c r="R3468">
        <v>27.5344137888586</v>
      </c>
      <c r="S3468">
        <v>11.0692353698056</v>
      </c>
      <c r="T3468">
        <v>0.38092585539162299</v>
      </c>
      <c r="U3468">
        <v>0.93124652046050105</v>
      </c>
      <c r="V3468">
        <v>18.6208853575482</v>
      </c>
      <c r="W3468">
        <v>7.9127625201938603</v>
      </c>
    </row>
    <row r="3469" spans="1:23" x14ac:dyDescent="0.25">
      <c r="A3469">
        <v>3467</v>
      </c>
      <c r="B3469">
        <v>172.41561062702499</v>
      </c>
      <c r="C3469">
        <v>185.02385064720801</v>
      </c>
      <c r="D3469">
        <v>31.5984545140407</v>
      </c>
      <c r="E3469">
        <v>8.4405374720077493</v>
      </c>
      <c r="F3469">
        <v>5.03614950180053</v>
      </c>
      <c r="G3469">
        <v>3.2667698860168399</v>
      </c>
      <c r="H3469">
        <v>7.1414418220520002</v>
      </c>
      <c r="I3469">
        <v>2.9309113025665199</v>
      </c>
      <c r="J3469">
        <v>788</v>
      </c>
      <c r="K3469">
        <v>336</v>
      </c>
      <c r="L3469">
        <v>1565</v>
      </c>
      <c r="M3469">
        <v>613</v>
      </c>
      <c r="N3469">
        <v>78.102493286132798</v>
      </c>
      <c r="O3469">
        <v>38.948684692382798</v>
      </c>
      <c r="P3469">
        <v>73.937322611163594</v>
      </c>
      <c r="Q3469">
        <v>182.94318594351199</v>
      </c>
      <c r="R3469">
        <v>23.377715772156499</v>
      </c>
      <c r="S3469">
        <v>5.3993032282305702</v>
      </c>
      <c r="T3469">
        <v>0.45122428327258801</v>
      </c>
      <c r="U3469">
        <v>0.97356846358802795</v>
      </c>
      <c r="V3469">
        <v>12.363636363636299</v>
      </c>
      <c r="W3469">
        <v>3.1757803048632902</v>
      </c>
    </row>
    <row r="3470" spans="1:23" x14ac:dyDescent="0.25">
      <c r="A3470">
        <v>3468</v>
      </c>
      <c r="B3470">
        <v>181.025441984125</v>
      </c>
      <c r="C3470">
        <v>131.82322575636999</v>
      </c>
      <c r="D3470">
        <v>26.928887964362701</v>
      </c>
      <c r="E3470">
        <v>4.5035791136500798</v>
      </c>
      <c r="F3470">
        <v>8.6436891555786097</v>
      </c>
      <c r="G3470">
        <v>3.7065744400024401</v>
      </c>
      <c r="H3470">
        <v>10.660630226135201</v>
      </c>
      <c r="I3470">
        <v>2.2019989490509002</v>
      </c>
      <c r="J3470">
        <v>1326</v>
      </c>
      <c r="K3470">
        <v>144</v>
      </c>
      <c r="L3470">
        <v>2520</v>
      </c>
      <c r="M3470">
        <v>345</v>
      </c>
      <c r="N3470">
        <v>108.90821838378901</v>
      </c>
      <c r="O3470">
        <v>75.822166442871094</v>
      </c>
      <c r="P3470">
        <v>67.818979151689405</v>
      </c>
      <c r="Q3470">
        <v>193.729543253712</v>
      </c>
      <c r="R3470">
        <v>22.670214355922798</v>
      </c>
      <c r="S3470">
        <v>3.9991027905043901</v>
      </c>
      <c r="T3470">
        <v>0.492510704102335</v>
      </c>
      <c r="U3470">
        <v>0.97569775694161898</v>
      </c>
      <c r="V3470">
        <v>6.6284741917186603</v>
      </c>
      <c r="W3470">
        <v>2.5532730758696198</v>
      </c>
    </row>
    <row r="3471" spans="1:23" x14ac:dyDescent="0.25">
      <c r="A3471">
        <v>3469</v>
      </c>
      <c r="B3471">
        <v>171.19486114615</v>
      </c>
      <c r="C3471">
        <v>209.364474373653</v>
      </c>
      <c r="D3471">
        <v>24.495160617873498</v>
      </c>
      <c r="E3471">
        <v>8.2166158156588995</v>
      </c>
      <c r="F3471">
        <v>10.901883125305099</v>
      </c>
      <c r="G3471">
        <v>2.5459644794464098</v>
      </c>
      <c r="H3471">
        <v>12.4826202392578</v>
      </c>
      <c r="I3471">
        <v>3.7721018791198699</v>
      </c>
      <c r="J3471">
        <v>1592</v>
      </c>
      <c r="K3471">
        <v>439</v>
      </c>
      <c r="L3471">
        <v>3035</v>
      </c>
      <c r="M3471">
        <v>918</v>
      </c>
      <c r="N3471">
        <v>119.079795837402</v>
      </c>
      <c r="O3471">
        <v>76.419891357421804</v>
      </c>
      <c r="P3471">
        <v>70.4241185487991</v>
      </c>
      <c r="Q3471">
        <v>139.047500401864</v>
      </c>
      <c r="R3471">
        <v>22.919991269586099</v>
      </c>
      <c r="S3471">
        <v>6.5360642293532596</v>
      </c>
      <c r="T3471">
        <v>0.43256847347946198</v>
      </c>
      <c r="U3471">
        <v>0.95102437486156799</v>
      </c>
      <c r="V3471">
        <v>13.9612676056338</v>
      </c>
      <c r="W3471">
        <v>4.3433639947437497</v>
      </c>
    </row>
    <row r="3472" spans="1:23" x14ac:dyDescent="0.25">
      <c r="A3472">
        <v>3470</v>
      </c>
      <c r="B3472">
        <v>165.73737118903901</v>
      </c>
      <c r="C3472">
        <v>217.41720196394201</v>
      </c>
      <c r="D3472">
        <v>33.442750599595897</v>
      </c>
      <c r="E3472">
        <v>4.9961288205942704</v>
      </c>
      <c r="F3472">
        <v>11.368879318237299</v>
      </c>
      <c r="G3472">
        <v>2.7053949832916202</v>
      </c>
      <c r="H3472">
        <v>11.540792465209901</v>
      </c>
      <c r="I3472">
        <v>2.7918183803558301</v>
      </c>
      <c r="J3472">
        <v>1429</v>
      </c>
      <c r="K3472">
        <v>319</v>
      </c>
      <c r="L3472">
        <v>2965</v>
      </c>
      <c r="M3472">
        <v>692</v>
      </c>
      <c r="N3472">
        <v>104.995231628417</v>
      </c>
      <c r="O3472">
        <v>24.839485168456999</v>
      </c>
      <c r="P3472">
        <v>92.278909526662602</v>
      </c>
      <c r="Q3472">
        <v>192.31867498107599</v>
      </c>
      <c r="R3472">
        <v>28.452325946690401</v>
      </c>
      <c r="S3472">
        <v>5.8622695169185004</v>
      </c>
      <c r="T3472">
        <v>0.45326227698938698</v>
      </c>
      <c r="U3472">
        <v>0.96795224767843802</v>
      </c>
      <c r="V3472">
        <v>15.941060903732801</v>
      </c>
      <c r="W3472">
        <v>3.2058859746336599</v>
      </c>
    </row>
    <row r="3473" spans="1:23" x14ac:dyDescent="0.25">
      <c r="A3473">
        <v>3471</v>
      </c>
      <c r="B3473">
        <v>158.81096081818001</v>
      </c>
      <c r="C3473">
        <v>168.75695239573801</v>
      </c>
      <c r="D3473">
        <v>29.2169688235204</v>
      </c>
      <c r="E3473">
        <v>7.7434209034770296</v>
      </c>
      <c r="F3473">
        <v>9.0395660400390607</v>
      </c>
      <c r="G3473">
        <v>3.9053900241851802</v>
      </c>
      <c r="H3473">
        <v>9.8113746643066406</v>
      </c>
      <c r="I3473">
        <v>3.5918431282043399</v>
      </c>
      <c r="J3473">
        <v>1166</v>
      </c>
      <c r="K3473">
        <v>395</v>
      </c>
      <c r="L3473">
        <v>2281</v>
      </c>
      <c r="M3473">
        <v>796</v>
      </c>
      <c r="N3473">
        <v>113.29606628417901</v>
      </c>
      <c r="O3473">
        <v>28.319602966308501</v>
      </c>
      <c r="P3473">
        <v>102.77895111532899</v>
      </c>
      <c r="Q3473">
        <v>175.00179964007199</v>
      </c>
      <c r="R3473">
        <v>23.2858599804051</v>
      </c>
      <c r="S3473">
        <v>6.6614504258676703</v>
      </c>
      <c r="T3473">
        <v>0.59946148739821903</v>
      </c>
      <c r="U3473">
        <v>0.94459182750825099</v>
      </c>
      <c r="V3473">
        <v>6.5273343009192004</v>
      </c>
      <c r="W3473">
        <v>3.1754126632175401</v>
      </c>
    </row>
    <row r="3474" spans="1:23" x14ac:dyDescent="0.25">
      <c r="A3474">
        <v>3472</v>
      </c>
      <c r="B3474">
        <v>193.51142075336199</v>
      </c>
      <c r="C3474">
        <v>156.91100157193</v>
      </c>
      <c r="D3474">
        <v>31.4107720893698</v>
      </c>
      <c r="E3474">
        <v>9.1774706206838701</v>
      </c>
      <c r="F3474">
        <v>5.0416059494018501</v>
      </c>
      <c r="G3474">
        <v>5.8020105361938397</v>
      </c>
      <c r="H3474">
        <v>8.0438585281371999</v>
      </c>
      <c r="I3474">
        <v>4.43650102615356</v>
      </c>
      <c r="J3474">
        <v>914</v>
      </c>
      <c r="K3474">
        <v>434</v>
      </c>
      <c r="L3474">
        <v>1863</v>
      </c>
      <c r="M3474">
        <v>1054</v>
      </c>
      <c r="N3474">
        <v>82.219215393066406</v>
      </c>
      <c r="O3474">
        <v>47.8539428710937</v>
      </c>
      <c r="P3474">
        <v>73.251412429378504</v>
      </c>
      <c r="Q3474">
        <v>214.70235370076799</v>
      </c>
      <c r="R3474">
        <v>22.0037450959416</v>
      </c>
      <c r="S3474">
        <v>3.2530717069723001</v>
      </c>
      <c r="T3474">
        <v>0.48780990019679299</v>
      </c>
      <c r="U3474">
        <v>0.979256197765903</v>
      </c>
      <c r="V3474">
        <v>10.6078431372549</v>
      </c>
      <c r="W3474">
        <v>2.3154839917618402</v>
      </c>
    </row>
    <row r="3475" spans="1:23" x14ac:dyDescent="0.25">
      <c r="A3475">
        <v>3473</v>
      </c>
      <c r="B3475">
        <v>157.07671408333101</v>
      </c>
      <c r="C3475">
        <v>136.613848512488</v>
      </c>
      <c r="D3475">
        <v>24.712882014624999</v>
      </c>
      <c r="E3475">
        <v>5.4385652661305404</v>
      </c>
      <c r="F3475">
        <v>6.5898680686950604</v>
      </c>
      <c r="G3475">
        <v>4.1464085578918404</v>
      </c>
      <c r="H3475">
        <v>9.42640781402587</v>
      </c>
      <c r="I3475">
        <v>2.5497372150421098</v>
      </c>
      <c r="J3475">
        <v>1133</v>
      </c>
      <c r="K3475">
        <v>194</v>
      </c>
      <c r="L3475">
        <v>2011</v>
      </c>
      <c r="M3475">
        <v>507</v>
      </c>
      <c r="N3475">
        <v>120.20400238037099</v>
      </c>
      <c r="O3475">
        <v>67.186309814453097</v>
      </c>
      <c r="P3475">
        <v>86.706648070664798</v>
      </c>
      <c r="Q3475">
        <v>128.52901736645401</v>
      </c>
      <c r="R3475">
        <v>14.3366558202438</v>
      </c>
      <c r="S3475">
        <v>4.30260842974248</v>
      </c>
      <c r="T3475">
        <v>0.65124502459613098</v>
      </c>
      <c r="U3475">
        <v>0.97501887859483805</v>
      </c>
      <c r="V3475">
        <v>9.4776119402985</v>
      </c>
      <c r="W3475">
        <v>3.34639990694428</v>
      </c>
    </row>
    <row r="3476" spans="1:23" x14ac:dyDescent="0.25">
      <c r="A3476">
        <v>3474</v>
      </c>
      <c r="B3476">
        <v>151.113450678258</v>
      </c>
      <c r="C3476">
        <v>111.94917425139199</v>
      </c>
      <c r="D3476">
        <v>40.772284935170497</v>
      </c>
      <c r="E3476">
        <v>4.0741299145253</v>
      </c>
      <c r="F3476">
        <v>9.2325878143310494</v>
      </c>
      <c r="G3476">
        <v>3.3377594947814901</v>
      </c>
      <c r="H3476">
        <v>8.83906650543212</v>
      </c>
      <c r="I3476">
        <v>1.9537485837936399</v>
      </c>
      <c r="J3476">
        <v>1046</v>
      </c>
      <c r="K3476">
        <v>113</v>
      </c>
      <c r="L3476">
        <v>2273</v>
      </c>
      <c r="M3476">
        <v>302</v>
      </c>
      <c r="N3476">
        <v>91.082382202148395</v>
      </c>
      <c r="O3476">
        <v>26.172506332397401</v>
      </c>
      <c r="P3476">
        <v>71.425503355704606</v>
      </c>
      <c r="Q3476">
        <v>199.46410445495101</v>
      </c>
      <c r="R3476">
        <v>26.9676444322292</v>
      </c>
      <c r="S3476">
        <v>5.1676342703869702</v>
      </c>
      <c r="T3476">
        <v>0.397222609999831</v>
      </c>
      <c r="U3476">
        <v>0.96771551509151299</v>
      </c>
      <c r="V3476">
        <v>14.4804597701149</v>
      </c>
      <c r="W3476">
        <v>2.45756584610087</v>
      </c>
    </row>
    <row r="3477" spans="1:23" x14ac:dyDescent="0.25">
      <c r="A3477">
        <v>3475</v>
      </c>
      <c r="B3477">
        <v>136.565526208542</v>
      </c>
      <c r="C3477">
        <v>186.61130625473001</v>
      </c>
      <c r="D3477">
        <v>8.2430512211151203</v>
      </c>
      <c r="E3477">
        <v>4.9677526605166298</v>
      </c>
      <c r="F3477">
        <v>3.2954914569854701</v>
      </c>
      <c r="G3477">
        <v>3.4051833152770898</v>
      </c>
      <c r="H3477">
        <v>3.7046980857849099</v>
      </c>
      <c r="I3477">
        <v>2.2314422130584699</v>
      </c>
      <c r="J3477">
        <v>360</v>
      </c>
      <c r="K3477">
        <v>150</v>
      </c>
      <c r="L3477">
        <v>808</v>
      </c>
      <c r="M3477">
        <v>384</v>
      </c>
      <c r="N3477">
        <v>45.122055053710902</v>
      </c>
      <c r="O3477">
        <v>38.288379669189403</v>
      </c>
      <c r="P3477">
        <v>109.23783502472</v>
      </c>
      <c r="Q3477">
        <v>171.140874828688</v>
      </c>
      <c r="R3477">
        <v>23.079350492343298</v>
      </c>
      <c r="S3477">
        <v>8.4483674258967003</v>
      </c>
      <c r="T3477">
        <v>0.62225267890873703</v>
      </c>
      <c r="U3477">
        <v>0.95007023020439796</v>
      </c>
      <c r="V3477">
        <v>12.7809364548494</v>
      </c>
      <c r="W3477">
        <v>3.4294778825235599</v>
      </c>
    </row>
    <row r="3478" spans="1:23" x14ac:dyDescent="0.25">
      <c r="A3478">
        <v>3476</v>
      </c>
      <c r="B3478">
        <v>149.090065788196</v>
      </c>
      <c r="C3478">
        <v>193.92041374759799</v>
      </c>
      <c r="D3478">
        <v>35.536022349277196</v>
      </c>
      <c r="E3478">
        <v>6.4821967830343503</v>
      </c>
      <c r="F3478">
        <v>7.9250144958495996</v>
      </c>
      <c r="G3478">
        <v>2.8778665065765301</v>
      </c>
      <c r="H3478">
        <v>9.22485256195068</v>
      </c>
      <c r="I3478">
        <v>1.9550485610961901</v>
      </c>
      <c r="J3478">
        <v>1136</v>
      </c>
      <c r="K3478">
        <v>143</v>
      </c>
      <c r="L3478">
        <v>2264</v>
      </c>
      <c r="M3478">
        <v>343</v>
      </c>
      <c r="N3478">
        <v>95.880126953125</v>
      </c>
      <c r="O3478">
        <v>22.8035068511962</v>
      </c>
      <c r="P3478">
        <v>93.923096446700498</v>
      </c>
      <c r="Q3478">
        <v>168.399222270678</v>
      </c>
      <c r="R3478">
        <v>26.943764044187802</v>
      </c>
      <c r="S3478">
        <v>5.4018874046899397</v>
      </c>
      <c r="T3478">
        <v>0.50684395729212095</v>
      </c>
      <c r="U3478">
        <v>0.96784530127547896</v>
      </c>
      <c r="V3478">
        <v>11.1419586702605</v>
      </c>
      <c r="W3478">
        <v>3.6968508761181198</v>
      </c>
    </row>
    <row r="3479" spans="1:23" x14ac:dyDescent="0.25">
      <c r="A3479">
        <v>3477</v>
      </c>
      <c r="B3479">
        <v>158.689980399386</v>
      </c>
      <c r="C3479">
        <v>121.262104834171</v>
      </c>
      <c r="D3479">
        <v>41.361453869857399</v>
      </c>
      <c r="E3479">
        <v>4.8712229610725197</v>
      </c>
      <c r="F3479">
        <v>8.765380859375</v>
      </c>
      <c r="G3479">
        <v>3.4740433692932098</v>
      </c>
      <c r="H3479">
        <v>11.073538780212401</v>
      </c>
      <c r="I3479">
        <v>2.0211412906646702</v>
      </c>
      <c r="J3479">
        <v>1351</v>
      </c>
      <c r="K3479">
        <v>104</v>
      </c>
      <c r="L3479">
        <v>2431</v>
      </c>
      <c r="M3479">
        <v>305</v>
      </c>
      <c r="N3479">
        <v>109.036697387695</v>
      </c>
      <c r="O3479">
        <v>24.0831909179687</v>
      </c>
      <c r="P3479">
        <v>63.928892474357497</v>
      </c>
      <c r="Q3479">
        <v>195.510681380986</v>
      </c>
      <c r="R3479">
        <v>22.812571234345299</v>
      </c>
      <c r="S3479">
        <v>8.6959492041951592</v>
      </c>
      <c r="T3479">
        <v>0.43355657436439599</v>
      </c>
      <c r="U3479">
        <v>0.94996910913959198</v>
      </c>
      <c r="V3479">
        <v>8.2330754352030908</v>
      </c>
      <c r="W3479">
        <v>3.2437376864621399</v>
      </c>
    </row>
    <row r="3480" spans="1:23" x14ac:dyDescent="0.25">
      <c r="A3480">
        <v>3478</v>
      </c>
      <c r="B3480">
        <v>161.647790564536</v>
      </c>
      <c r="C3480">
        <v>171.97752721768299</v>
      </c>
      <c r="D3480">
        <v>31.317625464760699</v>
      </c>
      <c r="E3480">
        <v>5.9115856595296803</v>
      </c>
      <c r="F3480">
        <v>7.2866854667663503</v>
      </c>
      <c r="G3480">
        <v>3.9989416599273602</v>
      </c>
      <c r="H3480">
        <v>9.6969718933105398</v>
      </c>
      <c r="I3480">
        <v>3.5113508701324401</v>
      </c>
      <c r="J3480">
        <v>1158</v>
      </c>
      <c r="K3480">
        <v>381</v>
      </c>
      <c r="L3480">
        <v>2186</v>
      </c>
      <c r="M3480">
        <v>779</v>
      </c>
      <c r="N3480">
        <v>114.56002807617099</v>
      </c>
      <c r="O3480">
        <v>50.219516754150298</v>
      </c>
      <c r="P3480">
        <v>91.231643770724702</v>
      </c>
      <c r="Q3480">
        <v>187.78476704093299</v>
      </c>
      <c r="R3480">
        <v>17.6888969529661</v>
      </c>
      <c r="S3480">
        <v>8.1245798724981402</v>
      </c>
      <c r="T3480">
        <v>0.62820894526086302</v>
      </c>
      <c r="U3480">
        <v>0.95847824979968999</v>
      </c>
      <c r="V3480">
        <v>13.7068557919621</v>
      </c>
      <c r="W3480">
        <v>4.0171919770773599</v>
      </c>
    </row>
    <row r="3481" spans="1:23" x14ac:dyDescent="0.25">
      <c r="A3481">
        <v>3479</v>
      </c>
      <c r="B3481">
        <v>156.71404451862</v>
      </c>
      <c r="C3481">
        <v>219.94653496089501</v>
      </c>
      <c r="D3481">
        <v>33.986698617774998</v>
      </c>
      <c r="E3481">
        <v>2.79129630288528</v>
      </c>
      <c r="F3481">
        <v>7.6342587471008301</v>
      </c>
      <c r="G3481">
        <v>1.5862348079681301</v>
      </c>
      <c r="H3481">
        <v>9.5685091018676705</v>
      </c>
      <c r="I3481">
        <v>1.17975950241088</v>
      </c>
      <c r="J3481">
        <v>1188</v>
      </c>
      <c r="K3481">
        <v>93</v>
      </c>
      <c r="L3481">
        <v>2380</v>
      </c>
      <c r="M3481">
        <v>172</v>
      </c>
      <c r="N3481">
        <v>97.744567871093693</v>
      </c>
      <c r="O3481">
        <v>19.416486740112301</v>
      </c>
      <c r="P3481">
        <v>103.334986646318</v>
      </c>
      <c r="Q3481">
        <v>143.58228140749901</v>
      </c>
      <c r="R3481">
        <v>23.010306415706999</v>
      </c>
      <c r="S3481">
        <v>7.6664776802635801</v>
      </c>
      <c r="T3481">
        <v>0.55049224362682103</v>
      </c>
      <c r="U3481">
        <v>0.938094435990525</v>
      </c>
      <c r="V3481">
        <v>11.410319410319399</v>
      </c>
      <c r="W3481">
        <v>4.4041053921568603</v>
      </c>
    </row>
    <row r="3482" spans="1:23" x14ac:dyDescent="0.25">
      <c r="A3482">
        <v>3480</v>
      </c>
      <c r="B3482">
        <v>157.597197694502</v>
      </c>
      <c r="C3482">
        <v>170.429505715228</v>
      </c>
      <c r="D3482">
        <v>23.258263789623101</v>
      </c>
      <c r="E3482">
        <v>6.5059027763269297</v>
      </c>
      <c r="F3482">
        <v>5.4096627235412598</v>
      </c>
      <c r="G3482">
        <v>2.69089531898498</v>
      </c>
      <c r="H3482">
        <v>8.0936040878295898</v>
      </c>
      <c r="I3482">
        <v>1.6433950662612899</v>
      </c>
      <c r="J3482">
        <v>994</v>
      </c>
      <c r="K3482">
        <v>87</v>
      </c>
      <c r="L3482">
        <v>1829</v>
      </c>
      <c r="M3482">
        <v>234</v>
      </c>
      <c r="N3482">
        <v>112.361030578613</v>
      </c>
      <c r="O3482">
        <v>26.68332862854</v>
      </c>
      <c r="P3482">
        <v>46.297966401414598</v>
      </c>
      <c r="Q3482">
        <v>181.604923344779</v>
      </c>
      <c r="R3482">
        <v>30.8185306592915</v>
      </c>
      <c r="S3482">
        <v>9.0936076021305396</v>
      </c>
      <c r="T3482">
        <v>0.26842337576970798</v>
      </c>
      <c r="U3482">
        <v>0.94975261311399795</v>
      </c>
      <c r="V3482">
        <v>16.070210631895598</v>
      </c>
      <c r="W3482">
        <v>4.9880968858131398</v>
      </c>
    </row>
    <row r="3483" spans="1:23" x14ac:dyDescent="0.25">
      <c r="A3483">
        <v>3481</v>
      </c>
      <c r="B3483">
        <v>137.70377845485001</v>
      </c>
      <c r="C3483">
        <v>181.61891362145499</v>
      </c>
      <c r="D3483">
        <v>32.241596595640402</v>
      </c>
      <c r="E3483">
        <v>7.1316696204819703</v>
      </c>
      <c r="F3483">
        <v>7.0403060913085902</v>
      </c>
      <c r="G3483">
        <v>3.8429784774780198</v>
      </c>
      <c r="H3483">
        <v>7.1533746719360298</v>
      </c>
      <c r="I3483">
        <v>4.2376627922058097</v>
      </c>
      <c r="J3483">
        <v>778</v>
      </c>
      <c r="K3483">
        <v>505</v>
      </c>
      <c r="L3483">
        <v>1866</v>
      </c>
      <c r="M3483">
        <v>915</v>
      </c>
      <c r="N3483">
        <v>78.746429443359304</v>
      </c>
      <c r="O3483">
        <v>9</v>
      </c>
      <c r="P3483">
        <v>89.684878799538197</v>
      </c>
      <c r="Q3483">
        <v>169.80143462667101</v>
      </c>
      <c r="R3483">
        <v>21.777115356846899</v>
      </c>
      <c r="S3483">
        <v>4.8280702194121403</v>
      </c>
      <c r="T3483">
        <v>0.496473305794917</v>
      </c>
      <c r="U3483">
        <v>0.97410138272369096</v>
      </c>
      <c r="V3483">
        <v>6.8758314855875797</v>
      </c>
      <c r="W3483">
        <v>2.9892685682010698</v>
      </c>
    </row>
    <row r="3484" spans="1:23" x14ac:dyDescent="0.25">
      <c r="A3484">
        <v>3482</v>
      </c>
      <c r="B3484">
        <v>162.802810068116</v>
      </c>
      <c r="C3484">
        <v>189.62842282986199</v>
      </c>
      <c r="D3484">
        <v>36.2971929837598</v>
      </c>
      <c r="E3484">
        <v>8.2012760610022095</v>
      </c>
      <c r="F3484">
        <v>7.8054070472717196</v>
      </c>
      <c r="G3484">
        <v>5.2640895843505797</v>
      </c>
      <c r="H3484">
        <v>11.128200531005801</v>
      </c>
      <c r="I3484">
        <v>3.47142362594604</v>
      </c>
      <c r="J3484">
        <v>1337</v>
      </c>
      <c r="K3484">
        <v>273</v>
      </c>
      <c r="L3484">
        <v>2498</v>
      </c>
      <c r="M3484">
        <v>701</v>
      </c>
      <c r="N3484">
        <v>128.51458740234301</v>
      </c>
      <c r="O3484">
        <v>30.0166625976562</v>
      </c>
      <c r="P3484">
        <v>140.65617305663</v>
      </c>
      <c r="Q3484">
        <v>159.19566311551</v>
      </c>
      <c r="R3484">
        <v>21.069695821557598</v>
      </c>
      <c r="S3484">
        <v>5.4351235855768101</v>
      </c>
      <c r="T3484">
        <v>0.82354226483068105</v>
      </c>
      <c r="U3484">
        <v>0.96172559784956702</v>
      </c>
      <c r="V3484">
        <v>7.0499834491890097</v>
      </c>
      <c r="W3484">
        <v>3.1629111266619998</v>
      </c>
    </row>
    <row r="3485" spans="1:23" x14ac:dyDescent="0.25">
      <c r="A3485">
        <v>3483</v>
      </c>
      <c r="B3485">
        <v>154.13832987249799</v>
      </c>
      <c r="C3485">
        <v>211.15911428515901</v>
      </c>
      <c r="D3485">
        <v>26.521936333624598</v>
      </c>
      <c r="E3485">
        <v>7.6179010970129699</v>
      </c>
      <c r="F3485">
        <v>7.6646656990051198</v>
      </c>
      <c r="G3485">
        <v>4.3917703628540004</v>
      </c>
      <c r="H3485">
        <v>9.5376548767089808</v>
      </c>
      <c r="I3485">
        <v>4.0557589530944798</v>
      </c>
      <c r="J3485">
        <v>1096</v>
      </c>
      <c r="K3485">
        <v>424</v>
      </c>
      <c r="L3485">
        <v>2334</v>
      </c>
      <c r="M3485">
        <v>864</v>
      </c>
      <c r="N3485">
        <v>107.786827087402</v>
      </c>
      <c r="O3485">
        <v>39.051246643066399</v>
      </c>
      <c r="P3485">
        <v>56.643574828133197</v>
      </c>
      <c r="Q3485">
        <v>149.93237157468801</v>
      </c>
      <c r="R3485">
        <v>19.636635289596999</v>
      </c>
      <c r="S3485">
        <v>7.7720907805280399</v>
      </c>
      <c r="T3485">
        <v>0.49212421780741</v>
      </c>
      <c r="U3485">
        <v>0.95556285252883999</v>
      </c>
      <c r="V3485">
        <v>9.49034424853064</v>
      </c>
      <c r="W3485">
        <v>4.26403045560604</v>
      </c>
    </row>
    <row r="3486" spans="1:23" x14ac:dyDescent="0.25">
      <c r="A3486">
        <v>3484</v>
      </c>
      <c r="B3486">
        <v>179.81352248248501</v>
      </c>
      <c r="C3486">
        <v>196.33870247821599</v>
      </c>
      <c r="D3486">
        <v>28.514998638346</v>
      </c>
      <c r="E3486">
        <v>5.4329266578400901</v>
      </c>
      <c r="F3486">
        <v>6.9408540725707999</v>
      </c>
      <c r="G3486">
        <v>2.8178477287292401</v>
      </c>
      <c r="H3486">
        <v>9.8700904846191406</v>
      </c>
      <c r="I3486">
        <v>1.6649651527404701</v>
      </c>
      <c r="J3486">
        <v>1141</v>
      </c>
      <c r="K3486">
        <v>80</v>
      </c>
      <c r="L3486">
        <v>1817</v>
      </c>
      <c r="M3486">
        <v>210</v>
      </c>
      <c r="N3486">
        <v>118.228591918945</v>
      </c>
      <c r="O3486">
        <v>54.451816558837798</v>
      </c>
      <c r="P3486">
        <v>44.451294427380397</v>
      </c>
      <c r="Q3486">
        <v>219.813463055482</v>
      </c>
      <c r="R3486">
        <v>21.343945150668599</v>
      </c>
      <c r="S3486">
        <v>5.10836220015912</v>
      </c>
      <c r="T3486">
        <v>0.42571605492964099</v>
      </c>
      <c r="U3486">
        <v>0.98129998598982604</v>
      </c>
      <c r="V3486">
        <v>15.494690818238601</v>
      </c>
      <c r="W3486">
        <v>2.7052322569504401</v>
      </c>
    </row>
    <row r="3487" spans="1:23" x14ac:dyDescent="0.25">
      <c r="A3487">
        <v>3485</v>
      </c>
      <c r="B3487">
        <v>137.10514467581299</v>
      </c>
      <c r="C3487">
        <v>191.804420811581</v>
      </c>
      <c r="D3487">
        <v>24.0160714583978</v>
      </c>
      <c r="E3487">
        <v>9.5889483948473693</v>
      </c>
      <c r="F3487">
        <v>7.2901535034179599</v>
      </c>
      <c r="G3487">
        <v>5.9256267547607404</v>
      </c>
      <c r="H3487">
        <v>10.061336517333901</v>
      </c>
      <c r="I3487">
        <v>5.2715888023376403</v>
      </c>
      <c r="J3487">
        <v>1165</v>
      </c>
      <c r="K3487">
        <v>573</v>
      </c>
      <c r="L3487">
        <v>2414</v>
      </c>
      <c r="M3487">
        <v>1313</v>
      </c>
      <c r="N3487">
        <v>93.914848327636705</v>
      </c>
      <c r="O3487">
        <v>40.521598815917898</v>
      </c>
      <c r="P3487">
        <v>51.973684210526301</v>
      </c>
      <c r="Q3487">
        <v>144.10467094791099</v>
      </c>
      <c r="R3487">
        <v>20.714801379404399</v>
      </c>
      <c r="S3487">
        <v>7.5883995480522701</v>
      </c>
      <c r="T3487">
        <v>0.33214014894911198</v>
      </c>
      <c r="U3487">
        <v>0.95845399215805105</v>
      </c>
      <c r="V3487">
        <v>16.887468030690499</v>
      </c>
      <c r="W3487">
        <v>3.3878748370273701</v>
      </c>
    </row>
    <row r="3488" spans="1:23" x14ac:dyDescent="0.25">
      <c r="A3488">
        <v>3486</v>
      </c>
      <c r="B3488">
        <v>145.488909157949</v>
      </c>
      <c r="C3488">
        <v>200.70203186555099</v>
      </c>
      <c r="D3488">
        <v>33.921846743061202</v>
      </c>
      <c r="E3488">
        <v>11.014265145841501</v>
      </c>
      <c r="F3488">
        <v>9.1099567413330007</v>
      </c>
      <c r="G3488">
        <v>5.2620315551757804</v>
      </c>
      <c r="H3488">
        <v>10.644401550292899</v>
      </c>
      <c r="I3488">
        <v>3.8822467327117902</v>
      </c>
      <c r="J3488">
        <v>1291</v>
      </c>
      <c r="K3488">
        <v>317</v>
      </c>
      <c r="L3488">
        <v>2571</v>
      </c>
      <c r="M3488">
        <v>836</v>
      </c>
      <c r="N3488">
        <v>113.216598510742</v>
      </c>
      <c r="O3488">
        <v>71.589103698730398</v>
      </c>
      <c r="P3488">
        <v>64.469089193015506</v>
      </c>
      <c r="Q3488">
        <v>138.38306005072599</v>
      </c>
      <c r="R3488">
        <v>22.691035013981399</v>
      </c>
      <c r="S3488">
        <v>4.5735257852855602</v>
      </c>
      <c r="T3488">
        <v>0.412791419306834</v>
      </c>
      <c r="U3488">
        <v>0.96901560841185397</v>
      </c>
      <c r="V3488">
        <v>9.5787106446776598</v>
      </c>
      <c r="W3488">
        <v>3.2550617933210599</v>
      </c>
    </row>
    <row r="3489" spans="1:23" x14ac:dyDescent="0.25">
      <c r="A3489">
        <v>3487</v>
      </c>
      <c r="B3489">
        <v>169.32218750606401</v>
      </c>
      <c r="C3489">
        <v>205.540705233945</v>
      </c>
      <c r="D3489">
        <v>31.3934753237595</v>
      </c>
      <c r="E3489">
        <v>13.077533715422399</v>
      </c>
      <c r="F3489">
        <v>7.1465206146240199</v>
      </c>
      <c r="G3489">
        <v>4.4623456001281703</v>
      </c>
      <c r="H3489">
        <v>12.1669559478759</v>
      </c>
      <c r="I3489">
        <v>3.0048844814300502</v>
      </c>
      <c r="J3489">
        <v>1485</v>
      </c>
      <c r="K3489">
        <v>197</v>
      </c>
      <c r="L3489">
        <v>2397</v>
      </c>
      <c r="M3489">
        <v>558</v>
      </c>
      <c r="N3489">
        <v>136.49908447265599</v>
      </c>
      <c r="O3489">
        <v>33.241539001464801</v>
      </c>
      <c r="P3489">
        <v>47.100325286765901</v>
      </c>
      <c r="Q3489">
        <v>160.359062859533</v>
      </c>
      <c r="R3489">
        <v>19.894152407529901</v>
      </c>
      <c r="S3489">
        <v>2.4647570720552898</v>
      </c>
      <c r="T3489">
        <v>0.35053563372823199</v>
      </c>
      <c r="U3489">
        <v>0.98464222283523894</v>
      </c>
      <c r="V3489">
        <v>10.242176870748199</v>
      </c>
      <c r="W3489">
        <v>2.4003737047732199</v>
      </c>
    </row>
    <row r="3490" spans="1:23" x14ac:dyDescent="0.25">
      <c r="A3490">
        <v>3488</v>
      </c>
      <c r="B3490">
        <v>182.42938927594099</v>
      </c>
      <c r="C3490">
        <v>200.720933843078</v>
      </c>
      <c r="D3490">
        <v>28.3540886443765</v>
      </c>
      <c r="E3490">
        <v>7.2343132004405</v>
      </c>
      <c r="F3490">
        <v>6.1482768058776802</v>
      </c>
      <c r="G3490">
        <v>3.67306184768676</v>
      </c>
      <c r="H3490">
        <v>8.6918268203735298</v>
      </c>
      <c r="I3490">
        <v>2.94808650016784</v>
      </c>
      <c r="J3490">
        <v>1051</v>
      </c>
      <c r="K3490">
        <v>255</v>
      </c>
      <c r="L3490">
        <v>1985</v>
      </c>
      <c r="M3490">
        <v>600</v>
      </c>
      <c r="N3490">
        <v>96.187316894531193</v>
      </c>
      <c r="O3490">
        <v>16.763055801391602</v>
      </c>
      <c r="P3490">
        <v>74.327284946236503</v>
      </c>
      <c r="Q3490">
        <v>186.68826630338199</v>
      </c>
      <c r="R3490">
        <v>19.9979436481695</v>
      </c>
      <c r="S3490">
        <v>5.5605860848247302</v>
      </c>
      <c r="T3490">
        <v>0.42446878001968102</v>
      </c>
      <c r="U3490">
        <v>0.96270819111967498</v>
      </c>
      <c r="V3490">
        <v>11.7658186562296</v>
      </c>
      <c r="W3490">
        <v>2.7744107744107702</v>
      </c>
    </row>
    <row r="3491" spans="1:23" x14ac:dyDescent="0.25">
      <c r="A3491">
        <v>3489</v>
      </c>
      <c r="B3491">
        <v>164.76492848687101</v>
      </c>
      <c r="C3491">
        <v>206.45646141007899</v>
      </c>
      <c r="D3491">
        <v>26.9603443533004</v>
      </c>
      <c r="E3491">
        <v>5.7417201137473102</v>
      </c>
      <c r="F3491">
        <v>10.8741645812988</v>
      </c>
      <c r="G3491">
        <v>3.07956743240356</v>
      </c>
      <c r="H3491">
        <v>9.4845333099365199</v>
      </c>
      <c r="I3491">
        <v>1.99733746051788</v>
      </c>
      <c r="J3491">
        <v>1134</v>
      </c>
      <c r="K3491">
        <v>107</v>
      </c>
      <c r="L3491">
        <v>2425</v>
      </c>
      <c r="M3491">
        <v>311</v>
      </c>
      <c r="N3491">
        <v>101.17806243896401</v>
      </c>
      <c r="O3491">
        <v>71.847061157226506</v>
      </c>
      <c r="P3491">
        <v>82.351480705952696</v>
      </c>
      <c r="Q3491">
        <v>141.634254992319</v>
      </c>
      <c r="R3491">
        <v>24.010230707619499</v>
      </c>
      <c r="S3491">
        <v>6.3716139704420804</v>
      </c>
      <c r="T3491">
        <v>0.54391228798737701</v>
      </c>
      <c r="U3491">
        <v>0.95581084993532095</v>
      </c>
      <c r="V3491">
        <v>10.7780040733197</v>
      </c>
      <c r="W3491">
        <v>3.4084762532981498</v>
      </c>
    </row>
    <row r="3492" spans="1:23" x14ac:dyDescent="0.25">
      <c r="A3492">
        <v>3490</v>
      </c>
      <c r="B3492">
        <v>172.42193716159801</v>
      </c>
      <c r="C3492">
        <v>163.59112344504999</v>
      </c>
      <c r="D3492">
        <v>22.642838511333899</v>
      </c>
      <c r="E3492">
        <v>6.5067471849780496</v>
      </c>
      <c r="F3492">
        <v>6.3685388565063397</v>
      </c>
      <c r="G3492">
        <v>4.2097954750061</v>
      </c>
      <c r="H3492">
        <v>7.9639692306518501</v>
      </c>
      <c r="I3492">
        <v>3.1324765682220401</v>
      </c>
      <c r="J3492">
        <v>1000</v>
      </c>
      <c r="K3492">
        <v>278</v>
      </c>
      <c r="L3492">
        <v>1808</v>
      </c>
      <c r="M3492">
        <v>659</v>
      </c>
      <c r="N3492">
        <v>89.938865661621094</v>
      </c>
      <c r="O3492">
        <v>33.241539001464801</v>
      </c>
      <c r="P3492">
        <v>66.804595715272896</v>
      </c>
      <c r="Q3492">
        <v>164.83316740695301</v>
      </c>
      <c r="R3492">
        <v>23.4231381277182</v>
      </c>
      <c r="S3492">
        <v>5.72340758051297</v>
      </c>
      <c r="T3492">
        <v>0.43538399587635401</v>
      </c>
      <c r="U3492">
        <v>0.95619858536326496</v>
      </c>
      <c r="V3492">
        <v>8.8105335157318692</v>
      </c>
      <c r="W3492">
        <v>2.8351531695480698</v>
      </c>
    </row>
    <row r="3493" spans="1:23" x14ac:dyDescent="0.25">
      <c r="A3493">
        <v>3491</v>
      </c>
      <c r="B3493">
        <v>147.45120223563401</v>
      </c>
      <c r="C3493">
        <v>163.27462205748199</v>
      </c>
      <c r="D3493">
        <v>39.896103485164403</v>
      </c>
      <c r="E3493">
        <v>9.1275798370065502</v>
      </c>
      <c r="F3493">
        <v>6.4243597984313903</v>
      </c>
      <c r="G3493">
        <v>5.94364213943481</v>
      </c>
      <c r="H3493">
        <v>9.5674800872802699</v>
      </c>
      <c r="I3493">
        <v>4.2719197273254297</v>
      </c>
      <c r="J3493">
        <v>1174</v>
      </c>
      <c r="K3493">
        <v>405</v>
      </c>
      <c r="L3493">
        <v>1983</v>
      </c>
      <c r="M3493">
        <v>995</v>
      </c>
      <c r="N3493">
        <v>118.10588073730401</v>
      </c>
      <c r="O3493">
        <v>52.325901031494098</v>
      </c>
      <c r="P3493">
        <v>81.130648330058904</v>
      </c>
      <c r="Q3493">
        <v>184.079298150163</v>
      </c>
      <c r="R3493">
        <v>27.441662068193502</v>
      </c>
      <c r="S3493">
        <v>4.0083015253162904</v>
      </c>
      <c r="T3493">
        <v>0.484863930813691</v>
      </c>
      <c r="U3493">
        <v>0.97537327106506899</v>
      </c>
      <c r="V3493">
        <v>12.5501519756838</v>
      </c>
      <c r="W3493">
        <v>2.8108306427942402</v>
      </c>
    </row>
    <row r="3494" spans="1:23" x14ac:dyDescent="0.25">
      <c r="A3494">
        <v>3492</v>
      </c>
      <c r="B3494">
        <v>146.397155000097</v>
      </c>
      <c r="C3494">
        <v>205.36404742960201</v>
      </c>
      <c r="D3494">
        <v>27.143214337156799</v>
      </c>
      <c r="E3494">
        <v>4.0157316308637903</v>
      </c>
      <c r="F3494">
        <v>7.3563995361328098</v>
      </c>
      <c r="G3494">
        <v>2.0236139297485298</v>
      </c>
      <c r="H3494">
        <v>9.6451387405395508</v>
      </c>
      <c r="I3494">
        <v>1.54130935668945</v>
      </c>
      <c r="J3494">
        <v>1193</v>
      </c>
      <c r="K3494">
        <v>136</v>
      </c>
      <c r="L3494">
        <v>2269</v>
      </c>
      <c r="M3494">
        <v>288</v>
      </c>
      <c r="N3494">
        <v>99.458534240722599</v>
      </c>
      <c r="O3494">
        <v>53.225936889648402</v>
      </c>
      <c r="P3494">
        <v>78.972734627831699</v>
      </c>
      <c r="Q3494">
        <v>183.721411235006</v>
      </c>
      <c r="R3494">
        <v>29.438031853074801</v>
      </c>
      <c r="S3494">
        <v>5.79220164964023</v>
      </c>
      <c r="T3494">
        <v>0.53039664439458001</v>
      </c>
      <c r="U3494">
        <v>0.96884984275767605</v>
      </c>
      <c r="V3494">
        <v>8.6698014629049105</v>
      </c>
      <c r="W3494">
        <v>3.7182755823386202</v>
      </c>
    </row>
    <row r="3495" spans="1:23" x14ac:dyDescent="0.25">
      <c r="A3495">
        <v>3493</v>
      </c>
      <c r="B3495">
        <v>209.10256360496001</v>
      </c>
      <c r="C3495">
        <v>180.65147780861199</v>
      </c>
      <c r="D3495">
        <v>26.377969930689801</v>
      </c>
      <c r="E3495">
        <v>9.6811636416557398</v>
      </c>
      <c r="F3495">
        <v>4.8382015228271396</v>
      </c>
      <c r="G3495">
        <v>3.2905030250549299</v>
      </c>
      <c r="H3495">
        <v>9.0571155548095703</v>
      </c>
      <c r="I3495">
        <v>2.335871219635</v>
      </c>
      <c r="J3495">
        <v>1123</v>
      </c>
      <c r="K3495">
        <v>194</v>
      </c>
      <c r="L3495">
        <v>1753</v>
      </c>
      <c r="M3495">
        <v>418</v>
      </c>
      <c r="N3495">
        <v>93.348808288574205</v>
      </c>
      <c r="O3495">
        <v>65.069198608398395</v>
      </c>
      <c r="P3495">
        <v>46.766047895706301</v>
      </c>
      <c r="Q3495">
        <v>173.98016663279799</v>
      </c>
      <c r="R3495">
        <v>17.604751350052599</v>
      </c>
      <c r="S3495">
        <v>7.6762480709610799</v>
      </c>
      <c r="T3495">
        <v>0.41377213656151501</v>
      </c>
      <c r="U3495">
        <v>0.95407033692283305</v>
      </c>
      <c r="V3495">
        <v>7.9155328798185902</v>
      </c>
      <c r="W3495">
        <v>4.52768987341772</v>
      </c>
    </row>
    <row r="3496" spans="1:23" x14ac:dyDescent="0.25">
      <c r="A3496">
        <v>3494</v>
      </c>
      <c r="B3496">
        <v>165.53053620291399</v>
      </c>
      <c r="C3496">
        <v>180.33140561625399</v>
      </c>
      <c r="D3496">
        <v>35.216816840056197</v>
      </c>
      <c r="E3496">
        <v>8.1900038260879207</v>
      </c>
      <c r="F3496">
        <v>6.5710186958312899</v>
      </c>
      <c r="G3496">
        <v>3.75658702850341</v>
      </c>
      <c r="H3496">
        <v>7.2459139823913503</v>
      </c>
      <c r="I3496">
        <v>3.12504577636718</v>
      </c>
      <c r="J3496">
        <v>841</v>
      </c>
      <c r="K3496">
        <v>295</v>
      </c>
      <c r="L3496">
        <v>1702</v>
      </c>
      <c r="M3496">
        <v>625</v>
      </c>
      <c r="N3496">
        <v>101.237342834472</v>
      </c>
      <c r="O3496">
        <v>27.2946872711181</v>
      </c>
      <c r="P3496">
        <v>90.122747747747695</v>
      </c>
      <c r="Q3496">
        <v>191.892110958095</v>
      </c>
      <c r="R3496">
        <v>26.3930988844841</v>
      </c>
      <c r="S3496">
        <v>3.9068847570290299</v>
      </c>
      <c r="T3496">
        <v>0.51121457636833401</v>
      </c>
      <c r="U3496">
        <v>0.97736326494791703</v>
      </c>
      <c r="V3496">
        <v>11.8285398230088</v>
      </c>
      <c r="W3496">
        <v>2.7205303803001599</v>
      </c>
    </row>
    <row r="3497" spans="1:23" x14ac:dyDescent="0.25">
      <c r="A3497">
        <v>3495</v>
      </c>
      <c r="B3497">
        <v>183.82902831415299</v>
      </c>
      <c r="C3497">
        <v>120.16914747035599</v>
      </c>
      <c r="D3497">
        <v>46.788981087195403</v>
      </c>
      <c r="E3497">
        <v>4.8295234966252298</v>
      </c>
      <c r="F3497">
        <v>5.5556864738464302</v>
      </c>
      <c r="G3497">
        <v>3.31308889389038</v>
      </c>
      <c r="H3497">
        <v>6.9150724411010698</v>
      </c>
      <c r="I3497">
        <v>1.96617007255554</v>
      </c>
      <c r="J3497">
        <v>796</v>
      </c>
      <c r="K3497">
        <v>126</v>
      </c>
      <c r="L3497">
        <v>1505</v>
      </c>
      <c r="M3497">
        <v>301</v>
      </c>
      <c r="N3497">
        <v>76.059188842773395</v>
      </c>
      <c r="O3497">
        <v>33.83784866333</v>
      </c>
      <c r="P3497">
        <v>69.271708015267095</v>
      </c>
      <c r="Q3497">
        <v>179.860554919908</v>
      </c>
      <c r="R3497">
        <v>21.374922015451901</v>
      </c>
      <c r="S3497">
        <v>12.1709319617653</v>
      </c>
      <c r="T3497">
        <v>0.40757978600772898</v>
      </c>
      <c r="U3497">
        <v>0.93772181742801897</v>
      </c>
      <c r="V3497">
        <v>8.6810035842293907</v>
      </c>
      <c r="W3497">
        <v>6.1670905889258396</v>
      </c>
    </row>
    <row r="3498" spans="1:23" x14ac:dyDescent="0.25">
      <c r="A3498">
        <v>3496</v>
      </c>
      <c r="B3498">
        <v>170.79687166449901</v>
      </c>
      <c r="C3498">
        <v>179.76892623571101</v>
      </c>
      <c r="D3498">
        <v>20.0677977453945</v>
      </c>
      <c r="E3498">
        <v>10.563931400739699</v>
      </c>
      <c r="F3498">
        <v>6.5484519004821697</v>
      </c>
      <c r="G3498">
        <v>4.5500683784484801</v>
      </c>
      <c r="H3498">
        <v>8.1202669143676705</v>
      </c>
      <c r="I3498">
        <v>3.8393702507018999</v>
      </c>
      <c r="J3498">
        <v>1026</v>
      </c>
      <c r="K3498">
        <v>428</v>
      </c>
      <c r="L3498">
        <v>1880</v>
      </c>
      <c r="M3498">
        <v>825</v>
      </c>
      <c r="N3498">
        <v>88.141929626464801</v>
      </c>
      <c r="O3498">
        <v>16.643316268920898</v>
      </c>
      <c r="P3498">
        <v>58.5370316584374</v>
      </c>
      <c r="Q3498">
        <v>173.74779494306901</v>
      </c>
      <c r="R3498">
        <v>23.577053266656499</v>
      </c>
      <c r="S3498">
        <v>8.9959694013310898</v>
      </c>
      <c r="T3498">
        <v>0.36895314935642198</v>
      </c>
      <c r="U3498">
        <v>0.93572496232470503</v>
      </c>
      <c r="V3498">
        <v>14.560353287536801</v>
      </c>
      <c r="W3498">
        <v>5.6122157059075901</v>
      </c>
    </row>
    <row r="3499" spans="1:23" x14ac:dyDescent="0.25">
      <c r="A3499">
        <v>3497</v>
      </c>
      <c r="B3499">
        <v>179.84236061247</v>
      </c>
      <c r="C3499">
        <v>224.123658522385</v>
      </c>
      <c r="D3499">
        <v>38.030336283203702</v>
      </c>
      <c r="E3499">
        <v>10.7062761212437</v>
      </c>
      <c r="F3499">
        <v>6.86016845703125</v>
      </c>
      <c r="G3499">
        <v>6.39385509490966</v>
      </c>
      <c r="H3499">
        <v>8.7412157058715803</v>
      </c>
      <c r="I3499">
        <v>4.8899416923522896</v>
      </c>
      <c r="J3499">
        <v>1095</v>
      </c>
      <c r="K3499">
        <v>436</v>
      </c>
      <c r="L3499">
        <v>1932</v>
      </c>
      <c r="M3499">
        <v>1180</v>
      </c>
      <c r="N3499">
        <v>105.948104858398</v>
      </c>
      <c r="O3499">
        <v>24.413112640380799</v>
      </c>
      <c r="P3499">
        <v>68.784655061250803</v>
      </c>
      <c r="Q3499">
        <v>195.55656237736699</v>
      </c>
      <c r="R3499">
        <v>21.4054843745505</v>
      </c>
      <c r="S3499">
        <v>7.3737288061327702</v>
      </c>
      <c r="T3499">
        <v>0.44044598400498502</v>
      </c>
      <c r="U3499">
        <v>0.951444837927233</v>
      </c>
      <c r="V3499">
        <v>9.1236203090507697</v>
      </c>
      <c r="W3499">
        <v>3.0170236913037298</v>
      </c>
    </row>
    <row r="3500" spans="1:23" x14ac:dyDescent="0.25">
      <c r="A3500">
        <v>3498</v>
      </c>
      <c r="B3500">
        <v>137.860758019755</v>
      </c>
      <c r="C3500">
        <v>174.50119350268699</v>
      </c>
      <c r="D3500">
        <v>28.917688070105299</v>
      </c>
      <c r="E3500">
        <v>13.094627644908201</v>
      </c>
      <c r="F3500">
        <v>7.3007164001464799</v>
      </c>
      <c r="G3500">
        <v>6.8667469024658203</v>
      </c>
      <c r="H3500">
        <v>8.6469993591308594</v>
      </c>
      <c r="I3500">
        <v>6.1255645751953098</v>
      </c>
      <c r="J3500">
        <v>1041</v>
      </c>
      <c r="K3500">
        <v>705</v>
      </c>
      <c r="L3500">
        <v>2047</v>
      </c>
      <c r="M3500">
        <v>1491</v>
      </c>
      <c r="N3500">
        <v>102.303466796875</v>
      </c>
      <c r="O3500">
        <v>61.611690521240199</v>
      </c>
      <c r="P3500">
        <v>73.819473843362502</v>
      </c>
      <c r="Q3500">
        <v>167.21417719494599</v>
      </c>
      <c r="R3500">
        <v>18.8311123683728</v>
      </c>
      <c r="S3500">
        <v>8.2029316606021503</v>
      </c>
      <c r="T3500">
        <v>0.475007232503946</v>
      </c>
      <c r="U3500">
        <v>0.94311516144973995</v>
      </c>
      <c r="V3500">
        <v>7.6656639449935504</v>
      </c>
      <c r="W3500">
        <v>4.5940764246991899</v>
      </c>
    </row>
    <row r="3501" spans="1:23" x14ac:dyDescent="0.25">
      <c r="A3501">
        <v>3499</v>
      </c>
      <c r="B3501">
        <v>158.63135321857499</v>
      </c>
      <c r="C3501">
        <v>194.976324011721</v>
      </c>
      <c r="D3501">
        <v>48.7435466714619</v>
      </c>
      <c r="E3501">
        <v>6.9699191424341302</v>
      </c>
      <c r="F3501">
        <v>9.9114885330200195</v>
      </c>
      <c r="G3501">
        <v>2.3952951431274401</v>
      </c>
      <c r="H3501">
        <v>12.6102170944213</v>
      </c>
      <c r="I3501">
        <v>1.8352423906326201</v>
      </c>
      <c r="J3501">
        <v>1460</v>
      </c>
      <c r="K3501">
        <v>112</v>
      </c>
      <c r="L3501">
        <v>3032</v>
      </c>
      <c r="M3501">
        <v>265</v>
      </c>
      <c r="N3501">
        <v>137.53544616699199</v>
      </c>
      <c r="O3501">
        <v>33.136081695556598</v>
      </c>
      <c r="P3501">
        <v>57.543181381034799</v>
      </c>
      <c r="Q3501">
        <v>176.783658818519</v>
      </c>
      <c r="R3501">
        <v>19.857678146681099</v>
      </c>
      <c r="S3501">
        <v>7.2663319256100198</v>
      </c>
      <c r="T3501">
        <v>0.43227830814892698</v>
      </c>
      <c r="U3501">
        <v>0.94518265314997796</v>
      </c>
      <c r="V3501">
        <v>8.2539454806312698</v>
      </c>
      <c r="W3501">
        <v>2.5609582542694498</v>
      </c>
    </row>
    <row r="3502" spans="1:23" x14ac:dyDescent="0.25">
      <c r="A3502">
        <v>3500</v>
      </c>
      <c r="B3502">
        <v>115.102874109724</v>
      </c>
      <c r="C3502">
        <v>184.87115992936</v>
      </c>
      <c r="D3502">
        <v>18.823872396175702</v>
      </c>
      <c r="E3502">
        <v>5.4820025264880599</v>
      </c>
      <c r="F3502">
        <v>6.2681336402893004</v>
      </c>
      <c r="G3502">
        <v>2.7944321632385201</v>
      </c>
      <c r="H3502">
        <v>7.2291913032531703</v>
      </c>
      <c r="I3502">
        <v>1.9426451921462999</v>
      </c>
      <c r="J3502">
        <v>768</v>
      </c>
      <c r="K3502">
        <v>156</v>
      </c>
      <c r="L3502">
        <v>1894</v>
      </c>
      <c r="M3502">
        <v>344</v>
      </c>
      <c r="N3502">
        <v>74</v>
      </c>
      <c r="O3502">
        <v>30.413810729980401</v>
      </c>
      <c r="P3502">
        <v>71.246669442131505</v>
      </c>
      <c r="Q3502">
        <v>200.975112607488</v>
      </c>
      <c r="R3502">
        <v>22.6472914930571</v>
      </c>
      <c r="S3502">
        <v>4.82647329522836</v>
      </c>
      <c r="T3502">
        <v>0.42112910630183498</v>
      </c>
      <c r="U3502">
        <v>0.97527511445034598</v>
      </c>
      <c r="V3502">
        <v>9.0613545816732994</v>
      </c>
      <c r="W3502">
        <v>2.5381539486837701</v>
      </c>
    </row>
    <row r="3503" spans="1:23" x14ac:dyDescent="0.25">
      <c r="A3503">
        <v>3501</v>
      </c>
      <c r="B3503">
        <v>158.15697956490499</v>
      </c>
      <c r="C3503">
        <v>202.455879213646</v>
      </c>
      <c r="D3503">
        <v>35.326393917953098</v>
      </c>
      <c r="E3503">
        <v>5.3096840485163801</v>
      </c>
      <c r="F3503">
        <v>5.9506683349609304</v>
      </c>
      <c r="G3503">
        <v>2.3043334484100302</v>
      </c>
      <c r="H3503">
        <v>7.8131618499755797</v>
      </c>
      <c r="I3503">
        <v>1.85531854629516</v>
      </c>
      <c r="J3503">
        <v>925</v>
      </c>
      <c r="K3503">
        <v>173</v>
      </c>
      <c r="L3503">
        <v>1791</v>
      </c>
      <c r="M3503">
        <v>339</v>
      </c>
      <c r="N3503">
        <v>102.94173431396401</v>
      </c>
      <c r="O3503">
        <v>46.5295600891113</v>
      </c>
      <c r="P3503">
        <v>83.615707434052695</v>
      </c>
      <c r="Q3503">
        <v>163.59658052995599</v>
      </c>
      <c r="R3503">
        <v>28.637491446459801</v>
      </c>
      <c r="S3503">
        <v>8.0914040416790698</v>
      </c>
      <c r="T3503">
        <v>0.49402445478343798</v>
      </c>
      <c r="U3503">
        <v>0.984888758337776</v>
      </c>
      <c r="V3503">
        <v>23.916527545909801</v>
      </c>
      <c r="W3503">
        <v>3.2739794390657702</v>
      </c>
    </row>
    <row r="3504" spans="1:23" x14ac:dyDescent="0.25">
      <c r="A3504">
        <v>3502</v>
      </c>
      <c r="B3504">
        <v>136.23798249529301</v>
      </c>
      <c r="C3504">
        <v>195.00589959052101</v>
      </c>
      <c r="D3504">
        <v>38.564892818651401</v>
      </c>
      <c r="E3504">
        <v>6.6199922299368801</v>
      </c>
      <c r="F3504">
        <v>7.9549975395202601</v>
      </c>
      <c r="G3504">
        <v>2.58249688148498</v>
      </c>
      <c r="H3504">
        <v>9.6446638107299805</v>
      </c>
      <c r="I3504">
        <v>1.8921213150024401</v>
      </c>
      <c r="J3504">
        <v>1141</v>
      </c>
      <c r="K3504">
        <v>132</v>
      </c>
      <c r="L3504">
        <v>2281</v>
      </c>
      <c r="M3504">
        <v>362</v>
      </c>
      <c r="N3504">
        <v>115.03912353515599</v>
      </c>
      <c r="O3504">
        <v>38.013153076171797</v>
      </c>
      <c r="P3504">
        <v>60.810191426260403</v>
      </c>
      <c r="Q3504">
        <v>149.80979270376699</v>
      </c>
      <c r="R3504">
        <v>27.2986359180899</v>
      </c>
      <c r="S3504">
        <v>4.4425656692902198</v>
      </c>
      <c r="T3504">
        <v>0.35882671233508101</v>
      </c>
      <c r="U3504">
        <v>0.97305498740405105</v>
      </c>
      <c r="V3504">
        <v>15.073104693140699</v>
      </c>
      <c r="W3504">
        <v>3.0182063385030302</v>
      </c>
    </row>
    <row r="3505" spans="1:23" x14ac:dyDescent="0.25">
      <c r="A3505">
        <v>3503</v>
      </c>
      <c r="B3505">
        <v>178.32824234896799</v>
      </c>
      <c r="C3505">
        <v>186.671020202216</v>
      </c>
      <c r="D3505">
        <v>25.564014476763301</v>
      </c>
      <c r="E3505">
        <v>7.7701548142149601</v>
      </c>
      <c r="F3505">
        <v>6.9697356224059996</v>
      </c>
      <c r="G3505">
        <v>5.1393074989318803</v>
      </c>
      <c r="H3505">
        <v>9.6511945724487305</v>
      </c>
      <c r="I3505">
        <v>3.2731909751892001</v>
      </c>
      <c r="J3505">
        <v>1144</v>
      </c>
      <c r="K3505">
        <v>222</v>
      </c>
      <c r="L3505">
        <v>2264</v>
      </c>
      <c r="M3505">
        <v>589</v>
      </c>
      <c r="N3505">
        <v>104.08650970458901</v>
      </c>
      <c r="O3505">
        <v>38.626415252685497</v>
      </c>
      <c r="P3505">
        <v>88.300526315789398</v>
      </c>
      <c r="Q3505">
        <v>137.77541124756399</v>
      </c>
      <c r="R3505">
        <v>25.995803299699599</v>
      </c>
      <c r="S3505">
        <v>4.2225709589505804</v>
      </c>
      <c r="T3505">
        <v>0.53712732769291105</v>
      </c>
      <c r="U3505">
        <v>0.97403229192801699</v>
      </c>
      <c r="V3505">
        <v>13.1004497751124</v>
      </c>
      <c r="W3505">
        <v>2.7922935216456799</v>
      </c>
    </row>
    <row r="3506" spans="1:23" x14ac:dyDescent="0.25">
      <c r="A3506">
        <v>3504</v>
      </c>
      <c r="B3506">
        <v>179.63005297987499</v>
      </c>
      <c r="C3506">
        <v>220.99394515709599</v>
      </c>
      <c r="D3506">
        <v>34.755063940685602</v>
      </c>
      <c r="E3506">
        <v>4.9880567461523002</v>
      </c>
      <c r="F3506">
        <v>6.3044729232787997</v>
      </c>
      <c r="G3506">
        <v>2.4685518741607599</v>
      </c>
      <c r="H3506">
        <v>13.1945781707763</v>
      </c>
      <c r="I3506">
        <v>2.38871026039123</v>
      </c>
      <c r="J3506">
        <v>1623</v>
      </c>
      <c r="K3506">
        <v>241</v>
      </c>
      <c r="L3506">
        <v>2427</v>
      </c>
      <c r="M3506">
        <v>526</v>
      </c>
      <c r="N3506">
        <v>130.41856384277301</v>
      </c>
      <c r="O3506">
        <v>37.589893341064403</v>
      </c>
      <c r="P3506">
        <v>71.515136837006494</v>
      </c>
      <c r="Q3506">
        <v>115.06115268625</v>
      </c>
      <c r="R3506">
        <v>28.0068985375623</v>
      </c>
      <c r="S3506">
        <v>4.9316790859231299</v>
      </c>
      <c r="T3506">
        <v>0.441510698884514</v>
      </c>
      <c r="U3506">
        <v>0.95751710611294205</v>
      </c>
      <c r="V3506">
        <v>16.312548113933701</v>
      </c>
      <c r="W3506">
        <v>3.4022819285977102</v>
      </c>
    </row>
    <row r="3507" spans="1:23" x14ac:dyDescent="0.25">
      <c r="A3507">
        <v>3505</v>
      </c>
      <c r="B3507">
        <v>198.20867860816199</v>
      </c>
      <c r="C3507">
        <v>162.00291098216499</v>
      </c>
      <c r="D3507">
        <v>43.907458949087001</v>
      </c>
      <c r="E3507">
        <v>10.228116347376</v>
      </c>
      <c r="F3507">
        <v>5.93672370910644</v>
      </c>
      <c r="G3507">
        <v>3.5147249698638898</v>
      </c>
      <c r="H3507">
        <v>9.9801120758056605</v>
      </c>
      <c r="I3507">
        <v>2.8677303791046098</v>
      </c>
      <c r="J3507">
        <v>1163</v>
      </c>
      <c r="K3507">
        <v>213</v>
      </c>
      <c r="L3507">
        <v>1972</v>
      </c>
      <c r="M3507">
        <v>604</v>
      </c>
      <c r="N3507">
        <v>107.05606842041</v>
      </c>
      <c r="O3507">
        <v>26.2488079071044</v>
      </c>
      <c r="P3507">
        <v>67.138422929599699</v>
      </c>
      <c r="Q3507">
        <v>184.62259853436299</v>
      </c>
      <c r="R3507">
        <v>21.110983258846499</v>
      </c>
      <c r="S3507">
        <v>4.83806622837169</v>
      </c>
      <c r="T3507">
        <v>0.49118816732251802</v>
      </c>
      <c r="U3507">
        <v>0.97190754604351004</v>
      </c>
      <c r="V3507">
        <v>9.2405333333333299</v>
      </c>
      <c r="W3507">
        <v>2.9129164231443601</v>
      </c>
    </row>
    <row r="3508" spans="1:23" x14ac:dyDescent="0.25">
      <c r="A3508">
        <v>3506</v>
      </c>
      <c r="B3508">
        <v>117.123619709289</v>
      </c>
      <c r="C3508">
        <v>124.03491237943599</v>
      </c>
      <c r="D3508">
        <v>22.162387699964999</v>
      </c>
      <c r="E3508">
        <v>6.7919632697137304</v>
      </c>
      <c r="F3508">
        <v>4.6625223159790004</v>
      </c>
      <c r="G3508">
        <v>4.5217137336730904</v>
      </c>
      <c r="H3508">
        <v>6.2359504699706996</v>
      </c>
      <c r="I3508">
        <v>3.1744744777679399</v>
      </c>
      <c r="J3508">
        <v>746</v>
      </c>
      <c r="K3508">
        <v>305</v>
      </c>
      <c r="L3508">
        <v>1219</v>
      </c>
      <c r="M3508">
        <v>712</v>
      </c>
      <c r="N3508">
        <v>64.031242370605398</v>
      </c>
      <c r="O3508">
        <v>42.579338073730398</v>
      </c>
      <c r="P3508">
        <v>54.390987408880001</v>
      </c>
      <c r="Q3508">
        <v>176.150915750915</v>
      </c>
      <c r="R3508">
        <v>16.9450309484162</v>
      </c>
      <c r="S3508">
        <v>6.5308771777807699</v>
      </c>
      <c r="T3508">
        <v>0.46913497257667802</v>
      </c>
      <c r="U3508">
        <v>0.94483706292944702</v>
      </c>
      <c r="V3508">
        <v>9.2878228782287806</v>
      </c>
      <c r="W3508">
        <v>3.3154789995280698</v>
      </c>
    </row>
    <row r="3509" spans="1:23" x14ac:dyDescent="0.25">
      <c r="A3509">
        <v>3507</v>
      </c>
      <c r="B3509">
        <v>161.21849832133299</v>
      </c>
      <c r="C3509">
        <v>207.37318791360201</v>
      </c>
      <c r="D3509">
        <v>16.368962213106101</v>
      </c>
      <c r="E3509">
        <v>9.2193619537996803</v>
      </c>
      <c r="F3509">
        <v>7.2548437118530202</v>
      </c>
      <c r="G3509">
        <v>5.6000485420226997</v>
      </c>
      <c r="H3509">
        <v>8.2150983810424805</v>
      </c>
      <c r="I3509">
        <v>4.6246495246887198</v>
      </c>
      <c r="J3509">
        <v>1017</v>
      </c>
      <c r="K3509">
        <v>465</v>
      </c>
      <c r="L3509">
        <v>2037</v>
      </c>
      <c r="M3509">
        <v>1041</v>
      </c>
      <c r="N3509">
        <v>85</v>
      </c>
      <c r="O3509">
        <v>42.720016479492102</v>
      </c>
      <c r="P3509">
        <v>98.697818032111897</v>
      </c>
      <c r="Q3509">
        <v>174.87148841793899</v>
      </c>
      <c r="R3509">
        <v>25.2135808585371</v>
      </c>
      <c r="S3509">
        <v>6.1265905029004903</v>
      </c>
      <c r="T3509">
        <v>0.51907220055639602</v>
      </c>
      <c r="U3509">
        <v>0.94797293341536504</v>
      </c>
      <c r="V3509">
        <v>15.136879432624101</v>
      </c>
      <c r="W3509">
        <v>2.8574297188754998</v>
      </c>
    </row>
    <row r="3510" spans="1:23" x14ac:dyDescent="0.25">
      <c r="A3510">
        <v>3508</v>
      </c>
      <c r="B3510">
        <v>154.69816996254499</v>
      </c>
      <c r="C3510">
        <v>177.99130586659899</v>
      </c>
      <c r="D3510">
        <v>22.998729104927399</v>
      </c>
      <c r="E3510">
        <v>11.7382953603303</v>
      </c>
      <c r="F3510">
        <v>7.1852693557739196</v>
      </c>
      <c r="G3510">
        <v>6.8346872329711896</v>
      </c>
      <c r="H3510">
        <v>9.3604383468627894</v>
      </c>
      <c r="I3510">
        <v>5.45709133148193</v>
      </c>
      <c r="J3510">
        <v>1138</v>
      </c>
      <c r="K3510">
        <v>575</v>
      </c>
      <c r="L3510">
        <v>2275</v>
      </c>
      <c r="M3510">
        <v>1314</v>
      </c>
      <c r="N3510">
        <v>97.164802551269503</v>
      </c>
      <c r="O3510">
        <v>61.773780822753899</v>
      </c>
      <c r="P3510">
        <v>97.662582950484904</v>
      </c>
      <c r="Q3510">
        <v>196.13026227865001</v>
      </c>
      <c r="R3510">
        <v>22.8182553137658</v>
      </c>
      <c r="S3510">
        <v>4.0070035161101796</v>
      </c>
      <c r="T3510">
        <v>0.54915570984673401</v>
      </c>
      <c r="U3510">
        <v>0.97842896424939496</v>
      </c>
      <c r="V3510">
        <v>16.709969788519601</v>
      </c>
      <c r="W3510">
        <v>2.67400629110666</v>
      </c>
    </row>
    <row r="3511" spans="1:23" x14ac:dyDescent="0.25">
      <c r="A3511">
        <v>3509</v>
      </c>
      <c r="B3511">
        <v>165.585670205127</v>
      </c>
      <c r="C3511">
        <v>151.356595315259</v>
      </c>
      <c r="D3511">
        <v>37.7008132256707</v>
      </c>
      <c r="E3511">
        <v>4.2549742944723503</v>
      </c>
      <c r="F3511">
        <v>11.920213699340801</v>
      </c>
      <c r="G3511">
        <v>2.9401504993438698</v>
      </c>
      <c r="H3511">
        <v>10.293748855590801</v>
      </c>
      <c r="I3511">
        <v>1.68303418159484</v>
      </c>
      <c r="J3511">
        <v>1225</v>
      </c>
      <c r="K3511">
        <v>74</v>
      </c>
      <c r="L3511">
        <v>2847</v>
      </c>
      <c r="M3511">
        <v>220</v>
      </c>
      <c r="N3511">
        <v>87.235313415527301</v>
      </c>
      <c r="O3511">
        <v>35.805027008056598</v>
      </c>
      <c r="P3511">
        <v>92.700029437739104</v>
      </c>
      <c r="Q3511">
        <v>153.29490907601499</v>
      </c>
      <c r="R3511">
        <v>18.060061783262601</v>
      </c>
      <c r="S3511">
        <v>6.0015118207762903</v>
      </c>
      <c r="T3511">
        <v>0.63181530900285499</v>
      </c>
      <c r="U3511">
        <v>0.99134764399561603</v>
      </c>
      <c r="V3511">
        <v>7.51780264496439</v>
      </c>
      <c r="W3511">
        <v>2.7482276486805799</v>
      </c>
    </row>
    <row r="3512" spans="1:23" x14ac:dyDescent="0.25">
      <c r="A3512">
        <v>3510</v>
      </c>
      <c r="B3512">
        <v>202.85856507985699</v>
      </c>
      <c r="C3512">
        <v>203.85802169652001</v>
      </c>
      <c r="D3512">
        <v>27.560654071729399</v>
      </c>
      <c r="E3512">
        <v>5.48068840250584</v>
      </c>
      <c r="F3512">
        <v>5.3885936737060502</v>
      </c>
      <c r="G3512">
        <v>2.1612074375152499</v>
      </c>
      <c r="H3512">
        <v>11.027939796447701</v>
      </c>
      <c r="I3512">
        <v>1.68181812763214</v>
      </c>
      <c r="J3512">
        <v>1377</v>
      </c>
      <c r="K3512">
        <v>124</v>
      </c>
      <c r="L3512">
        <v>2056</v>
      </c>
      <c r="M3512">
        <v>288</v>
      </c>
      <c r="N3512">
        <v>106.929878234863</v>
      </c>
      <c r="O3512">
        <v>32.249031066894503</v>
      </c>
      <c r="P3512">
        <v>96.571692023974094</v>
      </c>
      <c r="Q3512">
        <v>189.82817154282401</v>
      </c>
      <c r="R3512">
        <v>24.573269988359801</v>
      </c>
      <c r="S3512">
        <v>4.4206040689097001</v>
      </c>
      <c r="T3512">
        <v>0.58035910514103095</v>
      </c>
      <c r="U3512">
        <v>0.97666337919947299</v>
      </c>
      <c r="V3512">
        <v>13.381979695431401</v>
      </c>
      <c r="W3512">
        <v>2.8094520547945199</v>
      </c>
    </row>
    <row r="3513" spans="1:23" x14ac:dyDescent="0.25">
      <c r="A3513">
        <v>3511</v>
      </c>
      <c r="B3513">
        <v>177.512992683731</v>
      </c>
      <c r="C3513">
        <v>188.78078363639801</v>
      </c>
      <c r="D3513">
        <v>19.7250224667056</v>
      </c>
      <c r="E3513">
        <v>5.4594629090265103</v>
      </c>
      <c r="F3513">
        <v>5.0914592742919904</v>
      </c>
      <c r="G3513">
        <v>2.4673364162445002</v>
      </c>
      <c r="H3513">
        <v>7.4514269828796298</v>
      </c>
      <c r="I3513">
        <v>1.4250773191452</v>
      </c>
      <c r="J3513">
        <v>828</v>
      </c>
      <c r="K3513">
        <v>57</v>
      </c>
      <c r="L3513">
        <v>1801</v>
      </c>
      <c r="M3513">
        <v>150</v>
      </c>
      <c r="N3513">
        <v>82.346824645996094</v>
      </c>
      <c r="O3513">
        <v>26.0768108367919</v>
      </c>
      <c r="P3513">
        <v>95.0017373175816</v>
      </c>
      <c r="Q3513">
        <v>199.37976346911901</v>
      </c>
      <c r="R3513">
        <v>26.1343683477231</v>
      </c>
      <c r="S3513">
        <v>5.6108174520465202</v>
      </c>
      <c r="T3513">
        <v>0.51622411663478296</v>
      </c>
      <c r="U3513">
        <v>0.97133283349033295</v>
      </c>
      <c r="V3513">
        <v>16.252336448598101</v>
      </c>
      <c r="W3513">
        <v>3.0724999999999998</v>
      </c>
    </row>
    <row r="3514" spans="1:23" x14ac:dyDescent="0.25">
      <c r="A3514">
        <v>3512</v>
      </c>
      <c r="B3514">
        <v>170.422053600884</v>
      </c>
      <c r="C3514">
        <v>176.612276582118</v>
      </c>
      <c r="D3514">
        <v>27.017274272024402</v>
      </c>
      <c r="E3514">
        <v>11.993156167980599</v>
      </c>
      <c r="F3514">
        <v>4.9083743095397896</v>
      </c>
      <c r="G3514">
        <v>4.58458995819091</v>
      </c>
      <c r="H3514">
        <v>8.6219005584716797</v>
      </c>
      <c r="I3514">
        <v>3.5743837356567298</v>
      </c>
      <c r="J3514">
        <v>1048</v>
      </c>
      <c r="K3514">
        <v>266</v>
      </c>
      <c r="L3514">
        <v>1628</v>
      </c>
      <c r="M3514">
        <v>787</v>
      </c>
      <c r="N3514">
        <v>81.987800598144503</v>
      </c>
      <c r="O3514">
        <v>35.355339050292898</v>
      </c>
      <c r="P3514">
        <v>41.264878048780403</v>
      </c>
      <c r="Q3514">
        <v>203.94713754854499</v>
      </c>
      <c r="R3514">
        <v>17.185049816053699</v>
      </c>
      <c r="S3514">
        <v>6.41398663114727</v>
      </c>
      <c r="T3514">
        <v>0.44016086316103797</v>
      </c>
      <c r="U3514">
        <v>0.97498159367278403</v>
      </c>
      <c r="V3514">
        <v>9.1404220779220697</v>
      </c>
      <c r="W3514">
        <v>2.2260291485553498</v>
      </c>
    </row>
    <row r="3515" spans="1:23" x14ac:dyDescent="0.25">
      <c r="A3515">
        <v>3513</v>
      </c>
      <c r="B3515">
        <v>151.411690504376</v>
      </c>
      <c r="C3515">
        <v>174.516873993285</v>
      </c>
      <c r="D3515">
        <v>20.880773059665501</v>
      </c>
      <c r="E3515">
        <v>7.1644389230047496</v>
      </c>
      <c r="F3515">
        <v>5.9443888664245597</v>
      </c>
      <c r="G3515">
        <v>3.0432045459747301</v>
      </c>
      <c r="H3515">
        <v>7.7120709419250399</v>
      </c>
      <c r="I3515">
        <v>2.14324855804443</v>
      </c>
      <c r="J3515">
        <v>888</v>
      </c>
      <c r="K3515">
        <v>166</v>
      </c>
      <c r="L3515">
        <v>1600</v>
      </c>
      <c r="M3515">
        <v>400</v>
      </c>
      <c r="N3515">
        <v>121.597702026367</v>
      </c>
      <c r="O3515">
        <v>50.089920043945298</v>
      </c>
      <c r="P3515">
        <v>99.457949393008604</v>
      </c>
      <c r="Q3515">
        <v>178.24271936909099</v>
      </c>
      <c r="R3515">
        <v>28.1590251041304</v>
      </c>
      <c r="S3515">
        <v>5.0965822551784896</v>
      </c>
      <c r="T3515">
        <v>0.55674894372101102</v>
      </c>
      <c r="U3515">
        <v>0.96919496055016896</v>
      </c>
      <c r="V3515">
        <v>12.4532258064516</v>
      </c>
      <c r="W3515">
        <v>3.2612097502256998</v>
      </c>
    </row>
    <row r="3516" spans="1:23" x14ac:dyDescent="0.25">
      <c r="A3516">
        <v>3514</v>
      </c>
      <c r="B3516">
        <v>161.22794931009699</v>
      </c>
      <c r="C3516">
        <v>178.81237749616699</v>
      </c>
      <c r="D3516">
        <v>24.154117334704299</v>
      </c>
      <c r="E3516">
        <v>12.385072251070101</v>
      </c>
      <c r="F3516">
        <v>9.5721397399902308</v>
      </c>
      <c r="G3516">
        <v>6.1009111404418901</v>
      </c>
      <c r="H3516">
        <v>10.7638301849365</v>
      </c>
      <c r="I3516">
        <v>5.7403926849365199</v>
      </c>
      <c r="J3516">
        <v>1385</v>
      </c>
      <c r="K3516">
        <v>623</v>
      </c>
      <c r="L3516">
        <v>2585</v>
      </c>
      <c r="M3516">
        <v>1393</v>
      </c>
      <c r="N3516">
        <v>131.50285339355401</v>
      </c>
      <c r="O3516">
        <v>54.0832710266113</v>
      </c>
      <c r="P3516">
        <v>70.983454398708602</v>
      </c>
      <c r="Q3516">
        <v>215.42349726775899</v>
      </c>
      <c r="R3516">
        <v>23.532777743280501</v>
      </c>
      <c r="S3516">
        <v>5.4328718308219104</v>
      </c>
      <c r="T3516">
        <v>0.46740757886072898</v>
      </c>
      <c r="U3516">
        <v>0.97309427659161096</v>
      </c>
      <c r="V3516">
        <v>10.0569020021074</v>
      </c>
      <c r="W3516">
        <v>2.5299003322259099</v>
      </c>
    </row>
    <row r="3517" spans="1:23" x14ac:dyDescent="0.25">
      <c r="A3517">
        <v>3515</v>
      </c>
      <c r="B3517">
        <v>156.45783927497101</v>
      </c>
      <c r="C3517">
        <v>194.47852665489299</v>
      </c>
      <c r="D3517">
        <v>20.984018474500399</v>
      </c>
      <c r="E3517">
        <v>10.4759918259793</v>
      </c>
      <c r="F3517">
        <v>6.1893959045410103</v>
      </c>
      <c r="G3517">
        <v>3.3717412948608398</v>
      </c>
      <c r="H3517">
        <v>6.3074355125427202</v>
      </c>
      <c r="I3517">
        <v>3.2894759178161599</v>
      </c>
      <c r="J3517">
        <v>595</v>
      </c>
      <c r="K3517">
        <v>324</v>
      </c>
      <c r="L3517">
        <v>1541</v>
      </c>
      <c r="M3517">
        <v>785</v>
      </c>
      <c r="N3517">
        <v>50.774009704589801</v>
      </c>
      <c r="O3517">
        <v>28.1602573394775</v>
      </c>
      <c r="P3517">
        <v>108.850212358676</v>
      </c>
      <c r="Q3517">
        <v>191.22994810970999</v>
      </c>
      <c r="R3517">
        <v>28.910961380886398</v>
      </c>
      <c r="S3517">
        <v>4.5410711269762896</v>
      </c>
      <c r="T3517">
        <v>0.69573535447579904</v>
      </c>
      <c r="U3517">
        <v>0.97487593253327698</v>
      </c>
      <c r="V3517">
        <v>4.08469387755102</v>
      </c>
      <c r="W3517">
        <v>2.4999273150167101</v>
      </c>
    </row>
    <row r="3518" spans="1:23" x14ac:dyDescent="0.25">
      <c r="A3518">
        <v>3516</v>
      </c>
      <c r="B3518">
        <v>115.39538900425001</v>
      </c>
      <c r="C3518">
        <v>160.265132255623</v>
      </c>
      <c r="D3518">
        <v>26.238920323652099</v>
      </c>
      <c r="E3518">
        <v>4.9352731058797303</v>
      </c>
      <c r="F3518">
        <v>5.7802991867065403</v>
      </c>
      <c r="G3518">
        <v>2.6364879608154199</v>
      </c>
      <c r="H3518">
        <v>6.1385898590087802</v>
      </c>
      <c r="I3518">
        <v>2.0576901435852002</v>
      </c>
      <c r="J3518">
        <v>704</v>
      </c>
      <c r="K3518">
        <v>219</v>
      </c>
      <c r="L3518">
        <v>1518</v>
      </c>
      <c r="M3518">
        <v>425</v>
      </c>
      <c r="N3518">
        <v>61.983871459960902</v>
      </c>
      <c r="O3518">
        <v>24.596746444702099</v>
      </c>
      <c r="P3518">
        <v>73.870728417266093</v>
      </c>
      <c r="Q3518">
        <v>166.64104525175199</v>
      </c>
      <c r="R3518">
        <v>22.9818345376084</v>
      </c>
      <c r="S3518">
        <v>5.6765128355946404</v>
      </c>
      <c r="T3518">
        <v>0.44344390230021002</v>
      </c>
      <c r="U3518">
        <v>0.959997390707654</v>
      </c>
      <c r="V3518">
        <v>9.5745366639806608</v>
      </c>
      <c r="W3518">
        <v>3.28667030865883</v>
      </c>
    </row>
    <row r="3519" spans="1:23" x14ac:dyDescent="0.25">
      <c r="A3519">
        <v>3517</v>
      </c>
      <c r="B3519">
        <v>153.130547846843</v>
      </c>
      <c r="C3519">
        <v>163.66944827184599</v>
      </c>
      <c r="D3519">
        <v>28.056959473892402</v>
      </c>
      <c r="E3519">
        <v>2.2998915840919301</v>
      </c>
      <c r="F3519">
        <v>7.0305433273315403</v>
      </c>
      <c r="G3519">
        <v>1.7200510501861499</v>
      </c>
      <c r="H3519">
        <v>7.6777014732360804</v>
      </c>
      <c r="I3519">
        <v>1.11018943786621</v>
      </c>
      <c r="J3519">
        <v>899</v>
      </c>
      <c r="K3519">
        <v>60</v>
      </c>
      <c r="L3519">
        <v>1868</v>
      </c>
      <c r="M3519">
        <v>133</v>
      </c>
      <c r="N3519">
        <v>94.191299438476506</v>
      </c>
      <c r="O3519">
        <v>68.242218017578097</v>
      </c>
      <c r="P3519">
        <v>133.979549393414</v>
      </c>
      <c r="Q3519">
        <v>141.90588641861501</v>
      </c>
      <c r="R3519">
        <v>20.8238946990759</v>
      </c>
      <c r="S3519">
        <v>7.51288958208466</v>
      </c>
      <c r="T3519">
        <v>0.722711704580981</v>
      </c>
      <c r="U3519">
        <v>0.875965200021662</v>
      </c>
      <c r="V3519">
        <v>12.798561151079101</v>
      </c>
      <c r="W3519">
        <v>3.5032369443245499</v>
      </c>
    </row>
    <row r="3520" spans="1:23" x14ac:dyDescent="0.25">
      <c r="A3520">
        <v>3518</v>
      </c>
      <c r="B3520">
        <v>184.64078480079101</v>
      </c>
      <c r="C3520">
        <v>193.58698985037501</v>
      </c>
      <c r="D3520">
        <v>23.272459790680799</v>
      </c>
      <c r="E3520">
        <v>7.2197903341986098</v>
      </c>
      <c r="F3520">
        <v>7.3026380538940403</v>
      </c>
      <c r="G3520">
        <v>2.8904507160186701</v>
      </c>
      <c r="H3520">
        <v>10.7209863662719</v>
      </c>
      <c r="I3520">
        <v>2.3502459526061998</v>
      </c>
      <c r="J3520">
        <v>1348</v>
      </c>
      <c r="K3520">
        <v>214</v>
      </c>
      <c r="L3520">
        <v>2238</v>
      </c>
      <c r="M3520">
        <v>513</v>
      </c>
      <c r="N3520">
        <v>118.802360534667</v>
      </c>
      <c r="O3520">
        <v>27.0739727020263</v>
      </c>
      <c r="P3520">
        <v>62.9372491020494</v>
      </c>
      <c r="Q3520">
        <v>163.450898522248</v>
      </c>
      <c r="R3520">
        <v>26.4712624098145</v>
      </c>
      <c r="S3520">
        <v>5.7195296551314101</v>
      </c>
      <c r="T3520">
        <v>0.40834329827358801</v>
      </c>
      <c r="U3520">
        <v>0.95958538770650903</v>
      </c>
      <c r="V3520">
        <v>8.5448768864177893</v>
      </c>
      <c r="W3520">
        <v>3.1834363047955199</v>
      </c>
    </row>
    <row r="3521" spans="1:23" x14ac:dyDescent="0.25">
      <c r="A3521">
        <v>3519</v>
      </c>
      <c r="B3521">
        <v>171.80570164373401</v>
      </c>
      <c r="C3521">
        <v>124.848667740495</v>
      </c>
      <c r="D3521">
        <v>38.054213018137098</v>
      </c>
      <c r="E3521">
        <v>3.5491134434062301</v>
      </c>
      <c r="F3521">
        <v>6.7028398513793901</v>
      </c>
      <c r="G3521">
        <v>3.2629134654998699</v>
      </c>
      <c r="H3521">
        <v>9.9738855361938406</v>
      </c>
      <c r="I3521">
        <v>1.8542443513870199</v>
      </c>
      <c r="J3521">
        <v>1196</v>
      </c>
      <c r="K3521">
        <v>111</v>
      </c>
      <c r="L3521">
        <v>2025</v>
      </c>
      <c r="M3521">
        <v>266</v>
      </c>
      <c r="N3521">
        <v>117.889770507812</v>
      </c>
      <c r="O3521">
        <v>43.416587829589801</v>
      </c>
      <c r="P3521">
        <v>81.212794078773399</v>
      </c>
      <c r="Q3521">
        <v>137.96285097192199</v>
      </c>
      <c r="R3521">
        <v>25.146126999678302</v>
      </c>
      <c r="S3521">
        <v>5.67355485576131</v>
      </c>
      <c r="T3521">
        <v>0.47535696419637602</v>
      </c>
      <c r="U3521">
        <v>0.95480631366876201</v>
      </c>
      <c r="V3521">
        <v>16.7976095617529</v>
      </c>
      <c r="W3521">
        <v>3.0930779569892399</v>
      </c>
    </row>
    <row r="3522" spans="1:23" x14ac:dyDescent="0.25">
      <c r="A3522">
        <v>3520</v>
      </c>
      <c r="B3522">
        <v>169.95722796871601</v>
      </c>
      <c r="C3522">
        <v>183.829901608802</v>
      </c>
      <c r="D3522">
        <v>34.370465756910697</v>
      </c>
      <c r="E3522">
        <v>10.2821479124318</v>
      </c>
      <c r="F3522">
        <v>6.4767861366271902</v>
      </c>
      <c r="G3522">
        <v>3.1974580287933301</v>
      </c>
      <c r="H3522">
        <v>7.7828106880187899</v>
      </c>
      <c r="I3522">
        <v>2.1033616065978999</v>
      </c>
      <c r="J3522">
        <v>870</v>
      </c>
      <c r="K3522">
        <v>107</v>
      </c>
      <c r="L3522">
        <v>1726</v>
      </c>
      <c r="M3522">
        <v>318</v>
      </c>
      <c r="N3522">
        <v>80.28076171875</v>
      </c>
      <c r="O3522">
        <v>21.9317111968994</v>
      </c>
      <c r="P3522">
        <v>73.645380790369003</v>
      </c>
      <c r="Q3522">
        <v>114.289749050838</v>
      </c>
      <c r="R3522">
        <v>20.280185343167901</v>
      </c>
      <c r="S3522">
        <v>8.4687010576283193</v>
      </c>
      <c r="T3522">
        <v>0.56107591008925495</v>
      </c>
      <c r="U3522">
        <v>0.92146309114132796</v>
      </c>
      <c r="V3522">
        <v>5.5484375000000004</v>
      </c>
      <c r="W3522">
        <v>4.6643835616438301</v>
      </c>
    </row>
    <row r="3523" spans="1:23" x14ac:dyDescent="0.25">
      <c r="A3523">
        <v>3521</v>
      </c>
      <c r="B3523">
        <v>177.20768887422599</v>
      </c>
      <c r="C3523">
        <v>206.48213627277801</v>
      </c>
      <c r="D3523">
        <v>24.9603210562802</v>
      </c>
      <c r="E3523">
        <v>5.8524321200166396</v>
      </c>
      <c r="F3523">
        <v>8.5051975250244105</v>
      </c>
      <c r="G3523">
        <v>4.17636919021606</v>
      </c>
      <c r="H3523">
        <v>10.4013605117797</v>
      </c>
      <c r="I3523">
        <v>2.67447781562805</v>
      </c>
      <c r="J3523">
        <v>1291</v>
      </c>
      <c r="K3523">
        <v>161</v>
      </c>
      <c r="L3523">
        <v>2578</v>
      </c>
      <c r="M3523">
        <v>415</v>
      </c>
      <c r="N3523">
        <v>110.941429138183</v>
      </c>
      <c r="O3523">
        <v>12.8062486648559</v>
      </c>
      <c r="P3523">
        <v>66.151778858459096</v>
      </c>
      <c r="Q3523">
        <v>195.453274277975</v>
      </c>
      <c r="R3523">
        <v>18.014178324749501</v>
      </c>
      <c r="S3523">
        <v>3.8520256822132999</v>
      </c>
      <c r="T3523">
        <v>0.47667688748411802</v>
      </c>
      <c r="U3523">
        <v>0.98242185068588195</v>
      </c>
      <c r="V3523">
        <v>11.5976916735366</v>
      </c>
      <c r="W3523">
        <v>2.6392430017085</v>
      </c>
    </row>
    <row r="3524" spans="1:23" x14ac:dyDescent="0.25">
      <c r="A3524">
        <v>3522</v>
      </c>
      <c r="B3524">
        <v>171.87306177104099</v>
      </c>
      <c r="C3524">
        <v>193.89252653845401</v>
      </c>
      <c r="D3524">
        <v>34.893100097532603</v>
      </c>
      <c r="E3524">
        <v>7.4746024230533896</v>
      </c>
      <c r="F3524">
        <v>8.5008602142333896</v>
      </c>
      <c r="G3524">
        <v>4.9339933395385698</v>
      </c>
      <c r="H3524">
        <v>10.930782318115201</v>
      </c>
      <c r="I3524">
        <v>3.95873570442199</v>
      </c>
      <c r="J3524">
        <v>1344</v>
      </c>
      <c r="K3524">
        <v>383</v>
      </c>
      <c r="L3524">
        <v>2458</v>
      </c>
      <c r="M3524">
        <v>927</v>
      </c>
      <c r="N3524">
        <v>113.265182495117</v>
      </c>
      <c r="O3524">
        <v>61.854671478271399</v>
      </c>
      <c r="P3524">
        <v>56.523888581442499</v>
      </c>
      <c r="Q3524">
        <v>164.889626799882</v>
      </c>
      <c r="R3524">
        <v>18.026708322789599</v>
      </c>
      <c r="S3524">
        <v>9.9914589417909294</v>
      </c>
      <c r="T3524">
        <v>0.49226752611161301</v>
      </c>
      <c r="U3524">
        <v>0.92639540535083698</v>
      </c>
      <c r="V3524">
        <v>7.0839642119752204</v>
      </c>
      <c r="W3524">
        <v>5.3567046450482003</v>
      </c>
    </row>
    <row r="3525" spans="1:23" x14ac:dyDescent="0.25">
      <c r="A3525">
        <v>3523</v>
      </c>
      <c r="B3525">
        <v>142.88897514021201</v>
      </c>
      <c r="C3525">
        <v>184.93038871315099</v>
      </c>
      <c r="D3525">
        <v>25.345248213297801</v>
      </c>
      <c r="E3525">
        <v>8.5265763075447492</v>
      </c>
      <c r="F3525">
        <v>5.4373021125793404</v>
      </c>
      <c r="G3525">
        <v>4.7793784141540501</v>
      </c>
      <c r="H3525">
        <v>7.0973486900329501</v>
      </c>
      <c r="I3525">
        <v>4.01387119293212</v>
      </c>
      <c r="J3525">
        <v>822</v>
      </c>
      <c r="K3525">
        <v>429</v>
      </c>
      <c r="L3525">
        <v>1415</v>
      </c>
      <c r="M3525">
        <v>864</v>
      </c>
      <c r="N3525">
        <v>67.977935791015597</v>
      </c>
      <c r="O3525">
        <v>60.406951904296797</v>
      </c>
      <c r="P3525">
        <v>59.948039825762201</v>
      </c>
      <c r="Q3525">
        <v>155.479833871712</v>
      </c>
      <c r="R3525">
        <v>22.577077566435602</v>
      </c>
      <c r="S3525">
        <v>6.4774335976119604</v>
      </c>
      <c r="T3525">
        <v>0.36787057317477601</v>
      </c>
      <c r="U3525">
        <v>0.96340338568690498</v>
      </c>
      <c r="V3525">
        <v>13.322927879440201</v>
      </c>
      <c r="W3525">
        <v>3.3467535489876599</v>
      </c>
    </row>
    <row r="3526" spans="1:23" x14ac:dyDescent="0.25">
      <c r="A3526">
        <v>3524</v>
      </c>
      <c r="B3526">
        <v>166.26794620504899</v>
      </c>
      <c r="C3526">
        <v>174.61200489045001</v>
      </c>
      <c r="D3526">
        <v>22.8309767067663</v>
      </c>
      <c r="E3526">
        <v>9.7192935322376801</v>
      </c>
      <c r="F3526">
        <v>5.4858913421630797</v>
      </c>
      <c r="G3526">
        <v>5.04890584945678</v>
      </c>
      <c r="H3526">
        <v>7.8965597152709899</v>
      </c>
      <c r="I3526">
        <v>3.3770935535430899</v>
      </c>
      <c r="J3526">
        <v>919</v>
      </c>
      <c r="K3526">
        <v>270</v>
      </c>
      <c r="L3526">
        <v>1849</v>
      </c>
      <c r="M3526">
        <v>740</v>
      </c>
      <c r="N3526">
        <v>86.452293395996094</v>
      </c>
      <c r="O3526">
        <v>64.381675720214801</v>
      </c>
      <c r="P3526">
        <v>108.825131538223</v>
      </c>
      <c r="Q3526">
        <v>196.042122765692</v>
      </c>
      <c r="R3526">
        <v>20.214297590747702</v>
      </c>
      <c r="S3526">
        <v>6.7442015117860796</v>
      </c>
      <c r="T3526">
        <v>0.61837274930292097</v>
      </c>
      <c r="U3526">
        <v>0.96446158447923402</v>
      </c>
      <c r="V3526">
        <v>9.3683105981112202</v>
      </c>
      <c r="W3526">
        <v>2.8118973688511102</v>
      </c>
    </row>
    <row r="3527" spans="1:23" x14ac:dyDescent="0.25">
      <c r="A3527">
        <v>3525</v>
      </c>
      <c r="B3527">
        <v>192.494342991325</v>
      </c>
      <c r="C3527">
        <v>207.545809156009</v>
      </c>
      <c r="D3527">
        <v>24.3404921625295</v>
      </c>
      <c r="E3527">
        <v>7.2310975453818598</v>
      </c>
      <c r="F3527">
        <v>4.9812688827514604</v>
      </c>
      <c r="G3527">
        <v>4.5647296905517498</v>
      </c>
      <c r="H3527">
        <v>8.2225732803344709</v>
      </c>
      <c r="I3527">
        <v>3.7650327682495099</v>
      </c>
      <c r="J3527">
        <v>974</v>
      </c>
      <c r="K3527">
        <v>372</v>
      </c>
      <c r="L3527">
        <v>1591</v>
      </c>
      <c r="M3527">
        <v>834</v>
      </c>
      <c r="N3527">
        <v>80.950599670410099</v>
      </c>
      <c r="O3527">
        <v>25.179357528686499</v>
      </c>
      <c r="P3527">
        <v>74.945991561181401</v>
      </c>
      <c r="Q3527">
        <v>181.375618232856</v>
      </c>
      <c r="R3527">
        <v>34.6558471852777</v>
      </c>
      <c r="S3527">
        <v>6.6932074449428898</v>
      </c>
      <c r="T3527">
        <v>0.40381406876074299</v>
      </c>
      <c r="U3527">
        <v>0.95762512354884799</v>
      </c>
      <c r="V3527">
        <v>16.088235294117599</v>
      </c>
      <c r="W3527">
        <v>2.6402402402402401</v>
      </c>
    </row>
    <row r="3528" spans="1:23" x14ac:dyDescent="0.25">
      <c r="A3528">
        <v>3526</v>
      </c>
      <c r="B3528">
        <v>140.301480719594</v>
      </c>
      <c r="C3528">
        <v>166.91360204933099</v>
      </c>
      <c r="D3528">
        <v>20.946299263421</v>
      </c>
      <c r="E3528">
        <v>8.6973176309458093</v>
      </c>
      <c r="F3528">
        <v>6.7817840576171804</v>
      </c>
      <c r="G3528">
        <v>4.1025009155273402</v>
      </c>
      <c r="H3528">
        <v>8.1725149154662997</v>
      </c>
      <c r="I3528">
        <v>3.9441447257995601</v>
      </c>
      <c r="J3528">
        <v>958</v>
      </c>
      <c r="K3528">
        <v>428</v>
      </c>
      <c r="L3528">
        <v>2059</v>
      </c>
      <c r="M3528">
        <v>937</v>
      </c>
      <c r="N3528">
        <v>89.050552368164006</v>
      </c>
      <c r="O3528">
        <v>15.811387062072701</v>
      </c>
      <c r="P3528">
        <v>79.324541017894404</v>
      </c>
      <c r="Q3528">
        <v>192.933281040926</v>
      </c>
      <c r="R3528">
        <v>26.370826097868299</v>
      </c>
      <c r="S3528">
        <v>6.4000124160167502</v>
      </c>
      <c r="T3528">
        <v>0.46842862531961399</v>
      </c>
      <c r="U3528">
        <v>0.97028543285934199</v>
      </c>
      <c r="V3528">
        <v>12.689903846153801</v>
      </c>
      <c r="W3528">
        <v>2.9942177432678001</v>
      </c>
    </row>
    <row r="3529" spans="1:23" x14ac:dyDescent="0.25">
      <c r="A3529">
        <v>3527</v>
      </c>
      <c r="B3529">
        <v>155.105319334743</v>
      </c>
      <c r="C3529">
        <v>210.75493411477001</v>
      </c>
      <c r="D3529">
        <v>40.761772804236998</v>
      </c>
      <c r="E3529">
        <v>6.8368132438438201</v>
      </c>
      <c r="F3529">
        <v>6.5170726776123002</v>
      </c>
      <c r="G3529">
        <v>2.5565011501312198</v>
      </c>
      <c r="H3529">
        <v>8.4258575439453107</v>
      </c>
      <c r="I3529">
        <v>3.14363694190979</v>
      </c>
      <c r="J3529">
        <v>995</v>
      </c>
      <c r="K3529">
        <v>319</v>
      </c>
      <c r="L3529">
        <v>1839</v>
      </c>
      <c r="M3529">
        <v>751</v>
      </c>
      <c r="N3529">
        <v>93.037628173828097</v>
      </c>
      <c r="O3529">
        <v>66.648330688476506</v>
      </c>
      <c r="P3529">
        <v>61.313960246425601</v>
      </c>
      <c r="Q3529">
        <v>125.380179171332</v>
      </c>
      <c r="R3529">
        <v>20.473344893836298</v>
      </c>
      <c r="S3529">
        <v>3.9167200768636499</v>
      </c>
      <c r="T3529">
        <v>0.43205079639640298</v>
      </c>
      <c r="U3529">
        <v>0.97237280747729005</v>
      </c>
      <c r="V3529">
        <v>8.0746928746928699</v>
      </c>
      <c r="W3529">
        <v>2.9187877197585901</v>
      </c>
    </row>
    <row r="3530" spans="1:23" x14ac:dyDescent="0.25">
      <c r="A3530">
        <v>3528</v>
      </c>
      <c r="B3530">
        <v>159.411147121038</v>
      </c>
      <c r="C3530">
        <v>199.92565351549601</v>
      </c>
      <c r="D3530">
        <v>21.535632120184498</v>
      </c>
      <c r="E3530">
        <v>7.0629066924613904</v>
      </c>
      <c r="F3530">
        <v>12.9323282241821</v>
      </c>
      <c r="G3530">
        <v>4.2727847099304199</v>
      </c>
      <c r="H3530">
        <v>13.615561485290501</v>
      </c>
      <c r="I3530">
        <v>3.43070292472839</v>
      </c>
      <c r="J3530">
        <v>1737</v>
      </c>
      <c r="K3530">
        <v>333</v>
      </c>
      <c r="L3530">
        <v>3409</v>
      </c>
      <c r="M3530">
        <v>736</v>
      </c>
      <c r="N3530">
        <v>136.13227844238199</v>
      </c>
      <c r="O3530">
        <v>47.296932220458899</v>
      </c>
      <c r="P3530">
        <v>107.79360165118599</v>
      </c>
      <c r="Q3530">
        <v>157.07466744750201</v>
      </c>
      <c r="R3530">
        <v>18.742035675710198</v>
      </c>
      <c r="S3530">
        <v>5.0699025562942603</v>
      </c>
      <c r="T3530">
        <v>0.64095592667768797</v>
      </c>
      <c r="U3530">
        <v>0.96553445075008304</v>
      </c>
      <c r="V3530">
        <v>7.4349315068493098</v>
      </c>
      <c r="W3530">
        <v>3.43039733259238</v>
      </c>
    </row>
    <row r="3531" spans="1:23" x14ac:dyDescent="0.25">
      <c r="A3531">
        <v>3529</v>
      </c>
      <c r="B3531">
        <v>166.841118593413</v>
      </c>
      <c r="C3531">
        <v>164.86102971142401</v>
      </c>
      <c r="D3531">
        <v>41.230852978807199</v>
      </c>
      <c r="E3531">
        <v>6.5137694144318301</v>
      </c>
      <c r="F3531">
        <v>6.2461423873901296</v>
      </c>
      <c r="G3531">
        <v>2.47512626647949</v>
      </c>
      <c r="H3531">
        <v>8.2122564315795898</v>
      </c>
      <c r="I3531">
        <v>1.4472855329513501</v>
      </c>
      <c r="J3531">
        <v>961</v>
      </c>
      <c r="K3531">
        <v>57</v>
      </c>
      <c r="L3531">
        <v>1829</v>
      </c>
      <c r="M3531">
        <v>170</v>
      </c>
      <c r="N3531">
        <v>86.052307128906193</v>
      </c>
      <c r="O3531">
        <v>17.262676239013601</v>
      </c>
      <c r="P3531">
        <v>120.81035375323501</v>
      </c>
      <c r="Q3531">
        <v>156.40054367524399</v>
      </c>
      <c r="R3531">
        <v>22.339256426760699</v>
      </c>
      <c r="S3531">
        <v>8.7283280869870694</v>
      </c>
      <c r="T3531">
        <v>0.61339681792182499</v>
      </c>
      <c r="U3531">
        <v>0.91852536704272503</v>
      </c>
      <c r="V3531">
        <v>7.2013513513513496</v>
      </c>
      <c r="W3531">
        <v>3.35809141445336</v>
      </c>
    </row>
    <row r="3532" spans="1:23" x14ac:dyDescent="0.25">
      <c r="A3532">
        <v>3530</v>
      </c>
      <c r="B3532">
        <v>114.892778823575</v>
      </c>
      <c r="C3532">
        <v>177.39044033456801</v>
      </c>
      <c r="D3532">
        <v>25.2214753005536</v>
      </c>
      <c r="E3532">
        <v>5.1781095608952503</v>
      </c>
      <c r="F3532">
        <v>5.6223788261413503</v>
      </c>
      <c r="G3532">
        <v>3.10570836067199</v>
      </c>
      <c r="H3532">
        <v>6.7116589546203604</v>
      </c>
      <c r="I3532">
        <v>1.9148253202438299</v>
      </c>
      <c r="J3532">
        <v>753</v>
      </c>
      <c r="K3532">
        <v>120</v>
      </c>
      <c r="L3532">
        <v>1395</v>
      </c>
      <c r="M3532">
        <v>293</v>
      </c>
      <c r="N3532">
        <v>59</v>
      </c>
      <c r="O3532">
        <v>43.416587829589801</v>
      </c>
      <c r="P3532">
        <v>90.620589305201804</v>
      </c>
      <c r="Q3532">
        <v>218.09955867081999</v>
      </c>
      <c r="R3532">
        <v>24.724633150176601</v>
      </c>
      <c r="S3532">
        <v>9.4228341015389105</v>
      </c>
      <c r="T3532">
        <v>0.53629114359499297</v>
      </c>
      <c r="U3532">
        <v>0.95004775482253201</v>
      </c>
      <c r="V3532">
        <v>9.5619886721208296</v>
      </c>
      <c r="W3532">
        <v>4.7401759530791701</v>
      </c>
    </row>
    <row r="3533" spans="1:23" x14ac:dyDescent="0.25">
      <c r="A3533">
        <v>3531</v>
      </c>
      <c r="B3533">
        <v>140.089056647712</v>
      </c>
      <c r="C3533">
        <v>215.07952803275799</v>
      </c>
      <c r="D3533">
        <v>21.193231599588302</v>
      </c>
      <c r="E3533">
        <v>10.0620598440508</v>
      </c>
      <c r="F3533">
        <v>6.9748115539550701</v>
      </c>
      <c r="G3533">
        <v>5.2159371376037598</v>
      </c>
      <c r="H3533">
        <v>8.3363800048828107</v>
      </c>
      <c r="I3533">
        <v>4.40158939361572</v>
      </c>
      <c r="J3533">
        <v>983</v>
      </c>
      <c r="K3533">
        <v>390</v>
      </c>
      <c r="L3533">
        <v>2134</v>
      </c>
      <c r="M3533">
        <v>1080</v>
      </c>
      <c r="N3533">
        <v>90.873542785644503</v>
      </c>
      <c r="O3533">
        <v>58.940647125244098</v>
      </c>
      <c r="P3533">
        <v>83.075462512171299</v>
      </c>
      <c r="Q3533">
        <v>155.64086193136399</v>
      </c>
      <c r="R3533">
        <v>24.899596858483498</v>
      </c>
      <c r="S3533">
        <v>14.1984815310862</v>
      </c>
      <c r="T3533">
        <v>0.49231759345938197</v>
      </c>
      <c r="U3533">
        <v>0.82024016562486401</v>
      </c>
      <c r="V3533">
        <v>12.500847457627099</v>
      </c>
      <c r="W3533">
        <v>6.9323031640912403</v>
      </c>
    </row>
    <row r="3534" spans="1:23" x14ac:dyDescent="0.25">
      <c r="A3534">
        <v>3532</v>
      </c>
      <c r="B3534">
        <v>166.400939276912</v>
      </c>
      <c r="C3534">
        <v>195.530264511246</v>
      </c>
      <c r="D3534">
        <v>17.402705862349698</v>
      </c>
      <c r="E3534">
        <v>5.6162702619337797</v>
      </c>
      <c r="F3534">
        <v>6.59649562835693</v>
      </c>
      <c r="G3534">
        <v>3.1648459434509202</v>
      </c>
      <c r="H3534">
        <v>8.0377321243286097</v>
      </c>
      <c r="I3534">
        <v>2.8133120536804199</v>
      </c>
      <c r="J3534">
        <v>1018</v>
      </c>
      <c r="K3534">
        <v>318</v>
      </c>
      <c r="L3534">
        <v>1850</v>
      </c>
      <c r="M3534">
        <v>611</v>
      </c>
      <c r="N3534">
        <v>86.683334350585895</v>
      </c>
      <c r="O3534">
        <v>36.400547027587798</v>
      </c>
      <c r="P3534">
        <v>96.209787404733206</v>
      </c>
      <c r="Q3534">
        <v>150.50356622138099</v>
      </c>
      <c r="R3534">
        <v>26.632403388044999</v>
      </c>
      <c r="S3534">
        <v>7.2098235233117904</v>
      </c>
      <c r="T3534">
        <v>0.50553179815479998</v>
      </c>
      <c r="U3534">
        <v>0.94501414405989403</v>
      </c>
      <c r="V3534">
        <v>16.655380894800398</v>
      </c>
      <c r="W3534">
        <v>3.7134847613570998</v>
      </c>
    </row>
    <row r="3535" spans="1:23" x14ac:dyDescent="0.25">
      <c r="A3535">
        <v>3533</v>
      </c>
      <c r="B3535">
        <v>215.95571425799</v>
      </c>
      <c r="C3535">
        <v>188.19893652118199</v>
      </c>
      <c r="D3535">
        <v>27.437984617367999</v>
      </c>
      <c r="E3535">
        <v>31.5014019999943</v>
      </c>
      <c r="F3535">
        <v>6.8668899536132804</v>
      </c>
      <c r="G3535">
        <v>3.4723773002624498</v>
      </c>
      <c r="H3535">
        <v>8.7773180007934499</v>
      </c>
      <c r="I3535">
        <v>2.8678286075592001</v>
      </c>
      <c r="J3535">
        <v>1010</v>
      </c>
      <c r="K3535">
        <v>276</v>
      </c>
      <c r="L3535">
        <v>2148</v>
      </c>
      <c r="M3535">
        <v>601</v>
      </c>
      <c r="N3535">
        <v>88.566352844238196</v>
      </c>
      <c r="O3535">
        <v>55.317264556884702</v>
      </c>
      <c r="P3535">
        <v>78.279754341380695</v>
      </c>
      <c r="Q3535">
        <v>155.59583574320399</v>
      </c>
      <c r="R3535">
        <v>26.9406513734206</v>
      </c>
      <c r="S3535">
        <v>5.7242783516700104</v>
      </c>
      <c r="T3535">
        <v>0.46000713689112099</v>
      </c>
      <c r="U3535">
        <v>0.970875873722718</v>
      </c>
      <c r="V3535">
        <v>11.7976101568334</v>
      </c>
      <c r="W3535">
        <v>2.6667253211332</v>
      </c>
    </row>
    <row r="3536" spans="1:23" x14ac:dyDescent="0.25">
      <c r="A3536">
        <v>3534</v>
      </c>
      <c r="B3536">
        <v>165.77036232024599</v>
      </c>
      <c r="C3536">
        <v>170.51054745871201</v>
      </c>
      <c r="D3536">
        <v>36.127350078441403</v>
      </c>
      <c r="E3536">
        <v>8.1249347660682893</v>
      </c>
      <c r="F3536">
        <v>6.4806361198425204</v>
      </c>
      <c r="G3536">
        <v>3.3594005107879599</v>
      </c>
      <c r="H3536">
        <v>8.8640804290771396</v>
      </c>
      <c r="I3536">
        <v>2.16449642181396</v>
      </c>
      <c r="J3536">
        <v>1099</v>
      </c>
      <c r="K3536">
        <v>134</v>
      </c>
      <c r="L3536">
        <v>1972</v>
      </c>
      <c r="M3536">
        <v>364</v>
      </c>
      <c r="N3536">
        <v>82.565124511718693</v>
      </c>
      <c r="O3536">
        <v>45.044422149658203</v>
      </c>
      <c r="P3536">
        <v>97.866370292886998</v>
      </c>
      <c r="Q3536">
        <v>132.448643334644</v>
      </c>
      <c r="R3536">
        <v>31.157783247671901</v>
      </c>
      <c r="S3536">
        <v>2.3510310001082702</v>
      </c>
      <c r="T3536">
        <v>0.52806459918859405</v>
      </c>
      <c r="U3536">
        <v>0.98653732962270102</v>
      </c>
      <c r="V3536">
        <v>8.1539261570462802</v>
      </c>
      <c r="W3536">
        <v>2.1973896830329398</v>
      </c>
    </row>
    <row r="3537" spans="1:23" x14ac:dyDescent="0.25">
      <c r="A3537">
        <v>3535</v>
      </c>
      <c r="B3537">
        <v>151.867356245997</v>
      </c>
      <c r="C3537">
        <v>150.19526868365301</v>
      </c>
      <c r="D3537">
        <v>35.721040708866298</v>
      </c>
      <c r="E3537">
        <v>9.6709061634542994</v>
      </c>
      <c r="F3537">
        <v>8.0925884246826101</v>
      </c>
      <c r="G3537">
        <v>3.3325119018554599</v>
      </c>
      <c r="H3537">
        <v>9.0915155410766602</v>
      </c>
      <c r="I3537">
        <v>2.7900967597961399</v>
      </c>
      <c r="J3537">
        <v>1063</v>
      </c>
      <c r="K3537">
        <v>243</v>
      </c>
      <c r="L3537">
        <v>2242</v>
      </c>
      <c r="M3537">
        <v>525</v>
      </c>
      <c r="N3537">
        <v>98.081596374511705</v>
      </c>
      <c r="O3537">
        <v>30.000001907348601</v>
      </c>
      <c r="P3537">
        <v>75.4022925764192</v>
      </c>
      <c r="Q3537">
        <v>186.35332328638901</v>
      </c>
      <c r="R3537">
        <v>22.10554085563</v>
      </c>
      <c r="S3537">
        <v>6.8231867716275501</v>
      </c>
      <c r="T3537">
        <v>0.49426530493950499</v>
      </c>
      <c r="U3537">
        <v>0.96266110890025702</v>
      </c>
      <c r="V3537">
        <v>11.044049967126799</v>
      </c>
      <c r="W3537">
        <v>2.8953466286799601</v>
      </c>
    </row>
    <row r="3538" spans="1:23" x14ac:dyDescent="0.25">
      <c r="A3538">
        <v>3536</v>
      </c>
      <c r="B3538">
        <v>166.86052514118199</v>
      </c>
      <c r="C3538">
        <v>173.79935570261401</v>
      </c>
      <c r="D3538">
        <v>37.296715878418098</v>
      </c>
      <c r="E3538">
        <v>7.4447938607492796</v>
      </c>
      <c r="F3538">
        <v>10.5548505783081</v>
      </c>
      <c r="G3538">
        <v>4.1509418487548801</v>
      </c>
      <c r="H3538">
        <v>10.988842010498001</v>
      </c>
      <c r="I3538">
        <v>3.08853936195373</v>
      </c>
      <c r="J3538">
        <v>1304</v>
      </c>
      <c r="K3538">
        <v>292</v>
      </c>
      <c r="L3538">
        <v>2815</v>
      </c>
      <c r="M3538">
        <v>641</v>
      </c>
      <c r="N3538">
        <v>109.635765075683</v>
      </c>
      <c r="O3538">
        <v>43.416587829589801</v>
      </c>
      <c r="P3538">
        <v>72.519042437431906</v>
      </c>
      <c r="Q3538">
        <v>184.55220093047399</v>
      </c>
      <c r="R3538">
        <v>23.264582025535098</v>
      </c>
      <c r="S3538">
        <v>9.6449722779932898</v>
      </c>
      <c r="T3538">
        <v>0.43502133908464402</v>
      </c>
      <c r="U3538">
        <v>0.947057177696085</v>
      </c>
      <c r="V3538">
        <v>9.3776223776223695</v>
      </c>
      <c r="W3538">
        <v>4.8070277165719499</v>
      </c>
    </row>
    <row r="3539" spans="1:23" x14ac:dyDescent="0.25">
      <c r="A3539">
        <v>3537</v>
      </c>
      <c r="B3539">
        <v>185.387704011333</v>
      </c>
      <c r="C3539">
        <v>173.05398901589299</v>
      </c>
      <c r="D3539">
        <v>15.2173706100342</v>
      </c>
      <c r="E3539">
        <v>6.6554383217886999</v>
      </c>
      <c r="F3539">
        <v>7.4839191436767498</v>
      </c>
      <c r="G3539">
        <v>2.7185239791870099</v>
      </c>
      <c r="H3539">
        <v>7.3296275138854901</v>
      </c>
      <c r="I3539">
        <v>2.09764456748962</v>
      </c>
      <c r="J3539">
        <v>881</v>
      </c>
      <c r="K3539">
        <v>193</v>
      </c>
      <c r="L3539">
        <v>1850</v>
      </c>
      <c r="M3539">
        <v>419</v>
      </c>
      <c r="N3539">
        <v>85.146926879882798</v>
      </c>
      <c r="O3539">
        <v>55.578777313232401</v>
      </c>
      <c r="P3539">
        <v>86.412258214868302</v>
      </c>
      <c r="Q3539">
        <v>174.11818489671501</v>
      </c>
      <c r="R3539">
        <v>22.402317621648599</v>
      </c>
      <c r="S3539">
        <v>6.6660105093199098</v>
      </c>
      <c r="T3539">
        <v>0.480047450585664</v>
      </c>
      <c r="U3539">
        <v>0.94718359137426</v>
      </c>
      <c r="V3539">
        <v>10.1678260869565</v>
      </c>
      <c r="W3539">
        <v>2.6636620714033201</v>
      </c>
    </row>
    <row r="3540" spans="1:23" x14ac:dyDescent="0.25">
      <c r="A3540">
        <v>3538</v>
      </c>
      <c r="B3540">
        <v>156.005181548254</v>
      </c>
      <c r="C3540">
        <v>189.60212695763499</v>
      </c>
      <c r="D3540">
        <v>31.037260282915501</v>
      </c>
      <c r="E3540">
        <v>4.5106277516458002</v>
      </c>
      <c r="F3540">
        <v>6.1201834678649902</v>
      </c>
      <c r="G3540">
        <v>2.7242863178253098</v>
      </c>
      <c r="H3540">
        <v>9.9630661010742099</v>
      </c>
      <c r="I3540">
        <v>1.83162677288055</v>
      </c>
      <c r="J3540">
        <v>1183</v>
      </c>
      <c r="K3540">
        <v>142</v>
      </c>
      <c r="L3540">
        <v>2095</v>
      </c>
      <c r="M3540">
        <v>334</v>
      </c>
      <c r="N3540">
        <v>132.69891357421801</v>
      </c>
      <c r="O3540">
        <v>36.221542358398402</v>
      </c>
      <c r="P3540">
        <v>76.618997081453898</v>
      </c>
      <c r="Q3540">
        <v>193.01398688729299</v>
      </c>
      <c r="R3540">
        <v>27.979035853346002</v>
      </c>
      <c r="S3540">
        <v>5.2095092267739602</v>
      </c>
      <c r="T3540">
        <v>0.42572310441416</v>
      </c>
      <c r="U3540">
        <v>0.96458323444043503</v>
      </c>
      <c r="V3540">
        <v>17.1839378238341</v>
      </c>
      <c r="W3540">
        <v>2.5970398165520101</v>
      </c>
    </row>
    <row r="3541" spans="1:23" x14ac:dyDescent="0.25">
      <c r="A3541">
        <v>3539</v>
      </c>
      <c r="B3541">
        <v>131.65153602825501</v>
      </c>
      <c r="C3541">
        <v>194.80917541578501</v>
      </c>
      <c r="D3541">
        <v>24.9559315764979</v>
      </c>
      <c r="E3541">
        <v>6.5535243761942699</v>
      </c>
      <c r="F3541">
        <v>5.6767182350158603</v>
      </c>
      <c r="G3541">
        <v>3.3846650123596098</v>
      </c>
      <c r="H3541">
        <v>6.3268127441406197</v>
      </c>
      <c r="I3541">
        <v>2.4883666038513099</v>
      </c>
      <c r="J3541">
        <v>640</v>
      </c>
      <c r="K3541">
        <v>205</v>
      </c>
      <c r="L3541">
        <v>1537</v>
      </c>
      <c r="M3541">
        <v>486</v>
      </c>
      <c r="N3541">
        <v>69.2603759765625</v>
      </c>
      <c r="O3541">
        <v>23.0867919921875</v>
      </c>
      <c r="P3541">
        <v>76.534815895005394</v>
      </c>
      <c r="Q3541">
        <v>152.471169016234</v>
      </c>
      <c r="R3541">
        <v>24.567883628271701</v>
      </c>
      <c r="S3541">
        <v>8.7433533125939196</v>
      </c>
      <c r="T3541">
        <v>0.46663379621922602</v>
      </c>
      <c r="U3541">
        <v>0.92686104448881002</v>
      </c>
      <c r="V3541">
        <v>12.146341463414601</v>
      </c>
      <c r="W3541">
        <v>3.3329931972789102</v>
      </c>
    </row>
    <row r="3542" spans="1:23" x14ac:dyDescent="0.25">
      <c r="A3542">
        <v>3540</v>
      </c>
      <c r="B3542">
        <v>184.81253274854899</v>
      </c>
      <c r="C3542">
        <v>192.87521589784299</v>
      </c>
      <c r="D3542">
        <v>10.281148464381101</v>
      </c>
      <c r="E3542">
        <v>13.293248914128901</v>
      </c>
      <c r="F3542">
        <v>4.1525359153747496</v>
      </c>
      <c r="G3542">
        <v>10.763842582702599</v>
      </c>
      <c r="H3542">
        <v>5.27229404449462</v>
      </c>
      <c r="I3542">
        <v>7.3373827934265101</v>
      </c>
      <c r="J3542">
        <v>593</v>
      </c>
      <c r="K3542">
        <v>698</v>
      </c>
      <c r="L3542">
        <v>1296</v>
      </c>
      <c r="M3542">
        <v>2093</v>
      </c>
      <c r="N3542">
        <v>83.096328735351506</v>
      </c>
      <c r="O3542">
        <v>27.2946872711181</v>
      </c>
      <c r="P3542">
        <v>76.606116530450805</v>
      </c>
      <c r="Q3542">
        <v>114.037219705224</v>
      </c>
      <c r="R3542">
        <v>21.7236326459075</v>
      </c>
      <c r="S3542">
        <v>4.1595801791535099</v>
      </c>
      <c r="T3542">
        <v>0.53686818082440602</v>
      </c>
      <c r="U3542">
        <v>0.96743141667993504</v>
      </c>
      <c r="V3542">
        <v>8.5317982456140307</v>
      </c>
      <c r="W3542">
        <v>3.2615101289134398</v>
      </c>
    </row>
    <row r="3543" spans="1:23" x14ac:dyDescent="0.25">
      <c r="A3543">
        <v>3541</v>
      </c>
      <c r="B3543">
        <v>162.96006132469</v>
      </c>
      <c r="C3543">
        <v>157.16743969415199</v>
      </c>
      <c r="D3543">
        <v>28.256792245842899</v>
      </c>
      <c r="E3543">
        <v>6.7308152652794497</v>
      </c>
      <c r="F3543">
        <v>6.3830404281616202</v>
      </c>
      <c r="G3543">
        <v>3.9885685443878098</v>
      </c>
      <c r="H3543">
        <v>9.7909412384033203</v>
      </c>
      <c r="I3543">
        <v>3.36699223518371</v>
      </c>
      <c r="J3543">
        <v>1170</v>
      </c>
      <c r="K3543">
        <v>348</v>
      </c>
      <c r="L3543">
        <v>1893</v>
      </c>
      <c r="M3543">
        <v>703</v>
      </c>
      <c r="N3543">
        <v>123.308555603027</v>
      </c>
      <c r="O3543">
        <v>45.967380523681598</v>
      </c>
      <c r="P3543">
        <v>59.314953483095003</v>
      </c>
      <c r="Q3543">
        <v>145.015790865475</v>
      </c>
      <c r="R3543">
        <v>22.740137959546502</v>
      </c>
      <c r="S3543">
        <v>6.4312000379698304</v>
      </c>
      <c r="T3543">
        <v>0.35259627231951501</v>
      </c>
      <c r="U3543">
        <v>0.95415845892488405</v>
      </c>
      <c r="V3543">
        <v>13.568106312292301</v>
      </c>
      <c r="W3543">
        <v>3.9840929175609099</v>
      </c>
    </row>
    <row r="3544" spans="1:23" x14ac:dyDescent="0.25">
      <c r="A3544">
        <v>3542</v>
      </c>
      <c r="B3544">
        <v>158.252809097789</v>
      </c>
      <c r="C3544">
        <v>166.68807855770501</v>
      </c>
      <c r="D3544">
        <v>32.295805163290702</v>
      </c>
      <c r="E3544">
        <v>11.680536356966099</v>
      </c>
      <c r="F3544">
        <v>7.1769566535949698</v>
      </c>
      <c r="G3544">
        <v>6.1386041641235298</v>
      </c>
      <c r="H3544">
        <v>9.8222637176513601</v>
      </c>
      <c r="I3544">
        <v>4.3739075660705504</v>
      </c>
      <c r="J3544">
        <v>1084</v>
      </c>
      <c r="K3544">
        <v>359</v>
      </c>
      <c r="L3544">
        <v>2198</v>
      </c>
      <c r="M3544">
        <v>959</v>
      </c>
      <c r="N3544">
        <v>88.814414978027301</v>
      </c>
      <c r="O3544">
        <v>43.8634223937988</v>
      </c>
      <c r="P3544">
        <v>78.503136762860706</v>
      </c>
      <c r="Q3544">
        <v>164.02615405942399</v>
      </c>
      <c r="R3544">
        <v>22.375878436167799</v>
      </c>
      <c r="S3544">
        <v>4.2978131696090802</v>
      </c>
      <c r="T3544">
        <v>0.44919807539552298</v>
      </c>
      <c r="U3544">
        <v>0.97077753048896298</v>
      </c>
      <c r="V3544">
        <v>15.631853785900701</v>
      </c>
      <c r="W3544">
        <v>2.84588528678304</v>
      </c>
    </row>
    <row r="3545" spans="1:23" x14ac:dyDescent="0.25">
      <c r="A3545">
        <v>3543</v>
      </c>
      <c r="B3545">
        <v>189.277125502144</v>
      </c>
      <c r="C3545">
        <v>187.86630829241699</v>
      </c>
      <c r="D3545">
        <v>40.349650907960601</v>
      </c>
      <c r="E3545">
        <v>8.1427472906836602</v>
      </c>
      <c r="F3545">
        <v>4.8125214576721103</v>
      </c>
      <c r="G3545">
        <v>3.5231227874755802</v>
      </c>
      <c r="H3545">
        <v>7.9235448837280202</v>
      </c>
      <c r="I3545">
        <v>2.6926164627075102</v>
      </c>
      <c r="J3545">
        <v>923</v>
      </c>
      <c r="K3545">
        <v>223</v>
      </c>
      <c r="L3545">
        <v>1554</v>
      </c>
      <c r="M3545">
        <v>554</v>
      </c>
      <c r="N3545">
        <v>103.276321411132</v>
      </c>
      <c r="O3545">
        <v>39.0128173828125</v>
      </c>
      <c r="P3545">
        <v>77.888468523002402</v>
      </c>
      <c r="Q3545">
        <v>164.82856715077099</v>
      </c>
      <c r="R3545">
        <v>24.6712918069186</v>
      </c>
      <c r="S3545">
        <v>6.0098159967475304</v>
      </c>
      <c r="T3545">
        <v>0.47101315798531102</v>
      </c>
      <c r="U3545">
        <v>0.96349183159471397</v>
      </c>
      <c r="V3545">
        <v>9.7542892156862706</v>
      </c>
      <c r="W3545">
        <v>3.15397489539748</v>
      </c>
    </row>
    <row r="3546" spans="1:23" x14ac:dyDescent="0.25">
      <c r="A3546">
        <v>3544</v>
      </c>
      <c r="B3546">
        <v>190.31066001668901</v>
      </c>
      <c r="C3546">
        <v>194.18083021211299</v>
      </c>
      <c r="D3546">
        <v>22.756691456453499</v>
      </c>
      <c r="E3546">
        <v>4.7004653502796696</v>
      </c>
      <c r="F3546">
        <v>6.1761131286620996</v>
      </c>
      <c r="G3546">
        <v>2.69706678390502</v>
      </c>
      <c r="H3546">
        <v>9.8048372268676705</v>
      </c>
      <c r="I3546">
        <v>1.9928227663040099</v>
      </c>
      <c r="J3546">
        <v>1188</v>
      </c>
      <c r="K3546">
        <v>186</v>
      </c>
      <c r="L3546">
        <v>1959</v>
      </c>
      <c r="M3546">
        <v>350</v>
      </c>
      <c r="N3546">
        <v>109.480598449707</v>
      </c>
      <c r="O3546">
        <v>36.687873840332003</v>
      </c>
      <c r="P3546">
        <v>98.098205383848395</v>
      </c>
      <c r="Q3546">
        <v>185.11308219177999</v>
      </c>
      <c r="R3546">
        <v>25.045797070904701</v>
      </c>
      <c r="S3546">
        <v>11.743095614431599</v>
      </c>
      <c r="T3546">
        <v>0.54311315733666798</v>
      </c>
      <c r="U3546">
        <v>0.948044887459917</v>
      </c>
      <c r="V3546">
        <v>17.11</v>
      </c>
      <c r="W3546">
        <v>5.8387668320340103</v>
      </c>
    </row>
    <row r="3547" spans="1:23" x14ac:dyDescent="0.25">
      <c r="A3547">
        <v>3545</v>
      </c>
      <c r="B3547">
        <v>158.575210075879</v>
      </c>
      <c r="C3547">
        <v>174.847309282151</v>
      </c>
      <c r="D3547">
        <v>26.4410331505632</v>
      </c>
      <c r="E3547">
        <v>6.9821476489076097</v>
      </c>
      <c r="F3547">
        <v>7.3753666877746502</v>
      </c>
      <c r="G3547">
        <v>4.4150934219360298</v>
      </c>
      <c r="H3547">
        <v>10.569687843322701</v>
      </c>
      <c r="I3547">
        <v>2.8151040077209402</v>
      </c>
      <c r="J3547">
        <v>1227</v>
      </c>
      <c r="K3547">
        <v>190</v>
      </c>
      <c r="L3547">
        <v>2517</v>
      </c>
      <c r="M3547">
        <v>495</v>
      </c>
      <c r="N3547">
        <v>122.88613128662099</v>
      </c>
      <c r="O3547">
        <v>35.777088165283203</v>
      </c>
      <c r="P3547">
        <v>112.830337078651</v>
      </c>
      <c r="Q3547">
        <v>162.557241308372</v>
      </c>
      <c r="R3547">
        <v>12.8569796648982</v>
      </c>
      <c r="S3547">
        <v>7.0454898114308397</v>
      </c>
      <c r="T3547">
        <v>0.73747778501823402</v>
      </c>
      <c r="U3547">
        <v>0.95287267278091303</v>
      </c>
      <c r="V3547">
        <v>5.9496932515337404</v>
      </c>
      <c r="W3547">
        <v>4.59154491762511</v>
      </c>
    </row>
    <row r="3548" spans="1:23" x14ac:dyDescent="0.25">
      <c r="A3548">
        <v>3546</v>
      </c>
      <c r="B3548">
        <v>166.354751693221</v>
      </c>
      <c r="C3548">
        <v>170.02026043587099</v>
      </c>
      <c r="D3548">
        <v>23.951547578245499</v>
      </c>
      <c r="E3548">
        <v>5.7959588316567396</v>
      </c>
      <c r="F3548">
        <v>6.0197024345397896</v>
      </c>
      <c r="G3548">
        <v>3.7599923610687198</v>
      </c>
      <c r="H3548">
        <v>10.2670230865478</v>
      </c>
      <c r="I3548">
        <v>2.69604444503784</v>
      </c>
      <c r="J3548">
        <v>1289</v>
      </c>
      <c r="K3548">
        <v>239</v>
      </c>
      <c r="L3548">
        <v>2173</v>
      </c>
      <c r="M3548">
        <v>577</v>
      </c>
      <c r="N3548">
        <v>103.585716247558</v>
      </c>
      <c r="O3548">
        <v>50.6063232421875</v>
      </c>
      <c r="P3548">
        <v>39.8446</v>
      </c>
      <c r="Q3548">
        <v>197.69294875263799</v>
      </c>
      <c r="R3548">
        <v>17.323107424477801</v>
      </c>
      <c r="S3548">
        <v>8.1859041032417696</v>
      </c>
      <c r="T3548">
        <v>0.39548353826129901</v>
      </c>
      <c r="U3548">
        <v>0.96157728574386903</v>
      </c>
      <c r="V3548">
        <v>11.4631352899069</v>
      </c>
      <c r="W3548">
        <v>4.14984848484848</v>
      </c>
    </row>
    <row r="3549" spans="1:23" x14ac:dyDescent="0.25">
      <c r="A3549">
        <v>3547</v>
      </c>
      <c r="B3549">
        <v>155.42517805507501</v>
      </c>
      <c r="C3549">
        <v>178.865958974558</v>
      </c>
      <c r="D3549">
        <v>36.659789222261303</v>
      </c>
      <c r="E3549">
        <v>5.4711478150779298</v>
      </c>
      <c r="F3549">
        <v>8.0766515731811506</v>
      </c>
      <c r="G3549">
        <v>3.0502297878265301</v>
      </c>
      <c r="H3549">
        <v>10.666114807128899</v>
      </c>
      <c r="I3549">
        <v>2.6274948120117099</v>
      </c>
      <c r="J3549">
        <v>1205</v>
      </c>
      <c r="K3549">
        <v>237</v>
      </c>
      <c r="L3549">
        <v>2568</v>
      </c>
      <c r="M3549">
        <v>530</v>
      </c>
      <c r="N3549">
        <v>114.865142822265</v>
      </c>
      <c r="O3549">
        <v>44.922153472900298</v>
      </c>
      <c r="P3549">
        <v>112.35481004221199</v>
      </c>
      <c r="Q3549">
        <v>176.539350529507</v>
      </c>
      <c r="R3549">
        <v>27.209932777575599</v>
      </c>
      <c r="S3549">
        <v>7.3267243640278101</v>
      </c>
      <c r="T3549">
        <v>0.56428490944493404</v>
      </c>
      <c r="U3549">
        <v>0.95584588791761904</v>
      </c>
      <c r="V3549">
        <v>14.724333063864099</v>
      </c>
      <c r="W3549">
        <v>3.83832335329341</v>
      </c>
    </row>
    <row r="3550" spans="1:23" x14ac:dyDescent="0.25">
      <c r="A3550">
        <v>3548</v>
      </c>
      <c r="B3550">
        <v>156.30809835238401</v>
      </c>
      <c r="C3550">
        <v>194.276737371189</v>
      </c>
      <c r="D3550">
        <v>37.350400138544302</v>
      </c>
      <c r="E3550">
        <v>9.1798786823643592</v>
      </c>
      <c r="F3550">
        <v>6.2252707481384197</v>
      </c>
      <c r="G3550">
        <v>3.4555280208587602</v>
      </c>
      <c r="H3550">
        <v>9.5320405960083008</v>
      </c>
      <c r="I3550">
        <v>3.0918080806732098</v>
      </c>
      <c r="J3550">
        <v>1140</v>
      </c>
      <c r="K3550">
        <v>324</v>
      </c>
      <c r="L3550">
        <v>1911</v>
      </c>
      <c r="M3550">
        <v>664</v>
      </c>
      <c r="N3550">
        <v>105.55093383789</v>
      </c>
      <c r="O3550">
        <v>40.496913909912102</v>
      </c>
      <c r="P3550">
        <v>94.363811976818994</v>
      </c>
      <c r="Q3550">
        <v>200.01668577981599</v>
      </c>
      <c r="R3550">
        <v>24.9273438257678</v>
      </c>
      <c r="S3550">
        <v>7.8454471123124199</v>
      </c>
      <c r="T3550">
        <v>0.54068748782164899</v>
      </c>
      <c r="U3550">
        <v>0.963724428508835</v>
      </c>
      <c r="V3550">
        <v>18.635318704284199</v>
      </c>
      <c r="W3550">
        <v>4.1031047650672399</v>
      </c>
    </row>
    <row r="3551" spans="1:23" x14ac:dyDescent="0.25">
      <c r="A3551">
        <v>3549</v>
      </c>
      <c r="B3551">
        <v>177.35904054027799</v>
      </c>
      <c r="C3551">
        <v>192.118244095557</v>
      </c>
      <c r="D3551">
        <v>34.371040165865899</v>
      </c>
      <c r="E3551">
        <v>6.3327834314886298</v>
      </c>
      <c r="F3551">
        <v>9.4979534149169904</v>
      </c>
      <c r="G3551">
        <v>2.64485430717468</v>
      </c>
      <c r="H3551">
        <v>13.360700607299799</v>
      </c>
      <c r="I3551">
        <v>2.1001918315887398</v>
      </c>
      <c r="J3551">
        <v>1697</v>
      </c>
      <c r="K3551">
        <v>211</v>
      </c>
      <c r="L3551">
        <v>2919</v>
      </c>
      <c r="M3551">
        <v>379</v>
      </c>
      <c r="N3551">
        <v>141.36477661132801</v>
      </c>
      <c r="O3551">
        <v>64.257293701171804</v>
      </c>
      <c r="P3551">
        <v>77.873493032722706</v>
      </c>
      <c r="Q3551">
        <v>168.35111088514901</v>
      </c>
      <c r="R3551">
        <v>23.9999992901285</v>
      </c>
      <c r="S3551">
        <v>7.7101095467573302</v>
      </c>
      <c r="T3551">
        <v>0.46132913398659697</v>
      </c>
      <c r="U3551">
        <v>0.94628415244071395</v>
      </c>
      <c r="V3551">
        <v>13.346064814814801</v>
      </c>
      <c r="W3551">
        <v>3.1091282375236799</v>
      </c>
    </row>
    <row r="3552" spans="1:23" x14ac:dyDescent="0.25">
      <c r="A3552">
        <v>3550</v>
      </c>
      <c r="B3552">
        <v>183.73088940208399</v>
      </c>
      <c r="C3552">
        <v>195.65617419317201</v>
      </c>
      <c r="D3552">
        <v>31.564731334619601</v>
      </c>
      <c r="E3552">
        <v>8.3128201981056407</v>
      </c>
      <c r="F3552">
        <v>10.6332530975341</v>
      </c>
      <c r="G3552">
        <v>4.2036600112915004</v>
      </c>
      <c r="H3552">
        <v>14.454846382141101</v>
      </c>
      <c r="I3552">
        <v>3.93904209136962</v>
      </c>
      <c r="J3552">
        <v>1759</v>
      </c>
      <c r="K3552">
        <v>417</v>
      </c>
      <c r="L3552">
        <v>3089</v>
      </c>
      <c r="M3552">
        <v>1015</v>
      </c>
      <c r="N3552">
        <v>124.739738464355</v>
      </c>
      <c r="O3552">
        <v>26.0768108367919</v>
      </c>
      <c r="P3552">
        <v>49.786634180299302</v>
      </c>
      <c r="Q3552">
        <v>199.63985525647499</v>
      </c>
      <c r="R3552">
        <v>23.108215636810598</v>
      </c>
      <c r="S3552">
        <v>8.5345915008697499</v>
      </c>
      <c r="T3552">
        <v>0.33239352924312299</v>
      </c>
      <c r="U3552">
        <v>0.953186735006047</v>
      </c>
      <c r="V3552">
        <v>9.5616348055372402</v>
      </c>
      <c r="W3552">
        <v>4.2377270275130297</v>
      </c>
    </row>
    <row r="3553" spans="1:23" x14ac:dyDescent="0.25">
      <c r="A3553">
        <v>3551</v>
      </c>
      <c r="B3553">
        <v>152.22397096780401</v>
      </c>
      <c r="C3553">
        <v>164.521279279628</v>
      </c>
      <c r="D3553">
        <v>12.505486890667401</v>
      </c>
      <c r="E3553">
        <v>8.2647714542095905</v>
      </c>
      <c r="F3553">
        <v>3.0614852905273402</v>
      </c>
      <c r="G3553">
        <v>3.3462166786193799</v>
      </c>
      <c r="H3553">
        <v>3.6328244209289502</v>
      </c>
      <c r="I3553">
        <v>2.49676465988159</v>
      </c>
      <c r="J3553">
        <v>326</v>
      </c>
      <c r="K3553">
        <v>212</v>
      </c>
      <c r="L3553">
        <v>741</v>
      </c>
      <c r="M3553">
        <v>537</v>
      </c>
      <c r="N3553">
        <v>39.458839416503899</v>
      </c>
      <c r="O3553">
        <v>40.249221801757798</v>
      </c>
      <c r="P3553">
        <v>64.761469600895097</v>
      </c>
      <c r="Q3553">
        <v>151.80125697710099</v>
      </c>
      <c r="R3553">
        <v>24.395580217176601</v>
      </c>
      <c r="S3553">
        <v>7.7397719018074298</v>
      </c>
      <c r="T3553">
        <v>0.45219978336004701</v>
      </c>
      <c r="U3553">
        <v>0.94853305143591204</v>
      </c>
      <c r="V3553">
        <v>11.107984293193701</v>
      </c>
      <c r="W3553">
        <v>3.30935251798561</v>
      </c>
    </row>
    <row r="3554" spans="1:23" x14ac:dyDescent="0.25">
      <c r="A3554">
        <v>3552</v>
      </c>
      <c r="B3554">
        <v>183.083952725649</v>
      </c>
      <c r="C3554">
        <v>167.242601253663</v>
      </c>
      <c r="D3554">
        <v>31.448319112947299</v>
      </c>
      <c r="E3554">
        <v>2.9584777527632999</v>
      </c>
      <c r="F3554">
        <v>7.8009915351867596</v>
      </c>
      <c r="G3554">
        <v>1.82535684108734</v>
      </c>
      <c r="H3554">
        <v>8.2374782562255806</v>
      </c>
      <c r="I3554">
        <v>1.46273469924926</v>
      </c>
      <c r="J3554">
        <v>949</v>
      </c>
      <c r="K3554">
        <v>132</v>
      </c>
      <c r="L3554">
        <v>1964</v>
      </c>
      <c r="M3554">
        <v>290</v>
      </c>
      <c r="N3554">
        <v>79.755874633789006</v>
      </c>
      <c r="O3554">
        <v>34.014701843261697</v>
      </c>
      <c r="P3554">
        <v>99.134746588693901</v>
      </c>
      <c r="Q3554">
        <v>213.64362212866499</v>
      </c>
      <c r="R3554">
        <v>28.940352068690501</v>
      </c>
      <c r="S3554">
        <v>5.2969678252491397</v>
      </c>
      <c r="T3554">
        <v>0.56092082388892595</v>
      </c>
      <c r="U3554">
        <v>0.97664319353754303</v>
      </c>
      <c r="V3554">
        <v>15.392884178652499</v>
      </c>
      <c r="W3554">
        <v>2.9144302683677901</v>
      </c>
    </row>
    <row r="3555" spans="1:23" x14ac:dyDescent="0.25">
      <c r="A3555">
        <v>3553</v>
      </c>
      <c r="B3555">
        <v>156.843447379145</v>
      </c>
      <c r="C3555">
        <v>181.00972268043199</v>
      </c>
      <c r="D3555">
        <v>32.4178045238518</v>
      </c>
      <c r="E3555">
        <v>6.7275921839043002</v>
      </c>
      <c r="F3555">
        <v>7.0940041542053196</v>
      </c>
      <c r="G3555">
        <v>2.3519058227539</v>
      </c>
      <c r="H3555">
        <v>11.3835897445678</v>
      </c>
      <c r="I3555">
        <v>1.8791755437850901</v>
      </c>
      <c r="J3555">
        <v>1443</v>
      </c>
      <c r="K3555">
        <v>184</v>
      </c>
      <c r="L3555">
        <v>2385</v>
      </c>
      <c r="M3555">
        <v>305</v>
      </c>
      <c r="N3555">
        <v>120.07080841064401</v>
      </c>
      <c r="O3555">
        <v>19.646883010864201</v>
      </c>
      <c r="P3555">
        <v>85.146206896551703</v>
      </c>
      <c r="Q3555">
        <v>149.52882866496901</v>
      </c>
      <c r="R3555">
        <v>26.6920497544704</v>
      </c>
      <c r="S3555">
        <v>5.5719186055938597</v>
      </c>
      <c r="T3555">
        <v>0.49532854489341899</v>
      </c>
      <c r="U3555">
        <v>0.95102718163404898</v>
      </c>
      <c r="V3555">
        <v>16.319654427645698</v>
      </c>
      <c r="W3555">
        <v>3.0473641524736399</v>
      </c>
    </row>
    <row r="3556" spans="1:23" x14ac:dyDescent="0.25">
      <c r="A3556">
        <v>3554</v>
      </c>
      <c r="B3556">
        <v>168.222728948747</v>
      </c>
      <c r="C3556">
        <v>179.72609598478499</v>
      </c>
      <c r="D3556">
        <v>34.695823462329102</v>
      </c>
      <c r="E3556">
        <v>7.8334019879706096</v>
      </c>
      <c r="F3556">
        <v>7.33072757720947</v>
      </c>
      <c r="G3556">
        <v>4.4982204437255797</v>
      </c>
      <c r="H3556">
        <v>12.065680503845201</v>
      </c>
      <c r="I3556">
        <v>4.1311697959899902</v>
      </c>
      <c r="J3556">
        <v>1495</v>
      </c>
      <c r="K3556">
        <v>407</v>
      </c>
      <c r="L3556">
        <v>2575</v>
      </c>
      <c r="M3556">
        <v>966</v>
      </c>
      <c r="N3556">
        <v>120.22062683105401</v>
      </c>
      <c r="O3556">
        <v>25.317977905273398</v>
      </c>
      <c r="P3556">
        <v>87.510003775009395</v>
      </c>
      <c r="Q3556">
        <v>176.79085023002199</v>
      </c>
      <c r="R3556">
        <v>25.093513175933399</v>
      </c>
      <c r="S3556">
        <v>6.8453110941999</v>
      </c>
      <c r="T3556">
        <v>0.486600656928522</v>
      </c>
      <c r="U3556">
        <v>0.96320893025155296</v>
      </c>
      <c r="V3556">
        <v>15.8190045248868</v>
      </c>
      <c r="W3556">
        <v>3.55136938690393</v>
      </c>
    </row>
    <row r="3557" spans="1:23" x14ac:dyDescent="0.25">
      <c r="A3557">
        <v>3555</v>
      </c>
      <c r="B3557">
        <v>189.61183023152</v>
      </c>
      <c r="C3557">
        <v>158.74983019270701</v>
      </c>
      <c r="D3557">
        <v>29.619056598977</v>
      </c>
      <c r="E3557">
        <v>6.3392239792676204</v>
      </c>
      <c r="F3557">
        <v>6.3866095542907697</v>
      </c>
      <c r="G3557">
        <v>4.4717741012573198</v>
      </c>
      <c r="H3557">
        <v>9.2445325851440394</v>
      </c>
      <c r="I3557">
        <v>3.5341730117797798</v>
      </c>
      <c r="J3557">
        <v>1114</v>
      </c>
      <c r="K3557">
        <v>325</v>
      </c>
      <c r="L3557">
        <v>1979</v>
      </c>
      <c r="M3557">
        <v>731</v>
      </c>
      <c r="N3557">
        <v>80.411437988281193</v>
      </c>
      <c r="O3557">
        <v>43.600456237792898</v>
      </c>
      <c r="P3557">
        <v>101.73877999633601</v>
      </c>
      <c r="Q3557">
        <v>201.061633593339</v>
      </c>
      <c r="R3557">
        <v>27.854545587521201</v>
      </c>
      <c r="S3557">
        <v>4.5764863164235097</v>
      </c>
      <c r="T3557">
        <v>0.56053947760061895</v>
      </c>
      <c r="U3557">
        <v>0.97937087160527103</v>
      </c>
      <c r="V3557">
        <v>13.647878404053101</v>
      </c>
      <c r="W3557">
        <v>3.08208658811068</v>
      </c>
    </row>
    <row r="3558" spans="1:23" x14ac:dyDescent="0.25">
      <c r="A3558">
        <v>3556</v>
      </c>
      <c r="B3558">
        <v>174.76252207494801</v>
      </c>
      <c r="C3558">
        <v>203.42544974674399</v>
      </c>
      <c r="D3558">
        <v>22.911774837393999</v>
      </c>
      <c r="E3558">
        <v>8.5781613714221603</v>
      </c>
      <c r="F3558">
        <v>5.82927989959716</v>
      </c>
      <c r="G3558">
        <v>4.80252981185913</v>
      </c>
      <c r="H3558">
        <v>10.223887443542401</v>
      </c>
      <c r="I3558">
        <v>4.1118979454040501</v>
      </c>
      <c r="J3558">
        <v>1275</v>
      </c>
      <c r="K3558">
        <v>390</v>
      </c>
      <c r="L3558">
        <v>2005</v>
      </c>
      <c r="M3558">
        <v>941</v>
      </c>
      <c r="N3558">
        <v>112.37882232666</v>
      </c>
      <c r="O3558">
        <v>60.0333251953125</v>
      </c>
      <c r="P3558">
        <v>45.808495941978897</v>
      </c>
      <c r="Q3558">
        <v>196.06503779222999</v>
      </c>
      <c r="R3558">
        <v>20.153026307453899</v>
      </c>
      <c r="S3558">
        <v>10.884570995100599</v>
      </c>
      <c r="T3558">
        <v>0.289225474434541</v>
      </c>
      <c r="U3558">
        <v>0.93799691541826902</v>
      </c>
      <c r="V3558">
        <v>16.324179504353602</v>
      </c>
      <c r="W3558">
        <v>5.3017067351807601</v>
      </c>
    </row>
    <row r="3559" spans="1:23" x14ac:dyDescent="0.25">
      <c r="A3559">
        <v>3557</v>
      </c>
      <c r="B3559">
        <v>199.931727764947</v>
      </c>
      <c r="C3559">
        <v>177.013681616177</v>
      </c>
      <c r="D3559">
        <v>14.410164889649501</v>
      </c>
      <c r="E3559">
        <v>5.8624403885823702</v>
      </c>
      <c r="F3559">
        <v>4.3658647537231401</v>
      </c>
      <c r="G3559">
        <v>3.35366654396057</v>
      </c>
      <c r="H3559">
        <v>9.8721103668212802</v>
      </c>
      <c r="I3559">
        <v>2.3977520465850799</v>
      </c>
      <c r="J3559">
        <v>1215</v>
      </c>
      <c r="K3559">
        <v>212</v>
      </c>
      <c r="L3559">
        <v>1699</v>
      </c>
      <c r="M3559">
        <v>476</v>
      </c>
      <c r="N3559">
        <v>96.317184448242102</v>
      </c>
      <c r="O3559">
        <v>46.04345703125</v>
      </c>
      <c r="P3559">
        <v>56.748067721751902</v>
      </c>
      <c r="Q3559">
        <v>176.95575745605299</v>
      </c>
      <c r="R3559">
        <v>23.975888485972099</v>
      </c>
      <c r="S3559">
        <v>6.8225380478101396</v>
      </c>
      <c r="T3559">
        <v>0.37731611066562099</v>
      </c>
      <c r="U3559">
        <v>0.960155635004729</v>
      </c>
      <c r="V3559">
        <v>7.6492000000000004</v>
      </c>
      <c r="W3559">
        <v>3.40863735578422</v>
      </c>
    </row>
    <row r="3560" spans="1:23" x14ac:dyDescent="0.25">
      <c r="A3560">
        <v>3558</v>
      </c>
      <c r="B3560">
        <v>164.01643734595999</v>
      </c>
      <c r="C3560">
        <v>174.160647402433</v>
      </c>
      <c r="D3560">
        <v>22.7702569684593</v>
      </c>
      <c r="E3560">
        <v>6.6053330593473802</v>
      </c>
      <c r="F3560">
        <v>6.1336741447448704</v>
      </c>
      <c r="G3560">
        <v>3.8654911518096902</v>
      </c>
      <c r="H3560">
        <v>8.3806905746459908</v>
      </c>
      <c r="I3560">
        <v>2.45709800720214</v>
      </c>
      <c r="J3560">
        <v>956</v>
      </c>
      <c r="K3560">
        <v>151</v>
      </c>
      <c r="L3560">
        <v>1977</v>
      </c>
      <c r="M3560">
        <v>440</v>
      </c>
      <c r="N3560">
        <v>69.065185546875</v>
      </c>
      <c r="O3560">
        <v>34.525352478027301</v>
      </c>
      <c r="P3560">
        <v>76.621190644932597</v>
      </c>
      <c r="Q3560">
        <v>183.12501942904501</v>
      </c>
      <c r="R3560">
        <v>28.645231270786599</v>
      </c>
      <c r="S3560">
        <v>5.5110579199282599</v>
      </c>
      <c r="T3560">
        <v>0.44623889791986099</v>
      </c>
      <c r="U3560">
        <v>0.97207421998246502</v>
      </c>
      <c r="V3560">
        <v>17.2439862542955</v>
      </c>
      <c r="W3560">
        <v>2.60291262135922</v>
      </c>
    </row>
    <row r="3561" spans="1:23" x14ac:dyDescent="0.25">
      <c r="A3561">
        <v>3559</v>
      </c>
      <c r="B3561">
        <v>192.23179180655501</v>
      </c>
      <c r="C3561">
        <v>180.53222457256999</v>
      </c>
      <c r="D3561">
        <v>25.408521345204701</v>
      </c>
      <c r="E3561">
        <v>6.6766016700424302</v>
      </c>
      <c r="F3561">
        <v>4.7082781791687003</v>
      </c>
      <c r="G3561">
        <v>3.73961234092712</v>
      </c>
      <c r="H3561">
        <v>7.3664464950561497</v>
      </c>
      <c r="I3561">
        <v>4.0874872207641602</v>
      </c>
      <c r="J3561">
        <v>864</v>
      </c>
      <c r="K3561">
        <v>484</v>
      </c>
      <c r="L3561">
        <v>1410</v>
      </c>
      <c r="M3561">
        <v>996</v>
      </c>
      <c r="N3561">
        <v>78.587532043457003</v>
      </c>
      <c r="O3561">
        <v>19.7989902496337</v>
      </c>
      <c r="P3561">
        <v>95.086875466070097</v>
      </c>
      <c r="Q3561">
        <v>178.59331517702401</v>
      </c>
      <c r="R3561">
        <v>27.504082525357401</v>
      </c>
      <c r="S3561">
        <v>5.7935809710301802</v>
      </c>
      <c r="T3561">
        <v>0.49836457344024199</v>
      </c>
      <c r="U3561">
        <v>0.96221399634120897</v>
      </c>
      <c r="V3561">
        <v>9.1236283833211402</v>
      </c>
      <c r="W3561">
        <v>3.3301919122686701</v>
      </c>
    </row>
    <row r="3562" spans="1:23" x14ac:dyDescent="0.25">
      <c r="A3562">
        <v>3560</v>
      </c>
      <c r="B3562">
        <v>217.74414407421</v>
      </c>
      <c r="C3562">
        <v>180.16214170661101</v>
      </c>
      <c r="D3562">
        <v>20.887369069415499</v>
      </c>
      <c r="E3562">
        <v>7.5437082220274103</v>
      </c>
      <c r="F3562">
        <v>4.8743700981140101</v>
      </c>
      <c r="G3562">
        <v>3.1208500862121502</v>
      </c>
      <c r="H3562">
        <v>8.8326425552368093</v>
      </c>
      <c r="I3562">
        <v>2.0954155921936</v>
      </c>
      <c r="J3562">
        <v>1064</v>
      </c>
      <c r="K3562">
        <v>133</v>
      </c>
      <c r="L3562">
        <v>1803</v>
      </c>
      <c r="M3562">
        <v>335</v>
      </c>
      <c r="N3562">
        <v>99.005050659179602</v>
      </c>
      <c r="O3562">
        <v>26.925825119018501</v>
      </c>
      <c r="P3562">
        <v>112.220576893413</v>
      </c>
      <c r="Q3562">
        <v>166.77752270001699</v>
      </c>
      <c r="R3562">
        <v>23.003680150895701</v>
      </c>
      <c r="S3562">
        <v>6.6536284170046196</v>
      </c>
      <c r="T3562">
        <v>0.651670091467624</v>
      </c>
      <c r="U3562">
        <v>0.96272582811205498</v>
      </c>
      <c r="V3562">
        <v>8.6800472255017702</v>
      </c>
      <c r="W3562">
        <v>4.5942753293957201</v>
      </c>
    </row>
    <row r="3563" spans="1:23" x14ac:dyDescent="0.25">
      <c r="A3563">
        <v>3561</v>
      </c>
      <c r="B3563">
        <v>176.73444080032601</v>
      </c>
      <c r="C3563">
        <v>185.84148731782099</v>
      </c>
      <c r="D3563">
        <v>26.553977191174901</v>
      </c>
      <c r="E3563">
        <v>8.2092830368219101</v>
      </c>
      <c r="F3563">
        <v>7.3720936775207502</v>
      </c>
      <c r="G3563">
        <v>3.4467642307281401</v>
      </c>
      <c r="H3563">
        <v>10.5854034423828</v>
      </c>
      <c r="I3563">
        <v>2.5959780216217001</v>
      </c>
      <c r="J3563">
        <v>1306</v>
      </c>
      <c r="K3563">
        <v>197</v>
      </c>
      <c r="L3563">
        <v>2523</v>
      </c>
      <c r="M3563">
        <v>458</v>
      </c>
      <c r="N3563">
        <v>103.585716247558</v>
      </c>
      <c r="O3563">
        <v>42.4852905273437</v>
      </c>
      <c r="P3563">
        <v>70.283066554338603</v>
      </c>
      <c r="Q3563">
        <v>166.977197547744</v>
      </c>
      <c r="R3563">
        <v>32.386291129222798</v>
      </c>
      <c r="S3563">
        <v>6.23120456570856</v>
      </c>
      <c r="T3563">
        <v>0.42532261785028302</v>
      </c>
      <c r="U3563">
        <v>0.96021952176529801</v>
      </c>
      <c r="V3563">
        <v>26.916814159291999</v>
      </c>
      <c r="W3563">
        <v>3.5923054837783499</v>
      </c>
    </row>
    <row r="3564" spans="1:23" x14ac:dyDescent="0.25">
      <c r="A3564">
        <v>3562</v>
      </c>
      <c r="B3564">
        <v>122.908323468338</v>
      </c>
      <c r="C3564">
        <v>170.79877350618099</v>
      </c>
      <c r="D3564">
        <v>18.651008966245001</v>
      </c>
      <c r="E3564">
        <v>7.8993509501939396</v>
      </c>
      <c r="F3564">
        <v>4.9956789016723597</v>
      </c>
      <c r="G3564">
        <v>3.8323156833648602</v>
      </c>
      <c r="H3564">
        <v>6.1791996955871502</v>
      </c>
      <c r="I3564">
        <v>3.2388985157012899</v>
      </c>
      <c r="J3564">
        <v>727</v>
      </c>
      <c r="K3564">
        <v>332</v>
      </c>
      <c r="L3564">
        <v>1484</v>
      </c>
      <c r="M3564">
        <v>722</v>
      </c>
      <c r="N3564">
        <v>64.350601196289006</v>
      </c>
      <c r="O3564">
        <v>43.600456237792898</v>
      </c>
      <c r="P3564">
        <v>69.813529307596895</v>
      </c>
      <c r="Q3564">
        <v>168.12154716839601</v>
      </c>
      <c r="R3564">
        <v>24.158534470012398</v>
      </c>
      <c r="S3564">
        <v>6.1614669819347503</v>
      </c>
      <c r="T3564">
        <v>0.50752119138688601</v>
      </c>
      <c r="U3564">
        <v>0.96735025584081202</v>
      </c>
      <c r="V3564">
        <v>6.74013031812955</v>
      </c>
      <c r="W3564">
        <v>3.3471952325430698</v>
      </c>
    </row>
    <row r="3565" spans="1:23" x14ac:dyDescent="0.25">
      <c r="A3565">
        <v>3563</v>
      </c>
      <c r="B3565">
        <v>164.31190203574599</v>
      </c>
      <c r="C3565">
        <v>171.92850627801801</v>
      </c>
      <c r="D3565">
        <v>43.136831807944901</v>
      </c>
      <c r="E3565">
        <v>9.2883502428793303</v>
      </c>
      <c r="F3565">
        <v>7.1195769309997496</v>
      </c>
      <c r="G3565">
        <v>6.2991490364074698</v>
      </c>
      <c r="H3565">
        <v>9.0763435363769496</v>
      </c>
      <c r="I3565">
        <v>4.6931457519531197</v>
      </c>
      <c r="J3565">
        <v>1041</v>
      </c>
      <c r="K3565">
        <v>367</v>
      </c>
      <c r="L3565">
        <v>2112</v>
      </c>
      <c r="M3565">
        <v>1101</v>
      </c>
      <c r="N3565">
        <v>92.097770690917898</v>
      </c>
      <c r="O3565">
        <v>46</v>
      </c>
      <c r="P3565">
        <v>54.6388674388674</v>
      </c>
      <c r="Q3565">
        <v>176.74912654452399</v>
      </c>
      <c r="R3565">
        <v>28.149336688257101</v>
      </c>
      <c r="S3565">
        <v>5.9311590360964299</v>
      </c>
      <c r="T3565">
        <v>0.31829336043436401</v>
      </c>
      <c r="U3565">
        <v>0.93079171786419701</v>
      </c>
      <c r="V3565">
        <v>18.483274647887299</v>
      </c>
      <c r="W3565">
        <v>2.6541119557705599</v>
      </c>
    </row>
    <row r="3566" spans="1:23" x14ac:dyDescent="0.25">
      <c r="A3566">
        <v>3564</v>
      </c>
      <c r="B3566">
        <v>170.79929748296999</v>
      </c>
      <c r="C3566">
        <v>185.011527489374</v>
      </c>
      <c r="D3566">
        <v>29.246897531963601</v>
      </c>
      <c r="E3566">
        <v>4.7567855863701398</v>
      </c>
      <c r="F3566">
        <v>7.2587146759033203</v>
      </c>
      <c r="G3566">
        <v>2.8464972972869802</v>
      </c>
      <c r="H3566">
        <v>11.370429039001399</v>
      </c>
      <c r="I3566">
        <v>2.4978547096252401</v>
      </c>
      <c r="J3566">
        <v>1458</v>
      </c>
      <c r="K3566">
        <v>270</v>
      </c>
      <c r="L3566">
        <v>2305</v>
      </c>
      <c r="M3566">
        <v>493</v>
      </c>
      <c r="N3566">
        <v>111.400177001953</v>
      </c>
      <c r="O3566">
        <v>25.495098114013601</v>
      </c>
      <c r="P3566">
        <v>97.0114979239859</v>
      </c>
      <c r="Q3566">
        <v>185.524287726632</v>
      </c>
      <c r="R3566">
        <v>28.307726841587801</v>
      </c>
      <c r="S3566">
        <v>4.0675487008487403</v>
      </c>
      <c r="T3566">
        <v>0.62078000408874001</v>
      </c>
      <c r="U3566">
        <v>0.97850076282715703</v>
      </c>
      <c r="V3566">
        <v>10.2419458762886</v>
      </c>
      <c r="W3566">
        <v>2.7747210759590399</v>
      </c>
    </row>
    <row r="3567" spans="1:23" x14ac:dyDescent="0.25">
      <c r="A3567">
        <v>3565</v>
      </c>
      <c r="B3567">
        <v>156.628073512002</v>
      </c>
      <c r="C3567">
        <v>197.736265015816</v>
      </c>
      <c r="D3567">
        <v>33.677216675830898</v>
      </c>
      <c r="E3567">
        <v>4.0891163530471699</v>
      </c>
      <c r="F3567">
        <v>10.7345113754272</v>
      </c>
      <c r="G3567">
        <v>1.9660872220993</v>
      </c>
      <c r="H3567">
        <v>11.423637390136699</v>
      </c>
      <c r="I3567">
        <v>1.2622487545013401</v>
      </c>
      <c r="J3567">
        <v>1453</v>
      </c>
      <c r="K3567">
        <v>47</v>
      </c>
      <c r="L3567">
        <v>3032</v>
      </c>
      <c r="M3567">
        <v>145</v>
      </c>
      <c r="N3567">
        <v>107.800743103027</v>
      </c>
      <c r="O3567">
        <v>38.288379669189403</v>
      </c>
      <c r="P3567">
        <v>106.991352070513</v>
      </c>
      <c r="Q3567">
        <v>185.987195121951</v>
      </c>
      <c r="R3567">
        <v>22.205620106823499</v>
      </c>
      <c r="S3567">
        <v>7.6978837632371802</v>
      </c>
      <c r="T3567">
        <v>0.60078300952218899</v>
      </c>
      <c r="U3567">
        <v>0.95472664836514198</v>
      </c>
      <c r="V3567">
        <v>10.4040645546921</v>
      </c>
      <c r="W3567">
        <v>3.19400479616306</v>
      </c>
    </row>
    <row r="3568" spans="1:23" x14ac:dyDescent="0.25">
      <c r="A3568">
        <v>3566</v>
      </c>
      <c r="B3568">
        <v>142.373013254672</v>
      </c>
      <c r="C3568">
        <v>185.58006171282099</v>
      </c>
      <c r="D3568">
        <v>28.996835326127201</v>
      </c>
      <c r="E3568">
        <v>10.8771345685649</v>
      </c>
      <c r="F3568">
        <v>9.0780487060546804</v>
      </c>
      <c r="G3568">
        <v>3.4779782295227002</v>
      </c>
      <c r="H3568">
        <v>9.3992872238159109</v>
      </c>
      <c r="I3568">
        <v>2.7383565902709899</v>
      </c>
      <c r="J3568">
        <v>1059</v>
      </c>
      <c r="K3568">
        <v>254</v>
      </c>
      <c r="L3568">
        <v>2451</v>
      </c>
      <c r="M3568">
        <v>540</v>
      </c>
      <c r="N3568">
        <v>113.64857482910099</v>
      </c>
      <c r="O3568">
        <v>39.115215301513601</v>
      </c>
      <c r="P3568">
        <v>48.102791097995798</v>
      </c>
      <c r="Q3568">
        <v>164.34453510843801</v>
      </c>
      <c r="R3568">
        <v>13.8571521164458</v>
      </c>
      <c r="S3568">
        <v>9.6220189984598896</v>
      </c>
      <c r="T3568">
        <v>0.41340851383051402</v>
      </c>
      <c r="U3568">
        <v>0.95338388128436402</v>
      </c>
      <c r="V3568">
        <v>5.7408949011446397</v>
      </c>
      <c r="W3568">
        <v>4.5375951776649703</v>
      </c>
    </row>
    <row r="3569" spans="1:23" x14ac:dyDescent="0.25">
      <c r="A3569">
        <v>3567</v>
      </c>
      <c r="B3569">
        <v>153.39416639173999</v>
      </c>
      <c r="C3569">
        <v>210.15544644763099</v>
      </c>
      <c r="D3569">
        <v>22.377999171280798</v>
      </c>
      <c r="E3569">
        <v>4.8980541744741002</v>
      </c>
      <c r="F3569">
        <v>4.7820363044738698</v>
      </c>
      <c r="G3569">
        <v>2.2488012313842698</v>
      </c>
      <c r="H3569">
        <v>6.6800627708434996</v>
      </c>
      <c r="I3569">
        <v>1.5558170080184901</v>
      </c>
      <c r="J3569">
        <v>757</v>
      </c>
      <c r="K3569">
        <v>134</v>
      </c>
      <c r="L3569">
        <v>1598</v>
      </c>
      <c r="M3569">
        <v>276</v>
      </c>
      <c r="N3569">
        <v>94.339813232421804</v>
      </c>
      <c r="O3569">
        <v>29.529647827148398</v>
      </c>
      <c r="P3569">
        <v>97.414505956552205</v>
      </c>
      <c r="Q3569">
        <v>158.57803306248201</v>
      </c>
      <c r="R3569">
        <v>24.0491542847702</v>
      </c>
      <c r="S3569">
        <v>8.0427484380998102</v>
      </c>
      <c r="T3569">
        <v>0.57990773520782601</v>
      </c>
      <c r="U3569">
        <v>0.95534430548465898</v>
      </c>
      <c r="V3569">
        <v>14.041530054644801</v>
      </c>
      <c r="W3569">
        <v>3.25185643564356</v>
      </c>
    </row>
    <row r="3570" spans="1:23" x14ac:dyDescent="0.25">
      <c r="A3570">
        <v>3568</v>
      </c>
      <c r="B3570">
        <v>167.20557356051901</v>
      </c>
      <c r="C3570">
        <v>164.70835840012401</v>
      </c>
      <c r="D3570">
        <v>40.382513202293303</v>
      </c>
      <c r="E3570">
        <v>11.2442077222658</v>
      </c>
      <c r="F3570">
        <v>8.1103439331054599</v>
      </c>
      <c r="G3570">
        <v>5.8859491348266602</v>
      </c>
      <c r="H3570">
        <v>9.9306011199951101</v>
      </c>
      <c r="I3570">
        <v>4.3380618095397896</v>
      </c>
      <c r="J3570">
        <v>1260</v>
      </c>
      <c r="K3570">
        <v>393</v>
      </c>
      <c r="L3570">
        <v>2181</v>
      </c>
      <c r="M3570">
        <v>1077</v>
      </c>
      <c r="N3570">
        <v>111.018020629882</v>
      </c>
      <c r="O3570">
        <v>51.478153228759702</v>
      </c>
      <c r="P3570">
        <v>89.461620697027996</v>
      </c>
      <c r="Q3570">
        <v>133.57964581521901</v>
      </c>
      <c r="R3570">
        <v>25.106548066355799</v>
      </c>
      <c r="S3570">
        <v>9.0371002895644903</v>
      </c>
      <c r="T3570">
        <v>0.51820483896881198</v>
      </c>
      <c r="U3570">
        <v>0.91064881359729699</v>
      </c>
      <c r="V3570">
        <v>13.880372492836599</v>
      </c>
      <c r="W3570">
        <v>4.9697384428223801</v>
      </c>
    </row>
    <row r="3571" spans="1:23" x14ac:dyDescent="0.25">
      <c r="A3571">
        <v>3569</v>
      </c>
      <c r="B3571">
        <v>188.49552679073901</v>
      </c>
      <c r="C3571">
        <v>191.67429990878901</v>
      </c>
      <c r="D3571">
        <v>21.007944193662102</v>
      </c>
      <c r="E3571">
        <v>5.7036342757361096</v>
      </c>
      <c r="F3571">
        <v>6.1191964149475098</v>
      </c>
      <c r="G3571">
        <v>2.6697497367858798</v>
      </c>
      <c r="H3571">
        <v>7.1017498970031703</v>
      </c>
      <c r="I3571">
        <v>2.0627086162567099</v>
      </c>
      <c r="J3571">
        <v>757</v>
      </c>
      <c r="K3571">
        <v>201</v>
      </c>
      <c r="L3571">
        <v>1775</v>
      </c>
      <c r="M3571">
        <v>437</v>
      </c>
      <c r="N3571">
        <v>79.812278747558594</v>
      </c>
      <c r="O3571">
        <v>58.855754852294901</v>
      </c>
      <c r="P3571">
        <v>58.055641082032103</v>
      </c>
      <c r="Q3571">
        <v>167.284398675316</v>
      </c>
      <c r="R3571">
        <v>21.272246006106698</v>
      </c>
      <c r="S3571">
        <v>4.65582726474487</v>
      </c>
      <c r="T3571">
        <v>0.35415505063286701</v>
      </c>
      <c r="U3571">
        <v>0.96864562734938797</v>
      </c>
      <c r="V3571">
        <v>10.6778777830412</v>
      </c>
      <c r="W3571">
        <v>3.0195049991804601</v>
      </c>
    </row>
    <row r="3572" spans="1:23" x14ac:dyDescent="0.25">
      <c r="A3572">
        <v>3570</v>
      </c>
      <c r="B3572">
        <v>174.040773156863</v>
      </c>
      <c r="C3572">
        <v>162.77802790661499</v>
      </c>
      <c r="D3572">
        <v>47.355324499351497</v>
      </c>
      <c r="E3572">
        <v>6.7522407547130303</v>
      </c>
      <c r="F3572">
        <v>6.7040715217590297</v>
      </c>
      <c r="G3572">
        <v>3.02756667137146</v>
      </c>
      <c r="H3572">
        <v>10.8287334442138</v>
      </c>
      <c r="I3572">
        <v>2.1034903526306099</v>
      </c>
      <c r="J3572">
        <v>1290</v>
      </c>
      <c r="K3572">
        <v>121</v>
      </c>
      <c r="L3572">
        <v>2024</v>
      </c>
      <c r="M3572">
        <v>365</v>
      </c>
      <c r="N3572">
        <v>110.344917297363</v>
      </c>
      <c r="O3572">
        <v>49.396354675292898</v>
      </c>
      <c r="P3572">
        <v>86.740823302125094</v>
      </c>
      <c r="Q3572">
        <v>193.699622706225</v>
      </c>
      <c r="R3572">
        <v>26.321028696048401</v>
      </c>
      <c r="S3572">
        <v>3.7069923122497799</v>
      </c>
      <c r="T3572">
        <v>0.474162924507887</v>
      </c>
      <c r="U3572">
        <v>0.97898637113725695</v>
      </c>
      <c r="V3572">
        <v>7.4563397129186599</v>
      </c>
      <c r="W3572">
        <v>2.4670539672832899</v>
      </c>
    </row>
    <row r="3573" spans="1:23" x14ac:dyDescent="0.25">
      <c r="A3573">
        <v>3571</v>
      </c>
      <c r="B3573">
        <v>159.248403811445</v>
      </c>
      <c r="C3573">
        <v>190.55310601797001</v>
      </c>
      <c r="D3573">
        <v>14.839906817424801</v>
      </c>
      <c r="E3573">
        <v>6.1927153938533097</v>
      </c>
      <c r="F3573">
        <v>6.2147712707519496</v>
      </c>
      <c r="G3573">
        <v>3.5809063911437899</v>
      </c>
      <c r="H3573">
        <v>8.4774255752563406</v>
      </c>
      <c r="I3573">
        <v>2.2442646026611301</v>
      </c>
      <c r="J3573">
        <v>1057</v>
      </c>
      <c r="K3573">
        <v>115</v>
      </c>
      <c r="L3573">
        <v>1926</v>
      </c>
      <c r="M3573">
        <v>344</v>
      </c>
      <c r="N3573">
        <v>89.738510131835895</v>
      </c>
      <c r="O3573">
        <v>66.708320617675696</v>
      </c>
      <c r="P3573">
        <v>110.544660579595</v>
      </c>
      <c r="Q3573">
        <v>158.053502828804</v>
      </c>
      <c r="R3573">
        <v>15.455769027215201</v>
      </c>
      <c r="S3573">
        <v>15.934947154413001</v>
      </c>
      <c r="T3573">
        <v>0.736130211529193</v>
      </c>
      <c r="U3573">
        <v>0.90581988940042302</v>
      </c>
      <c r="V3573">
        <v>7.0771028037383097</v>
      </c>
      <c r="W3573">
        <v>8.3620630568882799</v>
      </c>
    </row>
    <row r="3574" spans="1:23" x14ac:dyDescent="0.25">
      <c r="A3574">
        <v>3572</v>
      </c>
      <c r="B3574">
        <v>156.27204098662801</v>
      </c>
      <c r="C3574">
        <v>181.254982631139</v>
      </c>
      <c r="D3574">
        <v>37.499970056836098</v>
      </c>
      <c r="E3574">
        <v>8.6352790836542503</v>
      </c>
      <c r="F3574">
        <v>8.8531847000121999</v>
      </c>
      <c r="G3574">
        <v>3.7219421863555899</v>
      </c>
      <c r="H3574">
        <v>12.029480934143001</v>
      </c>
      <c r="I3574">
        <v>3.2038316726684499</v>
      </c>
      <c r="J3574">
        <v>1453</v>
      </c>
      <c r="K3574">
        <v>335</v>
      </c>
      <c r="L3574">
        <v>2788</v>
      </c>
      <c r="M3574">
        <v>717</v>
      </c>
      <c r="N3574">
        <v>129.69194030761699</v>
      </c>
      <c r="O3574">
        <v>48.662097930908203</v>
      </c>
      <c r="P3574">
        <v>79.884587466731105</v>
      </c>
      <c r="Q3574">
        <v>173.68833172613299</v>
      </c>
      <c r="R3574">
        <v>24.6931615139836</v>
      </c>
      <c r="S3574">
        <v>5.1697481434605699</v>
      </c>
      <c r="T3574">
        <v>0.51721115601967305</v>
      </c>
      <c r="U3574">
        <v>0.97106209246694497</v>
      </c>
      <c r="V3574">
        <v>8.5838870431893692</v>
      </c>
      <c r="W3574">
        <v>3.03772436872528</v>
      </c>
    </row>
    <row r="3575" spans="1:23" x14ac:dyDescent="0.25">
      <c r="A3575">
        <v>3573</v>
      </c>
      <c r="B3575">
        <v>154.45677191484401</v>
      </c>
      <c r="C3575">
        <v>190.05103922063299</v>
      </c>
      <c r="D3575">
        <v>25.1368850294865</v>
      </c>
      <c r="E3575">
        <v>6.1115561147834203</v>
      </c>
      <c r="F3575">
        <v>7.4964661598205504</v>
      </c>
      <c r="G3575">
        <v>3.5594236850738499</v>
      </c>
      <c r="H3575">
        <v>7.5626201629638601</v>
      </c>
      <c r="I3575">
        <v>3.0017220973968501</v>
      </c>
      <c r="J3575">
        <v>881</v>
      </c>
      <c r="K3575">
        <v>320</v>
      </c>
      <c r="L3575">
        <v>1888</v>
      </c>
      <c r="M3575">
        <v>589</v>
      </c>
      <c r="N3575">
        <v>90.271812438964801</v>
      </c>
      <c r="O3575">
        <v>34.132095336913999</v>
      </c>
      <c r="P3575">
        <v>121.111810012836</v>
      </c>
      <c r="Q3575">
        <v>181.568380182261</v>
      </c>
      <c r="R3575">
        <v>19.3887584831308</v>
      </c>
      <c r="S3575">
        <v>5.1503305046632502</v>
      </c>
      <c r="T3575">
        <v>0.72674182914073804</v>
      </c>
      <c r="U3575">
        <v>0.97117664418814997</v>
      </c>
      <c r="V3575">
        <v>5.4212168486739403</v>
      </c>
      <c r="W3575">
        <v>2.7185829707893099</v>
      </c>
    </row>
    <row r="3576" spans="1:23" x14ac:dyDescent="0.25">
      <c r="A3576">
        <v>3574</v>
      </c>
      <c r="B3576">
        <v>192.669622930776</v>
      </c>
      <c r="C3576">
        <v>163.425391527101</v>
      </c>
      <c r="D3576">
        <v>33.497926450695601</v>
      </c>
      <c r="E3576">
        <v>8.1664306835352498</v>
      </c>
      <c r="F3576">
        <v>6.5931854248046804</v>
      </c>
      <c r="G3576">
        <v>5.8436255455017001</v>
      </c>
      <c r="H3576">
        <v>8.0449361801147408</v>
      </c>
      <c r="I3576">
        <v>5.0462741851806596</v>
      </c>
      <c r="J3576">
        <v>933</v>
      </c>
      <c r="K3576">
        <v>571</v>
      </c>
      <c r="L3576">
        <v>1953</v>
      </c>
      <c r="M3576">
        <v>1215</v>
      </c>
      <c r="N3576">
        <v>85.375640869140597</v>
      </c>
      <c r="O3576">
        <v>41.231056213378899</v>
      </c>
      <c r="P3576">
        <v>121.980816662099</v>
      </c>
      <c r="Q3576">
        <v>187.394852941176</v>
      </c>
      <c r="R3576">
        <v>25.984177665391901</v>
      </c>
      <c r="S3576">
        <v>4.8098141069151001</v>
      </c>
      <c r="T3576">
        <v>0.66268571651584796</v>
      </c>
      <c r="U3576">
        <v>0.97541818546629899</v>
      </c>
      <c r="V3576">
        <v>9.7020202020202007</v>
      </c>
      <c r="W3576">
        <v>2.6145121419223498</v>
      </c>
    </row>
    <row r="3577" spans="1:23" x14ac:dyDescent="0.25">
      <c r="A3577">
        <v>3575</v>
      </c>
      <c r="B3577">
        <v>159.59599448853999</v>
      </c>
      <c r="C3577">
        <v>176.33026062993599</v>
      </c>
      <c r="D3577">
        <v>25.709655474616198</v>
      </c>
      <c r="E3577">
        <v>6.1008772633578001</v>
      </c>
      <c r="F3577">
        <v>7.5328087806701598</v>
      </c>
      <c r="G3577">
        <v>3.31886887550354</v>
      </c>
      <c r="H3577">
        <v>8.6546783447265607</v>
      </c>
      <c r="I3577">
        <v>2.7469487190246502</v>
      </c>
      <c r="J3577">
        <v>1103</v>
      </c>
      <c r="K3577">
        <v>278</v>
      </c>
      <c r="L3577">
        <v>1951</v>
      </c>
      <c r="M3577">
        <v>543</v>
      </c>
      <c r="N3577">
        <v>98.994949340820298</v>
      </c>
      <c r="O3577">
        <v>48.332183837890597</v>
      </c>
      <c r="P3577">
        <v>85.913578480469297</v>
      </c>
      <c r="Q3577">
        <v>156.38039974210099</v>
      </c>
      <c r="R3577">
        <v>25.148464023168401</v>
      </c>
      <c r="S3577">
        <v>2.6713721490152902</v>
      </c>
      <c r="T3577">
        <v>0.54821699057279805</v>
      </c>
      <c r="U3577">
        <v>0.98299122547144102</v>
      </c>
      <c r="V3577">
        <v>10.7892781316348</v>
      </c>
      <c r="W3577">
        <v>2.4952705259175101</v>
      </c>
    </row>
    <row r="3578" spans="1:23" x14ac:dyDescent="0.25">
      <c r="A3578">
        <v>3576</v>
      </c>
      <c r="B3578">
        <v>162.776572415533</v>
      </c>
      <c r="C3578">
        <v>213.818995128956</v>
      </c>
      <c r="D3578">
        <v>30.332397081051202</v>
      </c>
      <c r="E3578">
        <v>6.3759223180376603</v>
      </c>
      <c r="F3578">
        <v>7.0724902153015101</v>
      </c>
      <c r="G3578">
        <v>2.6425189971923801</v>
      </c>
      <c r="H3578">
        <v>9.7325191497802699</v>
      </c>
      <c r="I3578">
        <v>2.38235139846801</v>
      </c>
      <c r="J3578">
        <v>1193</v>
      </c>
      <c r="K3578">
        <v>227</v>
      </c>
      <c r="L3578">
        <v>2136</v>
      </c>
      <c r="M3578">
        <v>500</v>
      </c>
      <c r="N3578">
        <v>99.985000610351506</v>
      </c>
      <c r="O3578">
        <v>15.5241746902465</v>
      </c>
      <c r="P3578">
        <v>74.956052488547201</v>
      </c>
      <c r="Q3578">
        <v>146.43254448091199</v>
      </c>
      <c r="R3578">
        <v>26.7363826718342</v>
      </c>
      <c r="S3578">
        <v>7.2301085959459703</v>
      </c>
      <c r="T3578">
        <v>0.50977159837623598</v>
      </c>
      <c r="U3578">
        <v>0.89007026226494601</v>
      </c>
      <c r="V3578">
        <v>7.2738831615120203</v>
      </c>
      <c r="W3578">
        <v>3.6812354312354301</v>
      </c>
    </row>
    <row r="3579" spans="1:23" x14ac:dyDescent="0.25">
      <c r="A3579">
        <v>3577</v>
      </c>
      <c r="B3579">
        <v>148.469114479225</v>
      </c>
      <c r="C3579">
        <v>171.049525509907</v>
      </c>
      <c r="D3579">
        <v>23.064949801087</v>
      </c>
      <c r="E3579">
        <v>6.1298314659017601</v>
      </c>
      <c r="F3579">
        <v>6.9764127731323198</v>
      </c>
      <c r="G3579">
        <v>4.19303274154663</v>
      </c>
      <c r="H3579">
        <v>8.6143131256103498</v>
      </c>
      <c r="I3579">
        <v>2.5323028564453098</v>
      </c>
      <c r="J3579">
        <v>1008</v>
      </c>
      <c r="K3579">
        <v>150</v>
      </c>
      <c r="L3579">
        <v>2123</v>
      </c>
      <c r="M3579">
        <v>411</v>
      </c>
      <c r="N3579">
        <v>85.603736877441406</v>
      </c>
      <c r="O3579">
        <v>27.2029418945312</v>
      </c>
      <c r="P3579">
        <v>110.149854510184</v>
      </c>
      <c r="Q3579">
        <v>181.91571375876001</v>
      </c>
      <c r="R3579">
        <v>25.574966305563802</v>
      </c>
      <c r="S3579">
        <v>8.5765997012059696</v>
      </c>
      <c r="T3579">
        <v>0.58927503334504205</v>
      </c>
      <c r="U3579">
        <v>0.95664188139468298</v>
      </c>
      <c r="V3579">
        <v>17.336774193548301</v>
      </c>
      <c r="W3579">
        <v>3.2227751196172201</v>
      </c>
    </row>
    <row r="3580" spans="1:23" x14ac:dyDescent="0.25">
      <c r="A3580">
        <v>3578</v>
      </c>
      <c r="B3580">
        <v>182.60039977488401</v>
      </c>
      <c r="C3580">
        <v>191.43146577655301</v>
      </c>
      <c r="D3580">
        <v>29.492713612974899</v>
      </c>
      <c r="E3580">
        <v>5.8334279149993904</v>
      </c>
      <c r="F3580">
        <v>6.9356212615966797</v>
      </c>
      <c r="G3580">
        <v>2.7623553276061998</v>
      </c>
      <c r="H3580">
        <v>8.6043128967285103</v>
      </c>
      <c r="I3580">
        <v>1.94067454338073</v>
      </c>
      <c r="J3580">
        <v>1040</v>
      </c>
      <c r="K3580">
        <v>136</v>
      </c>
      <c r="L3580">
        <v>2073</v>
      </c>
      <c r="M3580">
        <v>306</v>
      </c>
      <c r="N3580">
        <v>92.698432922363196</v>
      </c>
      <c r="O3580">
        <v>31.400634765625</v>
      </c>
      <c r="P3580">
        <v>96.838197146562905</v>
      </c>
      <c r="Q3580">
        <v>193.99836341319201</v>
      </c>
      <c r="R3580">
        <v>25.425141644024698</v>
      </c>
      <c r="S3580">
        <v>3.2058949563853099</v>
      </c>
      <c r="T3580">
        <v>0.48373774855568502</v>
      </c>
      <c r="U3580">
        <v>0.98110586981014503</v>
      </c>
      <c r="V3580">
        <v>9.7923784494086696</v>
      </c>
      <c r="W3580">
        <v>2.3143500643500601</v>
      </c>
    </row>
    <row r="3581" spans="1:23" x14ac:dyDescent="0.25">
      <c r="A3581">
        <v>3579</v>
      </c>
      <c r="B3581">
        <v>148.39542781734499</v>
      </c>
      <c r="C3581">
        <v>169.35135554736101</v>
      </c>
      <c r="D3581">
        <v>35.332184021812701</v>
      </c>
      <c r="E3581">
        <v>6.8570227111619602</v>
      </c>
      <c r="F3581">
        <v>8.1364564895629794</v>
      </c>
      <c r="G3581">
        <v>4.6669139862060502</v>
      </c>
      <c r="H3581">
        <v>12.3117361068725</v>
      </c>
      <c r="I3581">
        <v>3.66661405563354</v>
      </c>
      <c r="J3581">
        <v>1485</v>
      </c>
      <c r="K3581">
        <v>358</v>
      </c>
      <c r="L3581">
        <v>2572</v>
      </c>
      <c r="M3581">
        <v>840</v>
      </c>
      <c r="N3581">
        <v>133.66001892089801</v>
      </c>
      <c r="O3581">
        <v>21.023796081542901</v>
      </c>
      <c r="P3581">
        <v>68.554615756404004</v>
      </c>
      <c r="Q3581">
        <v>158.19854867970099</v>
      </c>
      <c r="R3581">
        <v>25.8407780224581</v>
      </c>
      <c r="S3581">
        <v>4.5111572930965904</v>
      </c>
      <c r="T3581">
        <v>0.42116684313632402</v>
      </c>
      <c r="U3581">
        <v>0.96771081579540996</v>
      </c>
      <c r="V3581">
        <v>12.7915254237288</v>
      </c>
      <c r="W3581">
        <v>2.7729354409809401</v>
      </c>
    </row>
    <row r="3582" spans="1:23" x14ac:dyDescent="0.25">
      <c r="A3582">
        <v>3580</v>
      </c>
      <c r="B3582">
        <v>136.256826253177</v>
      </c>
      <c r="C3582">
        <v>187.44825244037301</v>
      </c>
      <c r="D3582">
        <v>30.721492008828701</v>
      </c>
      <c r="E3582">
        <v>7.2969339924012804</v>
      </c>
      <c r="F3582">
        <v>5.1992044448852504</v>
      </c>
      <c r="G3582">
        <v>3.4720427989959699</v>
      </c>
      <c r="H3582">
        <v>6.8224287033081001</v>
      </c>
      <c r="I3582">
        <v>3.0006303787231401</v>
      </c>
      <c r="J3582">
        <v>765</v>
      </c>
      <c r="K3582">
        <v>310</v>
      </c>
      <c r="L3582">
        <v>1490</v>
      </c>
      <c r="M3582">
        <v>674</v>
      </c>
      <c r="N3582">
        <v>67.208633422851506</v>
      </c>
      <c r="O3582">
        <v>62.369869232177699</v>
      </c>
      <c r="P3582">
        <v>111.895271883741</v>
      </c>
      <c r="Q3582">
        <v>109.608359133126</v>
      </c>
      <c r="R3582">
        <v>20.9865765444579</v>
      </c>
      <c r="S3582">
        <v>18.398492116699</v>
      </c>
      <c r="T3582">
        <v>0.70823071829014395</v>
      </c>
      <c r="U3582">
        <v>0.64559108612190497</v>
      </c>
      <c r="V3582">
        <v>3.7009262025694598</v>
      </c>
      <c r="W3582">
        <v>10.479392624728799</v>
      </c>
    </row>
    <row r="3583" spans="1:23" x14ac:dyDescent="0.25">
      <c r="A3583">
        <v>3581</v>
      </c>
      <c r="B3583">
        <v>146.301500126142</v>
      </c>
      <c r="C3583">
        <v>199.92223796308801</v>
      </c>
      <c r="D3583">
        <v>40.023505071141201</v>
      </c>
      <c r="E3583">
        <v>5.4627316432987199</v>
      </c>
      <c r="F3583">
        <v>10.9437456130981</v>
      </c>
      <c r="G3583">
        <v>2.6042389869689901</v>
      </c>
      <c r="H3583">
        <v>10.1732578277587</v>
      </c>
      <c r="I3583">
        <v>2.2705276012420601</v>
      </c>
      <c r="J3583">
        <v>1154</v>
      </c>
      <c r="K3583">
        <v>231</v>
      </c>
      <c r="L3583">
        <v>2813</v>
      </c>
      <c r="M3583">
        <v>486</v>
      </c>
      <c r="N3583">
        <v>112.80514526367099</v>
      </c>
      <c r="O3583">
        <v>34.36568069458</v>
      </c>
      <c r="P3583">
        <v>52.975308641975303</v>
      </c>
      <c r="Q3583">
        <v>155.42314080088499</v>
      </c>
      <c r="R3583">
        <v>27.9938785926736</v>
      </c>
      <c r="S3583">
        <v>7.6349196578048302</v>
      </c>
      <c r="T3583">
        <v>0.31351337048947903</v>
      </c>
      <c r="U3583">
        <v>0.95506149650036598</v>
      </c>
      <c r="V3583">
        <v>16.592147435897399</v>
      </c>
      <c r="W3583">
        <v>2.9348034515819701</v>
      </c>
    </row>
    <row r="3584" spans="1:23" x14ac:dyDescent="0.25">
      <c r="A3584">
        <v>3582</v>
      </c>
      <c r="B3584">
        <v>145.37342079217501</v>
      </c>
      <c r="C3584">
        <v>172.40443245551</v>
      </c>
      <c r="D3584">
        <v>14.3441877686023</v>
      </c>
      <c r="E3584">
        <v>5.1422876120741199</v>
      </c>
      <c r="F3584">
        <v>3.19147324562072</v>
      </c>
      <c r="G3584">
        <v>2.6555950641632</v>
      </c>
      <c r="H3584">
        <v>3.4175238609313898</v>
      </c>
      <c r="I3584">
        <v>1.61969602108001</v>
      </c>
      <c r="J3584">
        <v>317</v>
      </c>
      <c r="K3584">
        <v>85</v>
      </c>
      <c r="L3584">
        <v>696</v>
      </c>
      <c r="M3584">
        <v>233</v>
      </c>
      <c r="N3584">
        <v>37.854988098144503</v>
      </c>
      <c r="O3584">
        <v>73.409812927246094</v>
      </c>
      <c r="P3584">
        <v>59.1326901787126</v>
      </c>
      <c r="Q3584">
        <v>167.71950293032299</v>
      </c>
      <c r="R3584">
        <v>20.4163978563729</v>
      </c>
      <c r="S3584">
        <v>8.0588347945914798</v>
      </c>
      <c r="T3584">
        <v>0.43398558686807498</v>
      </c>
      <c r="U3584">
        <v>0.95496798730254895</v>
      </c>
      <c r="V3584">
        <v>7.1057934508816096</v>
      </c>
      <c r="W3584">
        <v>4.3178117876912996</v>
      </c>
    </row>
    <row r="3585" spans="1:23" x14ac:dyDescent="0.25">
      <c r="A3585">
        <v>3583</v>
      </c>
      <c r="B3585">
        <v>170.55382406023699</v>
      </c>
      <c r="C3585">
        <v>149.31213491432001</v>
      </c>
      <c r="D3585">
        <v>36.069592798311497</v>
      </c>
      <c r="E3585">
        <v>8.4231305405627399</v>
      </c>
      <c r="F3585">
        <v>7.5715961456298801</v>
      </c>
      <c r="G3585">
        <v>3.5503573417663499</v>
      </c>
      <c r="H3585">
        <v>12.591625213623001</v>
      </c>
      <c r="I3585">
        <v>2.7259042263031001</v>
      </c>
      <c r="J3585">
        <v>1578</v>
      </c>
      <c r="K3585">
        <v>257</v>
      </c>
      <c r="L3585">
        <v>2490</v>
      </c>
      <c r="M3585">
        <v>569</v>
      </c>
      <c r="N3585">
        <v>110.367561340332</v>
      </c>
      <c r="O3585">
        <v>26.172506332397401</v>
      </c>
      <c r="P3585">
        <v>79.780164737310699</v>
      </c>
      <c r="Q3585">
        <v>167.70317437856701</v>
      </c>
      <c r="R3585">
        <v>21.846227612133401</v>
      </c>
      <c r="S3585">
        <v>5.1456182081675399</v>
      </c>
      <c r="T3585">
        <v>0.50556331110402697</v>
      </c>
      <c r="U3585">
        <v>0.96294345651150004</v>
      </c>
      <c r="V3585">
        <v>11.0809018567639</v>
      </c>
      <c r="W3585">
        <v>3.1723760362896898</v>
      </c>
    </row>
    <row r="3586" spans="1:23" x14ac:dyDescent="0.25">
      <c r="A3586">
        <v>3584</v>
      </c>
      <c r="B3586">
        <v>197.21486929689999</v>
      </c>
      <c r="C3586">
        <v>169.174270798967</v>
      </c>
      <c r="D3586">
        <v>29.944921191593899</v>
      </c>
      <c r="E3586">
        <v>8.6873866810152194</v>
      </c>
      <c r="F3586">
        <v>4.6781725883483798</v>
      </c>
      <c r="G3586">
        <v>3.1705234050750701</v>
      </c>
      <c r="H3586">
        <v>8.2369909286499006</v>
      </c>
      <c r="I3586">
        <v>2.0164246559143</v>
      </c>
      <c r="J3586">
        <v>1032</v>
      </c>
      <c r="K3586">
        <v>105</v>
      </c>
      <c r="L3586">
        <v>1684</v>
      </c>
      <c r="M3586">
        <v>310</v>
      </c>
      <c r="N3586">
        <v>99.724624633789006</v>
      </c>
      <c r="O3586">
        <v>18.357559204101499</v>
      </c>
      <c r="P3586">
        <v>49.420974401321203</v>
      </c>
      <c r="Q3586">
        <v>176.50649768399299</v>
      </c>
      <c r="R3586">
        <v>18.051801487749099</v>
      </c>
      <c r="S3586">
        <v>6.23386927008832</v>
      </c>
      <c r="T3586">
        <v>0.44525066241321198</v>
      </c>
      <c r="U3586">
        <v>0.94977968832243098</v>
      </c>
      <c r="V3586">
        <v>7.3282594308405002</v>
      </c>
      <c r="W3586">
        <v>2.8590448013524901</v>
      </c>
    </row>
    <row r="3587" spans="1:23" x14ac:dyDescent="0.25">
      <c r="A3587">
        <v>3585</v>
      </c>
      <c r="B3587">
        <v>158.13037318791299</v>
      </c>
      <c r="C3587">
        <v>173.56474994663199</v>
      </c>
      <c r="D3587">
        <v>38.350676680469398</v>
      </c>
      <c r="E3587">
        <v>6.8342678850167999</v>
      </c>
      <c r="F3587">
        <v>8.1262121200561506</v>
      </c>
      <c r="G3587">
        <v>2.7725095748901301</v>
      </c>
      <c r="H3587">
        <v>11.9473419189453</v>
      </c>
      <c r="I3587">
        <v>2.1717853546142498</v>
      </c>
      <c r="J3587">
        <v>1402</v>
      </c>
      <c r="K3587">
        <v>205</v>
      </c>
      <c r="L3587">
        <v>2613</v>
      </c>
      <c r="M3587">
        <v>467</v>
      </c>
      <c r="N3587">
        <v>108.84852600097599</v>
      </c>
      <c r="O3587">
        <v>56.320510864257798</v>
      </c>
      <c r="P3587">
        <v>57.374292185730397</v>
      </c>
      <c r="Q3587">
        <v>168.30003672420099</v>
      </c>
      <c r="R3587">
        <v>28.209854996964001</v>
      </c>
      <c r="S3587">
        <v>6.7878201497774198</v>
      </c>
      <c r="T3587">
        <v>0.353683104746221</v>
      </c>
      <c r="U3587">
        <v>0.957823962237357</v>
      </c>
      <c r="V3587">
        <v>17.808544303797401</v>
      </c>
      <c r="W3587">
        <v>3.2051979861205599</v>
      </c>
    </row>
    <row r="3588" spans="1:23" x14ac:dyDescent="0.25">
      <c r="A3588">
        <v>3586</v>
      </c>
      <c r="B3588">
        <v>180.52419026179399</v>
      </c>
      <c r="C3588">
        <v>186.353412641425</v>
      </c>
      <c r="D3588">
        <v>32.791965633189299</v>
      </c>
      <c r="E3588">
        <v>5.9773307618438096</v>
      </c>
      <c r="F3588">
        <v>4.4682431221008301</v>
      </c>
      <c r="G3588">
        <v>2.9909911155700599</v>
      </c>
      <c r="H3588">
        <v>6.2675271034240696</v>
      </c>
      <c r="I3588">
        <v>1.93724012374877</v>
      </c>
      <c r="J3588">
        <v>573</v>
      </c>
      <c r="K3588">
        <v>144</v>
      </c>
      <c r="L3588">
        <v>1254</v>
      </c>
      <c r="M3588">
        <v>328</v>
      </c>
      <c r="N3588">
        <v>68.767723083496094</v>
      </c>
      <c r="O3588">
        <v>22.090721130371001</v>
      </c>
      <c r="P3588">
        <v>52.804677623261597</v>
      </c>
      <c r="Q3588">
        <v>163.93577178858899</v>
      </c>
      <c r="R3588">
        <v>28.891560688283899</v>
      </c>
      <c r="S3588">
        <v>6.2829381032031897</v>
      </c>
      <c r="T3588">
        <v>0.31244790136432898</v>
      </c>
      <c r="U3588">
        <v>0.95981711200806996</v>
      </c>
      <c r="V3588">
        <v>18.968172484599499</v>
      </c>
      <c r="W3588">
        <v>3.27196589005634</v>
      </c>
    </row>
    <row r="3589" spans="1:23" x14ac:dyDescent="0.25">
      <c r="A3589">
        <v>3587</v>
      </c>
      <c r="B3589">
        <v>110.995284208892</v>
      </c>
      <c r="C3589">
        <v>217.23093791845301</v>
      </c>
      <c r="D3589">
        <v>24.261532866326998</v>
      </c>
      <c r="E3589">
        <v>9.2869557334163098</v>
      </c>
      <c r="F3589">
        <v>6.2868423461914</v>
      </c>
      <c r="G3589">
        <v>3.2685472965240399</v>
      </c>
      <c r="H3589">
        <v>6.0200958251953098</v>
      </c>
      <c r="I3589">
        <v>2.76660084724426</v>
      </c>
      <c r="J3589">
        <v>696</v>
      </c>
      <c r="K3589">
        <v>212</v>
      </c>
      <c r="L3589">
        <v>1486</v>
      </c>
      <c r="M3589">
        <v>497</v>
      </c>
      <c r="N3589">
        <v>76.157730102539006</v>
      </c>
      <c r="O3589">
        <v>44.294467926025298</v>
      </c>
      <c r="P3589">
        <v>67.562727018720295</v>
      </c>
      <c r="Q3589">
        <v>165.45069625761499</v>
      </c>
      <c r="R3589">
        <v>22.129219101066202</v>
      </c>
      <c r="S3589">
        <v>10.6668620906404</v>
      </c>
      <c r="T3589">
        <v>0.42085399486959502</v>
      </c>
      <c r="U3589">
        <v>0.93185735874800102</v>
      </c>
      <c r="V3589">
        <v>10.3139190523198</v>
      </c>
      <c r="W3589">
        <v>6.3753380870420404</v>
      </c>
    </row>
    <row r="3590" spans="1:23" x14ac:dyDescent="0.25">
      <c r="A3590">
        <v>3588</v>
      </c>
      <c r="B3590">
        <v>159.744532205166</v>
      </c>
      <c r="C3590">
        <v>158.26284228298601</v>
      </c>
      <c r="D3590">
        <v>22.441655016341201</v>
      </c>
      <c r="E3590">
        <v>7.3322600987408197</v>
      </c>
      <c r="F3590">
        <v>5.2802972793579102</v>
      </c>
      <c r="G3590">
        <v>4.1844906806945801</v>
      </c>
      <c r="H3590">
        <v>9.9529056549072195</v>
      </c>
      <c r="I3590">
        <v>2.88979816436767</v>
      </c>
      <c r="J3590">
        <v>1261</v>
      </c>
      <c r="K3590">
        <v>250</v>
      </c>
      <c r="L3590">
        <v>2000</v>
      </c>
      <c r="M3590">
        <v>587</v>
      </c>
      <c r="N3590">
        <v>111.018020629882</v>
      </c>
      <c r="O3590">
        <v>30.2654914855957</v>
      </c>
      <c r="P3590">
        <v>64.367338311962797</v>
      </c>
      <c r="Q3590">
        <v>142.45730578029</v>
      </c>
      <c r="R3590">
        <v>23.890040210922901</v>
      </c>
      <c r="S3590">
        <v>5.7285311215853998</v>
      </c>
      <c r="T3590">
        <v>0.38449348195164401</v>
      </c>
      <c r="U3590">
        <v>0.95400108537458495</v>
      </c>
      <c r="V3590">
        <v>9.40046701692936</v>
      </c>
      <c r="W3590">
        <v>3.6689969604863202</v>
      </c>
    </row>
    <row r="3591" spans="1:23" x14ac:dyDescent="0.25">
      <c r="A3591">
        <v>3589</v>
      </c>
      <c r="B3591">
        <v>198.61559510178699</v>
      </c>
      <c r="C3591">
        <v>148.965184653302</v>
      </c>
      <c r="D3591">
        <v>26.6279753922121</v>
      </c>
      <c r="E3591">
        <v>9.8386678779855892</v>
      </c>
      <c r="F3591">
        <v>5.1428442001342702</v>
      </c>
      <c r="G3591">
        <v>3.3155372142791699</v>
      </c>
      <c r="H3591">
        <v>9.4397220611572195</v>
      </c>
      <c r="I3591">
        <v>2.3880050182342498</v>
      </c>
      <c r="J3591">
        <v>1137</v>
      </c>
      <c r="K3591">
        <v>163</v>
      </c>
      <c r="L3591">
        <v>2123</v>
      </c>
      <c r="M3591">
        <v>420</v>
      </c>
      <c r="N3591">
        <v>83.432601928710895</v>
      </c>
      <c r="O3591">
        <v>39.217342376708899</v>
      </c>
      <c r="P3591">
        <v>68.279973864750005</v>
      </c>
      <c r="Q3591">
        <v>170.53193760262701</v>
      </c>
      <c r="R3591">
        <v>25.154414092100399</v>
      </c>
      <c r="S3591">
        <v>8.8364382943636599</v>
      </c>
      <c r="T3591">
        <v>0.44137428390205202</v>
      </c>
      <c r="U3591">
        <v>0.93202279753050299</v>
      </c>
      <c r="V3591">
        <v>12.4910242872228</v>
      </c>
      <c r="W3591">
        <v>3.7536738978306499</v>
      </c>
    </row>
    <row r="3592" spans="1:23" x14ac:dyDescent="0.25">
      <c r="A3592">
        <v>3590</v>
      </c>
      <c r="B3592">
        <v>146.49440121096799</v>
      </c>
      <c r="C3592">
        <v>165.26825670981299</v>
      </c>
      <c r="D3592">
        <v>12.7718107218612</v>
      </c>
      <c r="E3592">
        <v>6.1076922282343302</v>
      </c>
      <c r="F3592">
        <v>4.0048041343688903</v>
      </c>
      <c r="G3592">
        <v>4.0644164085388104</v>
      </c>
      <c r="H3592">
        <v>6.9654731750488201</v>
      </c>
      <c r="I3592">
        <v>2.9982876777648899</v>
      </c>
      <c r="J3592">
        <v>846</v>
      </c>
      <c r="K3592">
        <v>284</v>
      </c>
      <c r="L3592">
        <v>1476</v>
      </c>
      <c r="M3592">
        <v>643</v>
      </c>
      <c r="N3592">
        <v>75.663734436035099</v>
      </c>
      <c r="O3592">
        <v>41.012191772460902</v>
      </c>
      <c r="P3592">
        <v>92.685576077396604</v>
      </c>
      <c r="Q3592">
        <v>203.24351405513701</v>
      </c>
      <c r="R3592">
        <v>27.263211425963998</v>
      </c>
      <c r="S3592">
        <v>3.45225448520344</v>
      </c>
      <c r="T3592">
        <v>0.506090582858025</v>
      </c>
      <c r="U3592">
        <v>0.98074412989646198</v>
      </c>
      <c r="V3592">
        <v>7.9994058229352296</v>
      </c>
      <c r="W3592">
        <v>2.5345164441549901</v>
      </c>
    </row>
    <row r="3593" spans="1:23" x14ac:dyDescent="0.25">
      <c r="A3593">
        <v>3591</v>
      </c>
      <c r="B3593">
        <v>159.85858448640499</v>
      </c>
      <c r="C3593">
        <v>183.08080886491101</v>
      </c>
      <c r="D3593">
        <v>22.350670146521502</v>
      </c>
      <c r="E3593">
        <v>11.7635626753657</v>
      </c>
      <c r="F3593">
        <v>12.803940773010201</v>
      </c>
      <c r="G3593">
        <v>8.9970436096191406</v>
      </c>
      <c r="H3593">
        <v>14.035698890686</v>
      </c>
      <c r="I3593">
        <v>6.7223863601684499</v>
      </c>
      <c r="J3593">
        <v>1820</v>
      </c>
      <c r="K3593">
        <v>673</v>
      </c>
      <c r="L3593">
        <v>3501</v>
      </c>
      <c r="M3593">
        <v>1846</v>
      </c>
      <c r="N3593">
        <v>135.83078002929599</v>
      </c>
      <c r="O3593">
        <v>19.235383987426701</v>
      </c>
      <c r="P3593">
        <v>81.132795889440104</v>
      </c>
      <c r="Q3593">
        <v>178.05849148850999</v>
      </c>
      <c r="R3593">
        <v>27.014708338205502</v>
      </c>
      <c r="S3593">
        <v>4.5683057623813896</v>
      </c>
      <c r="T3593">
        <v>0.50377732381700702</v>
      </c>
      <c r="U3593">
        <v>0.967260214774188</v>
      </c>
      <c r="V3593">
        <v>8.1819866567828008</v>
      </c>
      <c r="W3593">
        <v>2.38126909940679</v>
      </c>
    </row>
    <row r="3594" spans="1:23" x14ac:dyDescent="0.25">
      <c r="A3594">
        <v>3592</v>
      </c>
      <c r="B3594">
        <v>193.919055289254</v>
      </c>
      <c r="C3594">
        <v>200.492324710357</v>
      </c>
      <c r="D3594">
        <v>25.527283616666399</v>
      </c>
      <c r="E3594">
        <v>4.8200782593344398</v>
      </c>
      <c r="F3594">
        <v>6.1870608329772896</v>
      </c>
      <c r="G3594">
        <v>2.1933536529540998</v>
      </c>
      <c r="H3594">
        <v>10.054310798645</v>
      </c>
      <c r="I3594">
        <v>2.1847124099731401</v>
      </c>
      <c r="J3594">
        <v>1227</v>
      </c>
      <c r="K3594">
        <v>189</v>
      </c>
      <c r="L3594">
        <v>2072</v>
      </c>
      <c r="M3594">
        <v>411</v>
      </c>
      <c r="N3594">
        <v>109.986358642578</v>
      </c>
      <c r="O3594">
        <v>21.9317111968994</v>
      </c>
      <c r="P3594">
        <v>72.014858575008901</v>
      </c>
      <c r="Q3594">
        <v>204.13741856677501</v>
      </c>
      <c r="R3594">
        <v>23.081751094163302</v>
      </c>
      <c r="S3594">
        <v>3.9630206323873698</v>
      </c>
      <c r="T3594">
        <v>0.41913443321343102</v>
      </c>
      <c r="U3594">
        <v>0.97138042638130695</v>
      </c>
      <c r="V3594">
        <v>10.4434907010014</v>
      </c>
      <c r="W3594">
        <v>2.4626933575978098</v>
      </c>
    </row>
    <row r="3595" spans="1:23" x14ac:dyDescent="0.25">
      <c r="A3595">
        <v>3593</v>
      </c>
      <c r="B3595">
        <v>167.22544586543501</v>
      </c>
      <c r="C3595">
        <v>185.32861107337601</v>
      </c>
      <c r="D3595">
        <v>29.7697765048568</v>
      </c>
      <c r="E3595">
        <v>10.2305817479346</v>
      </c>
      <c r="F3595">
        <v>7.7055068016052202</v>
      </c>
      <c r="G3595">
        <v>5.6455893516540501</v>
      </c>
      <c r="H3595">
        <v>10.353099822998001</v>
      </c>
      <c r="I3595">
        <v>4.8856611251831001</v>
      </c>
      <c r="J3595">
        <v>1231</v>
      </c>
      <c r="K3595">
        <v>497</v>
      </c>
      <c r="L3595">
        <v>2292</v>
      </c>
      <c r="M3595">
        <v>1163</v>
      </c>
      <c r="N3595">
        <v>113.216598510742</v>
      </c>
      <c r="O3595">
        <v>26.925825119018501</v>
      </c>
      <c r="P3595">
        <v>79.308592443998606</v>
      </c>
      <c r="Q3595">
        <v>156.16424729201901</v>
      </c>
      <c r="R3595">
        <v>21.668725328534801</v>
      </c>
      <c r="S3595">
        <v>8.2137725467213407</v>
      </c>
      <c r="T3595">
        <v>0.456889194528455</v>
      </c>
      <c r="U3595">
        <v>0.94816670777443501</v>
      </c>
      <c r="V3595">
        <v>10.022372881355899</v>
      </c>
      <c r="W3595">
        <v>4.1984546039922703</v>
      </c>
    </row>
    <row r="3596" spans="1:23" x14ac:dyDescent="0.25">
      <c r="A3596">
        <v>3594</v>
      </c>
      <c r="B3596">
        <v>166.653534902676</v>
      </c>
      <c r="C3596">
        <v>183.18329484367999</v>
      </c>
      <c r="D3596">
        <v>24.525016648079301</v>
      </c>
      <c r="E3596">
        <v>9.9428589072489704</v>
      </c>
      <c r="F3596">
        <v>6.1995639801025302</v>
      </c>
      <c r="G3596">
        <v>3.3203053474426198</v>
      </c>
      <c r="H3596">
        <v>8.9449386596679599</v>
      </c>
      <c r="I3596">
        <v>2.5396254062652499</v>
      </c>
      <c r="J3596">
        <v>1105</v>
      </c>
      <c r="K3596">
        <v>214</v>
      </c>
      <c r="L3596">
        <v>2013</v>
      </c>
      <c r="M3596">
        <v>522</v>
      </c>
      <c r="N3596">
        <v>78.243209838867102</v>
      </c>
      <c r="O3596">
        <v>52.086463928222599</v>
      </c>
      <c r="P3596">
        <v>97.755276925852399</v>
      </c>
      <c r="Q3596">
        <v>197.24101562499999</v>
      </c>
      <c r="R3596">
        <v>22.214945296863799</v>
      </c>
      <c r="S3596">
        <v>4.9889054003364102</v>
      </c>
      <c r="T3596">
        <v>0.54587308419087299</v>
      </c>
      <c r="U3596">
        <v>0.98193511150212998</v>
      </c>
      <c r="V3596">
        <v>5.3934426229508201</v>
      </c>
      <c r="W3596">
        <v>2.66988074092869</v>
      </c>
    </row>
    <row r="3597" spans="1:23" x14ac:dyDescent="0.25">
      <c r="A3597">
        <v>3595</v>
      </c>
      <c r="B3597">
        <v>170.99103417493001</v>
      </c>
      <c r="C3597">
        <v>161.19200838362801</v>
      </c>
      <c r="D3597">
        <v>32.631395456676302</v>
      </c>
      <c r="E3597">
        <v>2.36713653703689</v>
      </c>
      <c r="F3597">
        <v>6.9590697288513104</v>
      </c>
      <c r="G3597">
        <v>1.35960757732391</v>
      </c>
      <c r="H3597">
        <v>11.4182691574096</v>
      </c>
      <c r="I3597">
        <v>0.87084329128265303</v>
      </c>
      <c r="J3597">
        <v>1376</v>
      </c>
      <c r="K3597">
        <v>38</v>
      </c>
      <c r="L3597">
        <v>2299</v>
      </c>
      <c r="M3597">
        <v>73</v>
      </c>
      <c r="N3597">
        <v>131.10301208496</v>
      </c>
      <c r="O3597">
        <v>55.470714569091797</v>
      </c>
      <c r="P3597">
        <v>78.351332720588204</v>
      </c>
      <c r="Q3597">
        <v>186.59761732197799</v>
      </c>
      <c r="R3597">
        <v>29.0092285814871</v>
      </c>
      <c r="S3597">
        <v>4.9852683625312197</v>
      </c>
      <c r="T3597">
        <v>0.468563733779083</v>
      </c>
      <c r="U3597">
        <v>0.97351756362181896</v>
      </c>
      <c r="V3597">
        <v>13.700980392156801</v>
      </c>
      <c r="W3597">
        <v>2.7385642194367499</v>
      </c>
    </row>
    <row r="3598" spans="1:23" x14ac:dyDescent="0.25">
      <c r="A3598">
        <v>3596</v>
      </c>
      <c r="B3598">
        <v>177.748238855789</v>
      </c>
      <c r="C3598">
        <v>183.73960294203201</v>
      </c>
      <c r="D3598">
        <v>31.516933561211601</v>
      </c>
      <c r="E3598">
        <v>9.5139173153781194</v>
      </c>
      <c r="F3598">
        <v>7.3249044418334899</v>
      </c>
      <c r="G3598">
        <v>3.5207955837249698</v>
      </c>
      <c r="H3598">
        <v>10.1503229141235</v>
      </c>
      <c r="I3598">
        <v>3.1124169826507502</v>
      </c>
      <c r="J3598">
        <v>1230</v>
      </c>
      <c r="K3598">
        <v>320</v>
      </c>
      <c r="L3598">
        <v>2439</v>
      </c>
      <c r="M3598">
        <v>723</v>
      </c>
      <c r="N3598">
        <v>108.189643859863</v>
      </c>
      <c r="O3598">
        <v>26.172506332397401</v>
      </c>
      <c r="P3598">
        <v>57.931831653823302</v>
      </c>
      <c r="Q3598">
        <v>162.76800947867201</v>
      </c>
      <c r="R3598">
        <v>21.164374343215702</v>
      </c>
      <c r="S3598">
        <v>10.7690477261835</v>
      </c>
      <c r="T3598">
        <v>0.36120552714621501</v>
      </c>
      <c r="U3598">
        <v>0.93903478384614203</v>
      </c>
      <c r="V3598">
        <v>13.674123788217701</v>
      </c>
      <c r="W3598">
        <v>6.1149207209648999</v>
      </c>
    </row>
    <row r="3599" spans="1:23" x14ac:dyDescent="0.25">
      <c r="A3599">
        <v>3597</v>
      </c>
      <c r="B3599">
        <v>170.02938151332199</v>
      </c>
      <c r="C3599">
        <v>206.25463331327899</v>
      </c>
      <c r="D3599">
        <v>22.002753579928299</v>
      </c>
      <c r="E3599">
        <v>5.18376233635363</v>
      </c>
      <c r="F3599">
        <v>6.3004078865051198</v>
      </c>
      <c r="G3599">
        <v>2.4232268333435001</v>
      </c>
      <c r="H3599">
        <v>10.5602807998657</v>
      </c>
      <c r="I3599">
        <v>2.0444242954254102</v>
      </c>
      <c r="J3599">
        <v>1338</v>
      </c>
      <c r="K3599">
        <v>155</v>
      </c>
      <c r="L3599">
        <v>2263</v>
      </c>
      <c r="M3599">
        <v>399</v>
      </c>
      <c r="N3599">
        <v>107.415077209472</v>
      </c>
      <c r="O3599">
        <v>36.496574401855398</v>
      </c>
      <c r="P3599">
        <v>86.513197749891802</v>
      </c>
      <c r="Q3599">
        <v>155.676503326344</v>
      </c>
      <c r="R3599">
        <v>25.223787199877901</v>
      </c>
      <c r="S3599">
        <v>6.8523863150355799</v>
      </c>
      <c r="T3599">
        <v>0.48672095643778401</v>
      </c>
      <c r="U3599">
        <v>0.97525166373306005</v>
      </c>
      <c r="V3599">
        <v>12.266464799394299</v>
      </c>
      <c r="W3599">
        <v>2.9760199652777701</v>
      </c>
    </row>
    <row r="3600" spans="1:23" x14ac:dyDescent="0.25">
      <c r="A3600">
        <v>3598</v>
      </c>
      <c r="B3600">
        <v>193.334083719847</v>
      </c>
      <c r="C3600">
        <v>162.551301209027</v>
      </c>
      <c r="D3600">
        <v>19.636567582114001</v>
      </c>
      <c r="E3600">
        <v>7.7135552934223899</v>
      </c>
      <c r="F3600">
        <v>6.4599175453186</v>
      </c>
      <c r="G3600">
        <v>5.2044157981872496</v>
      </c>
      <c r="H3600">
        <v>10.195518493652299</v>
      </c>
      <c r="I3600">
        <v>4.0326857566833496</v>
      </c>
      <c r="J3600">
        <v>1289</v>
      </c>
      <c r="K3600">
        <v>380</v>
      </c>
      <c r="L3600">
        <v>2213</v>
      </c>
      <c r="M3600">
        <v>975</v>
      </c>
      <c r="N3600">
        <v>101.237342834472</v>
      </c>
      <c r="O3600">
        <v>55.443668365478501</v>
      </c>
      <c r="P3600">
        <v>48.255576341919699</v>
      </c>
      <c r="Q3600">
        <v>164.63050957218601</v>
      </c>
      <c r="R3600">
        <v>21.725382458603999</v>
      </c>
      <c r="S3600">
        <v>4.2297514130752099</v>
      </c>
      <c r="T3600">
        <v>0.32117977243013801</v>
      </c>
      <c r="U3600">
        <v>0.971867471008378</v>
      </c>
      <c r="V3600">
        <v>10.0327966607036</v>
      </c>
      <c r="W3600">
        <v>2.5156449100948599</v>
      </c>
    </row>
    <row r="3601" spans="1:23" x14ac:dyDescent="0.25">
      <c r="A3601">
        <v>3599</v>
      </c>
      <c r="B3601">
        <v>135.44735973917599</v>
      </c>
      <c r="C3601">
        <v>208.62139765956999</v>
      </c>
      <c r="D3601">
        <v>49.393449860448698</v>
      </c>
      <c r="E3601">
        <v>6.2192796748170602</v>
      </c>
      <c r="F3601">
        <v>9.9730749130249006</v>
      </c>
      <c r="G3601">
        <v>3.3247256278991699</v>
      </c>
      <c r="H3601">
        <v>9.7781391143798793</v>
      </c>
      <c r="I3601">
        <v>2.2603013515472399</v>
      </c>
      <c r="J3601">
        <v>1168</v>
      </c>
      <c r="K3601">
        <v>133</v>
      </c>
      <c r="L3601">
        <v>2415</v>
      </c>
      <c r="M3601">
        <v>412</v>
      </c>
      <c r="N3601">
        <v>114.477073669433</v>
      </c>
      <c r="O3601">
        <v>51.2249946594238</v>
      </c>
      <c r="P3601">
        <v>52.383900029061301</v>
      </c>
      <c r="Q3601">
        <v>156.82125789383801</v>
      </c>
      <c r="R3601">
        <v>18.619711473346101</v>
      </c>
      <c r="S3601">
        <v>8.6691384707148202</v>
      </c>
      <c r="T3601">
        <v>0.38033108845115299</v>
      </c>
      <c r="U3601">
        <v>0.95958600057896903</v>
      </c>
      <c r="V3601">
        <v>8.28462377317339</v>
      </c>
      <c r="W3601">
        <v>4.8417871222076201</v>
      </c>
    </row>
    <row r="3602" spans="1:23" x14ac:dyDescent="0.25">
      <c r="A3602">
        <v>3600</v>
      </c>
      <c r="B3602">
        <v>152.610103048768</v>
      </c>
      <c r="C3602">
        <v>210.129072949213</v>
      </c>
      <c r="D3602">
        <v>40.422216535895203</v>
      </c>
      <c r="E3602">
        <v>6.5296724872949401</v>
      </c>
      <c r="F3602">
        <v>8.9619140625</v>
      </c>
      <c r="G3602">
        <v>2.6784260272979701</v>
      </c>
      <c r="H3602">
        <v>8.4962577819824201</v>
      </c>
      <c r="I3602">
        <v>1.6830254793167101</v>
      </c>
      <c r="J3602">
        <v>946</v>
      </c>
      <c r="K3602">
        <v>113</v>
      </c>
      <c r="L3602">
        <v>2112</v>
      </c>
      <c r="M3602">
        <v>235</v>
      </c>
      <c r="N3602">
        <v>125.099960327148</v>
      </c>
      <c r="O3602">
        <v>25.961509704589801</v>
      </c>
      <c r="P3602">
        <v>71.540740740740702</v>
      </c>
      <c r="Q3602">
        <v>158.70219982556401</v>
      </c>
      <c r="R3602">
        <v>25.390370520099701</v>
      </c>
      <c r="S3602">
        <v>2.1534742416892501</v>
      </c>
      <c r="T3602">
        <v>0.46246843376791802</v>
      </c>
      <c r="U3602">
        <v>0.98642197378965202</v>
      </c>
      <c r="V3602">
        <v>14.2643216080402</v>
      </c>
      <c r="W3602">
        <v>2.2531113876789002</v>
      </c>
    </row>
    <row r="3603" spans="1:23" x14ac:dyDescent="0.25">
      <c r="A3603">
        <v>3601</v>
      </c>
      <c r="B3603">
        <v>169.124725882512</v>
      </c>
      <c r="C3603">
        <v>219.13561295581101</v>
      </c>
      <c r="D3603">
        <v>30.351037156512799</v>
      </c>
      <c r="E3603">
        <v>4.8401856302235702</v>
      </c>
      <c r="F3603">
        <v>6.8505563735961896</v>
      </c>
      <c r="G3603">
        <v>2.2218496799468901</v>
      </c>
      <c r="H3603">
        <v>10.1943922042846</v>
      </c>
      <c r="I3603">
        <v>1.3154338598251301</v>
      </c>
      <c r="J3603">
        <v>1262</v>
      </c>
      <c r="K3603">
        <v>60</v>
      </c>
      <c r="L3603">
        <v>2187</v>
      </c>
      <c r="M3603">
        <v>150</v>
      </c>
      <c r="N3603">
        <v>110.494346618652</v>
      </c>
      <c r="O3603">
        <v>34.438350677490199</v>
      </c>
      <c r="P3603">
        <v>98.677256999056297</v>
      </c>
      <c r="Q3603">
        <v>211.884501089612</v>
      </c>
      <c r="R3603">
        <v>22.451486960891199</v>
      </c>
      <c r="S3603">
        <v>3.4467007291006699</v>
      </c>
      <c r="T3603">
        <v>0.60811334901525105</v>
      </c>
      <c r="U3603">
        <v>0.98390379802260597</v>
      </c>
      <c r="V3603">
        <v>7.5440554059253504</v>
      </c>
      <c r="W3603">
        <v>2.1976160602258399</v>
      </c>
    </row>
    <row r="3604" spans="1:23" x14ac:dyDescent="0.25">
      <c r="A3604">
        <v>3602</v>
      </c>
      <c r="B3604">
        <v>130.734091482466</v>
      </c>
      <c r="C3604">
        <v>199.24000077626101</v>
      </c>
      <c r="D3604">
        <v>26.9920534742309</v>
      </c>
      <c r="E3604">
        <v>8.0095652397380199</v>
      </c>
      <c r="F3604">
        <v>6.9101333618164</v>
      </c>
      <c r="G3604">
        <v>4.3458952903747496</v>
      </c>
      <c r="H3604">
        <v>8.7129173278808594</v>
      </c>
      <c r="I3604">
        <v>4.2054076194763104</v>
      </c>
      <c r="J3604">
        <v>1051</v>
      </c>
      <c r="K3604">
        <v>439</v>
      </c>
      <c r="L3604">
        <v>1951</v>
      </c>
      <c r="M3604">
        <v>871</v>
      </c>
      <c r="N3604">
        <v>96.254875183105398</v>
      </c>
      <c r="O3604">
        <v>29.206163406371999</v>
      </c>
      <c r="P3604">
        <v>67.093530787217404</v>
      </c>
      <c r="Q3604">
        <v>173.59533555449701</v>
      </c>
      <c r="R3604">
        <v>23.909743733313501</v>
      </c>
      <c r="S3604">
        <v>11.457558923758601</v>
      </c>
      <c r="T3604">
        <v>0.39671427426474898</v>
      </c>
      <c r="U3604">
        <v>0.90007113333630295</v>
      </c>
      <c r="V3604">
        <v>14.095325389550799</v>
      </c>
      <c r="W3604">
        <v>3.7673252727808899</v>
      </c>
    </row>
    <row r="3605" spans="1:23" x14ac:dyDescent="0.25">
      <c r="A3605">
        <v>3603</v>
      </c>
      <c r="B3605">
        <v>148.13400221234599</v>
      </c>
      <c r="C3605">
        <v>203.826020299248</v>
      </c>
      <c r="D3605">
        <v>22.505150971095102</v>
      </c>
      <c r="E3605">
        <v>6.0468733737930602</v>
      </c>
      <c r="F3605">
        <v>6.9394388198852504</v>
      </c>
      <c r="G3605">
        <v>2.1932396888732901</v>
      </c>
      <c r="H3605">
        <v>8.4564676284790004</v>
      </c>
      <c r="I3605">
        <v>1.46417307853698</v>
      </c>
      <c r="J3605">
        <v>986</v>
      </c>
      <c r="K3605">
        <v>81</v>
      </c>
      <c r="L3605">
        <v>2066</v>
      </c>
      <c r="M3605">
        <v>190</v>
      </c>
      <c r="N3605">
        <v>80.808418273925696</v>
      </c>
      <c r="O3605">
        <v>28.284273147583001</v>
      </c>
      <c r="P3605">
        <v>114.083468176914</v>
      </c>
      <c r="Q3605">
        <v>166.07539172262699</v>
      </c>
      <c r="R3605">
        <v>24.884873356164199</v>
      </c>
      <c r="S3605">
        <v>6.84442141008837</v>
      </c>
      <c r="T3605">
        <v>0.69274597710736197</v>
      </c>
      <c r="U3605">
        <v>0.95823522424145502</v>
      </c>
      <c r="V3605">
        <v>7.4327254805322802</v>
      </c>
      <c r="W3605">
        <v>3.1883859167809701</v>
      </c>
    </row>
    <row r="3606" spans="1:23" x14ac:dyDescent="0.25">
      <c r="A3606">
        <v>3604</v>
      </c>
      <c r="B3606">
        <v>170.33563624366801</v>
      </c>
      <c r="C3606">
        <v>176.32434163286601</v>
      </c>
      <c r="D3606">
        <v>28.9563268650538</v>
      </c>
      <c r="E3606">
        <v>10.000246730145101</v>
      </c>
      <c r="F3606">
        <v>8.0566520690917898</v>
      </c>
      <c r="G3606">
        <v>3.8977801799774099</v>
      </c>
      <c r="H3606">
        <v>9.8310565948486293</v>
      </c>
      <c r="I3606">
        <v>3.1939325332641602</v>
      </c>
      <c r="J3606">
        <v>1148</v>
      </c>
      <c r="K3606">
        <v>332</v>
      </c>
      <c r="L3606">
        <v>2470</v>
      </c>
      <c r="M3606">
        <v>658</v>
      </c>
      <c r="N3606">
        <v>105.948104858398</v>
      </c>
      <c r="O3606">
        <v>36.891731262207003</v>
      </c>
      <c r="P3606">
        <v>64.8602430555555</v>
      </c>
      <c r="Q3606">
        <v>192.10528649991099</v>
      </c>
      <c r="R3606">
        <v>28.210207847387</v>
      </c>
      <c r="S3606">
        <v>4.7947866635431904</v>
      </c>
      <c r="T3606">
        <v>0.38211562266446902</v>
      </c>
      <c r="U3606">
        <v>0.97113744101372801</v>
      </c>
      <c r="V3606">
        <v>16.047846889952101</v>
      </c>
      <c r="W3606">
        <v>2.6401137980085299</v>
      </c>
    </row>
    <row r="3607" spans="1:23" x14ac:dyDescent="0.25">
      <c r="A3607">
        <v>3605</v>
      </c>
      <c r="B3607">
        <v>108.123464456907</v>
      </c>
      <c r="C3607">
        <v>172.80261600263901</v>
      </c>
      <c r="D3607">
        <v>24.975393397541001</v>
      </c>
      <c r="E3607">
        <v>11.9418735949778</v>
      </c>
      <c r="F3607">
        <v>5.4205479621887198</v>
      </c>
      <c r="G3607">
        <v>9.41694831848144</v>
      </c>
      <c r="H3607">
        <v>5.9259786605834899</v>
      </c>
      <c r="I3607">
        <v>6.5555768013000399</v>
      </c>
      <c r="J3607">
        <v>648</v>
      </c>
      <c r="K3607">
        <v>632</v>
      </c>
      <c r="L3607">
        <v>1401</v>
      </c>
      <c r="M3607">
        <v>1758</v>
      </c>
      <c r="N3607">
        <v>71.568145751953097</v>
      </c>
      <c r="O3607">
        <v>72.249572753906193</v>
      </c>
      <c r="P3607">
        <v>68.298003629763997</v>
      </c>
      <c r="Q3607">
        <v>158.411810447351</v>
      </c>
      <c r="R3607">
        <v>24.403135223136299</v>
      </c>
      <c r="S3607">
        <v>5.2186545268008002</v>
      </c>
      <c r="T3607">
        <v>0.46106116581643702</v>
      </c>
      <c r="U3607">
        <v>0.95966828749569699</v>
      </c>
      <c r="V3607">
        <v>11.361774744027301</v>
      </c>
      <c r="W3607">
        <v>2.9281546924487398</v>
      </c>
    </row>
    <row r="3608" spans="1:23" x14ac:dyDescent="0.25">
      <c r="A3608">
        <v>3606</v>
      </c>
      <c r="B3608">
        <v>128.595412292107</v>
      </c>
      <c r="C3608">
        <v>175.521201653437</v>
      </c>
      <c r="D3608">
        <v>24.200188289078199</v>
      </c>
      <c r="E3608">
        <v>8.7757694624974594</v>
      </c>
      <c r="F3608">
        <v>5.5966191291809002</v>
      </c>
      <c r="G3608">
        <v>4.97849321365356</v>
      </c>
      <c r="H3608">
        <v>8.4043312072753906</v>
      </c>
      <c r="I3608">
        <v>3.0629305839538499</v>
      </c>
      <c r="J3608">
        <v>1045</v>
      </c>
      <c r="K3608">
        <v>196</v>
      </c>
      <c r="L3608">
        <v>1711</v>
      </c>
      <c r="M3608">
        <v>590</v>
      </c>
      <c r="N3608">
        <v>78.006408691406193</v>
      </c>
      <c r="O3608">
        <v>47.169906616210902</v>
      </c>
      <c r="P3608">
        <v>160.52325554011699</v>
      </c>
      <c r="Q3608">
        <v>169.183475546305</v>
      </c>
      <c r="R3608">
        <v>20.960517779561499</v>
      </c>
      <c r="S3608">
        <v>5.8062123240725096</v>
      </c>
      <c r="T3608">
        <v>0.942411241063975</v>
      </c>
      <c r="U3608">
        <v>0.962736925110523</v>
      </c>
      <c r="V3608">
        <v>5.0001071926251397</v>
      </c>
      <c r="W3608">
        <v>3.9957368196674699</v>
      </c>
    </row>
    <row r="3609" spans="1:23" x14ac:dyDescent="0.25">
      <c r="A3609">
        <v>3607</v>
      </c>
      <c r="B3609">
        <v>174.240350094121</v>
      </c>
      <c r="C3609">
        <v>206.284946340895</v>
      </c>
      <c r="D3609">
        <v>20.6809301676121</v>
      </c>
      <c r="E3609">
        <v>12.3261416522422</v>
      </c>
      <c r="F3609">
        <v>5.44435214996337</v>
      </c>
      <c r="G3609">
        <v>9.7527322769165004</v>
      </c>
      <c r="H3609">
        <v>6.0589628219604403</v>
      </c>
      <c r="I3609">
        <v>6.9564795494079501</v>
      </c>
      <c r="J3609">
        <v>645</v>
      </c>
      <c r="K3609">
        <v>679</v>
      </c>
      <c r="L3609">
        <v>1521</v>
      </c>
      <c r="M3609">
        <v>1855</v>
      </c>
      <c r="N3609">
        <v>60.1082344055175</v>
      </c>
      <c r="O3609">
        <v>54.0832710266113</v>
      </c>
      <c r="P3609">
        <v>83.713728482998306</v>
      </c>
      <c r="Q3609">
        <v>186.38171770431899</v>
      </c>
      <c r="R3609">
        <v>19.9739921361559</v>
      </c>
      <c r="S3609">
        <v>7.7704305364744597</v>
      </c>
      <c r="T3609">
        <v>0.61810567499456903</v>
      </c>
      <c r="U3609">
        <v>0.95209107533394399</v>
      </c>
      <c r="V3609">
        <v>8.1274144357844804</v>
      </c>
      <c r="W3609">
        <v>2.9619341563786001</v>
      </c>
    </row>
    <row r="3610" spans="1:23" x14ac:dyDescent="0.25">
      <c r="A3610">
        <v>3608</v>
      </c>
      <c r="B3610">
        <v>164.68338217314499</v>
      </c>
      <c r="C3610">
        <v>200.14025112072801</v>
      </c>
      <c r="D3610">
        <v>40.535715092094001</v>
      </c>
      <c r="E3610">
        <v>6.2620264545745803</v>
      </c>
      <c r="F3610">
        <v>7.4327101707458496</v>
      </c>
      <c r="G3610">
        <v>2.6202363967895499</v>
      </c>
      <c r="H3610">
        <v>9.7253885269165004</v>
      </c>
      <c r="I3610">
        <v>1.7750052213668801</v>
      </c>
      <c r="J3610">
        <v>1196</v>
      </c>
      <c r="K3610">
        <v>119</v>
      </c>
      <c r="L3610">
        <v>2218</v>
      </c>
      <c r="M3610">
        <v>297</v>
      </c>
      <c r="N3610">
        <v>112.614379882812</v>
      </c>
      <c r="O3610">
        <v>21.260292053222599</v>
      </c>
      <c r="P3610">
        <v>103.460304513322</v>
      </c>
      <c r="Q3610">
        <v>168.06794518292901</v>
      </c>
      <c r="R3610">
        <v>22.317824538500702</v>
      </c>
      <c r="S3610">
        <v>3.9694542496316298</v>
      </c>
      <c r="T3610">
        <v>0.58203785854013301</v>
      </c>
      <c r="U3610">
        <v>0.97485183648444895</v>
      </c>
      <c r="V3610">
        <v>8.9586538461538403</v>
      </c>
      <c r="W3610">
        <v>2.59023166592887</v>
      </c>
    </row>
    <row r="3611" spans="1:23" x14ac:dyDescent="0.25">
      <c r="A3611">
        <v>3609</v>
      </c>
      <c r="B3611">
        <v>136.256826253177</v>
      </c>
      <c r="C3611">
        <v>210.004405286343</v>
      </c>
      <c r="D3611">
        <v>30.721492008828701</v>
      </c>
      <c r="E3611">
        <v>6.1175455029014199</v>
      </c>
      <c r="F3611">
        <v>5.1992044448852504</v>
      </c>
      <c r="G3611">
        <v>4.2728137969970703</v>
      </c>
      <c r="H3611">
        <v>6.8224287033081001</v>
      </c>
      <c r="I3611">
        <v>3.3814945220947199</v>
      </c>
      <c r="J3611">
        <v>765</v>
      </c>
      <c r="K3611">
        <v>341</v>
      </c>
      <c r="L3611">
        <v>1490</v>
      </c>
      <c r="M3611">
        <v>713</v>
      </c>
      <c r="N3611">
        <v>67.208633422851506</v>
      </c>
      <c r="O3611">
        <v>30.805845260620099</v>
      </c>
      <c r="P3611">
        <v>59.1326901787126</v>
      </c>
      <c r="Q3611">
        <v>185.28560219693901</v>
      </c>
      <c r="R3611">
        <v>20.4163978563729</v>
      </c>
      <c r="S3611">
        <v>14.9172436837865</v>
      </c>
      <c r="T3611">
        <v>0.43398558686807498</v>
      </c>
      <c r="U3611">
        <v>0.82959040834059095</v>
      </c>
      <c r="V3611">
        <v>7.1057934508816096</v>
      </c>
      <c r="W3611">
        <v>6.70084566596194</v>
      </c>
    </row>
    <row r="3612" spans="1:23" x14ac:dyDescent="0.25">
      <c r="A3612">
        <v>3610</v>
      </c>
      <c r="B3612">
        <v>174.31027188573401</v>
      </c>
      <c r="C3612">
        <v>213.91032234275801</v>
      </c>
      <c r="D3612">
        <v>28.689614388218999</v>
      </c>
      <c r="E3612">
        <v>6.27950753327712</v>
      </c>
      <c r="F3612">
        <v>6.6897130012512198</v>
      </c>
      <c r="G3612">
        <v>4.3534922599792401</v>
      </c>
      <c r="H3612">
        <v>8.7628593444824201</v>
      </c>
      <c r="I3612">
        <v>3.7648968696594198</v>
      </c>
      <c r="J3612">
        <v>1097</v>
      </c>
      <c r="K3612">
        <v>364</v>
      </c>
      <c r="L3612">
        <v>1943</v>
      </c>
      <c r="M3612">
        <v>911</v>
      </c>
      <c r="N3612">
        <v>98.737022399902301</v>
      </c>
      <c r="O3612">
        <v>31.144823074340799</v>
      </c>
      <c r="P3612">
        <v>104.212308598351</v>
      </c>
      <c r="Q3612">
        <v>177.02976427151299</v>
      </c>
      <c r="R3612">
        <v>15.2349669623955</v>
      </c>
      <c r="S3612">
        <v>5.6973384196461803</v>
      </c>
      <c r="T3612">
        <v>0.69890825599155104</v>
      </c>
      <c r="U3612">
        <v>0.96422881371547897</v>
      </c>
      <c r="V3612">
        <v>4.6850299401197599</v>
      </c>
      <c r="W3612">
        <v>2.9653218884120101</v>
      </c>
    </row>
    <row r="3613" spans="1:23" x14ac:dyDescent="0.25">
      <c r="A3613">
        <v>3611</v>
      </c>
      <c r="B3613">
        <v>152.16299559471301</v>
      </c>
      <c r="C3613">
        <v>170.88163946515499</v>
      </c>
      <c r="D3613">
        <v>41.890594482665399</v>
      </c>
      <c r="E3613">
        <v>9.6243752940163994</v>
      </c>
      <c r="F3613">
        <v>10.7213582992553</v>
      </c>
      <c r="G3613">
        <v>5.8406405448913503</v>
      </c>
      <c r="H3613">
        <v>8.5794639587402308</v>
      </c>
      <c r="I3613">
        <v>4.7159738540649396</v>
      </c>
      <c r="J3613">
        <v>921</v>
      </c>
      <c r="K3613">
        <v>469</v>
      </c>
      <c r="L3613">
        <v>2368</v>
      </c>
      <c r="M3613">
        <v>1036</v>
      </c>
      <c r="N3613">
        <v>85.586219787597599</v>
      </c>
      <c r="O3613">
        <v>32.802440643310497</v>
      </c>
      <c r="P3613">
        <v>73.012440191387498</v>
      </c>
      <c r="Q3613">
        <v>134.040384875999</v>
      </c>
      <c r="R3613">
        <v>26.750048158865098</v>
      </c>
      <c r="S3613">
        <v>5.9692368209243103</v>
      </c>
      <c r="T3613">
        <v>0.44132002065710002</v>
      </c>
      <c r="U3613">
        <v>0.96839378529587505</v>
      </c>
      <c r="V3613">
        <v>14.0613460393091</v>
      </c>
      <c r="W3613">
        <v>2.81984568455051</v>
      </c>
    </row>
    <row r="3614" spans="1:23" x14ac:dyDescent="0.25">
      <c r="A3614">
        <v>3612</v>
      </c>
      <c r="B3614">
        <v>165.95569485144199</v>
      </c>
      <c r="C3614">
        <v>223.61998098158301</v>
      </c>
      <c r="D3614">
        <v>25.884860476524601</v>
      </c>
      <c r="E3614">
        <v>7.3533881898841704</v>
      </c>
      <c r="F3614">
        <v>6.8765554428100497</v>
      </c>
      <c r="G3614">
        <v>2.8092725276946999</v>
      </c>
      <c r="H3614">
        <v>7.6613516807556099</v>
      </c>
      <c r="I3614">
        <v>2.5411572456359801</v>
      </c>
      <c r="J3614">
        <v>864</v>
      </c>
      <c r="K3614">
        <v>225</v>
      </c>
      <c r="L3614">
        <v>1943</v>
      </c>
      <c r="M3614">
        <v>492</v>
      </c>
      <c r="N3614">
        <v>72.3394775390625</v>
      </c>
      <c r="O3614">
        <v>65.306968688964801</v>
      </c>
      <c r="P3614">
        <v>31.6203130688023</v>
      </c>
      <c r="Q3614">
        <v>149.15147316892899</v>
      </c>
      <c r="R3614">
        <v>17.781251671494001</v>
      </c>
      <c r="S3614">
        <v>7.8596701161567202</v>
      </c>
      <c r="T3614">
        <v>0.30379374375111401</v>
      </c>
      <c r="U3614">
        <v>0.92757874977663501</v>
      </c>
      <c r="V3614">
        <v>14.612314709235999</v>
      </c>
      <c r="W3614">
        <v>3.4191595441595402</v>
      </c>
    </row>
    <row r="3615" spans="1:23" x14ac:dyDescent="0.25">
      <c r="A3615">
        <v>3613</v>
      </c>
      <c r="B3615">
        <v>193.91637718566199</v>
      </c>
      <c r="C3615">
        <v>187.67364008616499</v>
      </c>
      <c r="D3615">
        <v>25.513396291167801</v>
      </c>
      <c r="E3615">
        <v>18.965860587602801</v>
      </c>
      <c r="F3615">
        <v>6.1668467521667401</v>
      </c>
      <c r="G3615">
        <v>10.7324981689453</v>
      </c>
      <c r="H3615">
        <v>10.068253517150801</v>
      </c>
      <c r="I3615">
        <v>7.8285193443298304</v>
      </c>
      <c r="J3615">
        <v>1224</v>
      </c>
      <c r="K3615">
        <v>722</v>
      </c>
      <c r="L3615">
        <v>2040</v>
      </c>
      <c r="M3615">
        <v>2127</v>
      </c>
      <c r="N3615">
        <v>112.044624328613</v>
      </c>
      <c r="O3615">
        <v>9.48683357238769</v>
      </c>
      <c r="P3615">
        <v>150.86990301386999</v>
      </c>
      <c r="Q3615">
        <v>175.82930584064101</v>
      </c>
      <c r="R3615">
        <v>29.233761419953499</v>
      </c>
      <c r="S3615">
        <v>8.5056988625325296</v>
      </c>
      <c r="T3615">
        <v>0.83337605878413701</v>
      </c>
      <c r="U3615">
        <v>0.96174827367945204</v>
      </c>
      <c r="V3615">
        <v>6.4684572142410897</v>
      </c>
      <c r="W3615">
        <v>4.2798133662686899</v>
      </c>
    </row>
    <row r="3616" spans="1:23" x14ac:dyDescent="0.25">
      <c r="A3616">
        <v>3614</v>
      </c>
      <c r="B3616">
        <v>147.63269227037199</v>
      </c>
      <c r="C3616">
        <v>190.96611616759401</v>
      </c>
      <c r="D3616">
        <v>26.670162717076501</v>
      </c>
      <c r="E3616">
        <v>8.1544347211006301</v>
      </c>
      <c r="F3616">
        <v>5.4225659370422301</v>
      </c>
      <c r="G3616">
        <v>5.4434461593627903</v>
      </c>
      <c r="H3616">
        <v>4.6322941780090297</v>
      </c>
      <c r="I3616">
        <v>4.6890478134155202</v>
      </c>
      <c r="J3616">
        <v>430</v>
      </c>
      <c r="K3616">
        <v>497</v>
      </c>
      <c r="L3616">
        <v>1033</v>
      </c>
      <c r="M3616">
        <v>1119</v>
      </c>
      <c r="N3616">
        <v>42.544094085693303</v>
      </c>
      <c r="O3616">
        <v>31</v>
      </c>
      <c r="P3616">
        <v>107.849784250269</v>
      </c>
      <c r="Q3616">
        <v>166.61819600702299</v>
      </c>
      <c r="R3616">
        <v>26.4996760163551</v>
      </c>
      <c r="S3616">
        <v>10.648924155243201</v>
      </c>
      <c r="T3616">
        <v>0.55617146534322504</v>
      </c>
      <c r="U3616">
        <v>0.92886729452329198</v>
      </c>
      <c r="V3616">
        <v>14.320754716981099</v>
      </c>
      <c r="W3616">
        <v>4.1255230125522999</v>
      </c>
    </row>
    <row r="3617" spans="1:23" x14ac:dyDescent="0.25">
      <c r="A3617">
        <v>3615</v>
      </c>
      <c r="B3617">
        <v>192.207320149818</v>
      </c>
      <c r="C3617">
        <v>176.273108346756</v>
      </c>
      <c r="D3617">
        <v>40.623890690632301</v>
      </c>
      <c r="E3617">
        <v>12.7173357394924</v>
      </c>
      <c r="F3617">
        <v>5.2972869873046804</v>
      </c>
      <c r="G3617">
        <v>3.1606931686401301</v>
      </c>
      <c r="H3617">
        <v>7.6999726295471103</v>
      </c>
      <c r="I3617">
        <v>2.4889328479766801</v>
      </c>
      <c r="J3617">
        <v>922</v>
      </c>
      <c r="K3617">
        <v>182</v>
      </c>
      <c r="L3617">
        <v>1727</v>
      </c>
      <c r="M3617">
        <v>460</v>
      </c>
      <c r="N3617">
        <v>85.6329345703125</v>
      </c>
      <c r="O3617">
        <v>63.3876953125</v>
      </c>
      <c r="P3617">
        <v>103.283978454215</v>
      </c>
      <c r="Q3617">
        <v>192.99513167655701</v>
      </c>
      <c r="R3617">
        <v>27.5928896396826</v>
      </c>
      <c r="S3617">
        <v>4.6349514441827004</v>
      </c>
      <c r="T3617">
        <v>0.53736013763936497</v>
      </c>
      <c r="U3617">
        <v>0.96908933720780299</v>
      </c>
      <c r="V3617">
        <v>8.0663157894736806</v>
      </c>
      <c r="W3617">
        <v>2.2771448914204302</v>
      </c>
    </row>
    <row r="3618" spans="1:23" x14ac:dyDescent="0.25">
      <c r="A3618">
        <v>3616</v>
      </c>
      <c r="B3618">
        <v>106.441188456985</v>
      </c>
      <c r="C3618">
        <v>181.30272273865199</v>
      </c>
      <c r="D3618">
        <v>35.463881558253597</v>
      </c>
      <c r="E3618">
        <v>8.1945677610608705</v>
      </c>
      <c r="F3618">
        <v>8.2053022384643501</v>
      </c>
      <c r="G3618">
        <v>3.71327352523803</v>
      </c>
      <c r="H3618">
        <v>8.1570310592651296</v>
      </c>
      <c r="I3618">
        <v>2.56192874908447</v>
      </c>
      <c r="J3618">
        <v>823</v>
      </c>
      <c r="K3618">
        <v>183</v>
      </c>
      <c r="L3618">
        <v>2140</v>
      </c>
      <c r="M3618">
        <v>475</v>
      </c>
      <c r="N3618">
        <v>63.631752014160099</v>
      </c>
      <c r="O3618">
        <v>28.861740112304599</v>
      </c>
      <c r="P3618">
        <v>47.953397248853598</v>
      </c>
      <c r="Q3618">
        <v>192.172954994283</v>
      </c>
      <c r="R3618">
        <v>15.601869654910301</v>
      </c>
      <c r="S3618">
        <v>3.7886037857791699</v>
      </c>
      <c r="T3618">
        <v>0.45054015006930997</v>
      </c>
      <c r="U3618">
        <v>0.97367547893330997</v>
      </c>
      <c r="V3618">
        <v>6.7153050303246502</v>
      </c>
      <c r="W3618">
        <v>2.3072976054732002</v>
      </c>
    </row>
    <row r="3619" spans="1:23" x14ac:dyDescent="0.25">
      <c r="A3619">
        <v>3617</v>
      </c>
      <c r="B3619">
        <v>141.15432086786001</v>
      </c>
      <c r="C3619">
        <v>176.361776863513</v>
      </c>
      <c r="D3619">
        <v>22.191903055985598</v>
      </c>
      <c r="E3619">
        <v>14.4430520836978</v>
      </c>
      <c r="F3619">
        <v>6.3101782798767001</v>
      </c>
      <c r="G3619">
        <v>7.0601997375488201</v>
      </c>
      <c r="H3619">
        <v>7.9600415229797301</v>
      </c>
      <c r="I3619">
        <v>6.12091016769409</v>
      </c>
      <c r="J3619">
        <v>900</v>
      </c>
      <c r="K3619">
        <v>689</v>
      </c>
      <c r="L3619">
        <v>1930</v>
      </c>
      <c r="M3619">
        <v>1522</v>
      </c>
      <c r="N3619">
        <v>96.254875183105398</v>
      </c>
      <c r="O3619">
        <v>48.795494079589801</v>
      </c>
      <c r="P3619">
        <v>79.683664649956697</v>
      </c>
      <c r="Q3619">
        <v>168.742560809976</v>
      </c>
      <c r="R3619">
        <v>24.421457094811501</v>
      </c>
      <c r="S3619">
        <v>7.7022568766434798</v>
      </c>
      <c r="T3619">
        <v>0.56452593600011503</v>
      </c>
      <c r="U3619">
        <v>0.95893584328103298</v>
      </c>
      <c r="V3619">
        <v>10.327601031814201</v>
      </c>
      <c r="W3619">
        <v>3.0178102737157801</v>
      </c>
    </row>
    <row r="3620" spans="1:23" x14ac:dyDescent="0.25">
      <c r="A3620">
        <v>3618</v>
      </c>
      <c r="B3620">
        <v>177.97337421646</v>
      </c>
      <c r="C3620">
        <v>165.73201498185401</v>
      </c>
      <c r="D3620">
        <v>34.816573402467299</v>
      </c>
      <c r="E3620">
        <v>8.7524962490402007</v>
      </c>
      <c r="F3620">
        <v>8.73168849945068</v>
      </c>
      <c r="G3620">
        <v>4.52164459228515</v>
      </c>
      <c r="H3620">
        <v>10.9716386795043</v>
      </c>
      <c r="I3620">
        <v>3.0726125240325901</v>
      </c>
      <c r="J3620">
        <v>1344</v>
      </c>
      <c r="K3620">
        <v>264</v>
      </c>
      <c r="L3620">
        <v>2433</v>
      </c>
      <c r="M3620">
        <v>647</v>
      </c>
      <c r="N3620">
        <v>117.83462524414</v>
      </c>
      <c r="O3620">
        <v>79.246452331542898</v>
      </c>
      <c r="P3620">
        <v>99.570736769283897</v>
      </c>
      <c r="Q3620">
        <v>136.396499968065</v>
      </c>
      <c r="R3620">
        <v>22.747955646725401</v>
      </c>
      <c r="S3620">
        <v>6.53246410796514</v>
      </c>
      <c r="T3620">
        <v>0.50172280804535596</v>
      </c>
      <c r="U3620">
        <v>0.91564470906700901</v>
      </c>
      <c r="V3620">
        <v>11.708139534883699</v>
      </c>
      <c r="W3620">
        <v>3.0052369077306702</v>
      </c>
    </row>
    <row r="3621" spans="1:23" x14ac:dyDescent="0.25">
      <c r="A3621">
        <v>3619</v>
      </c>
      <c r="B3621">
        <v>143.76052320052699</v>
      </c>
      <c r="C3621">
        <v>172.520114886762</v>
      </c>
      <c r="D3621">
        <v>33.587551806093401</v>
      </c>
      <c r="E3621">
        <v>12.617410246734099</v>
      </c>
      <c r="F3621">
        <v>9.4195613861083896</v>
      </c>
      <c r="G3621">
        <v>8.0120506286621094</v>
      </c>
      <c r="H3621">
        <v>8.5223398208618093</v>
      </c>
      <c r="I3621">
        <v>6.1016435623168901</v>
      </c>
      <c r="J3621">
        <v>936</v>
      </c>
      <c r="K3621">
        <v>632</v>
      </c>
      <c r="L3621">
        <v>2429</v>
      </c>
      <c r="M3621">
        <v>1596</v>
      </c>
      <c r="N3621">
        <v>84.929382324218693</v>
      </c>
      <c r="O3621">
        <v>50.990196228027301</v>
      </c>
      <c r="P3621">
        <v>89.219794584500406</v>
      </c>
      <c r="Q3621">
        <v>192.54928217061001</v>
      </c>
      <c r="R3621">
        <v>26.539403264480899</v>
      </c>
      <c r="S3621">
        <v>4.6117417766683104</v>
      </c>
      <c r="T3621">
        <v>0.53439185498754604</v>
      </c>
      <c r="U3621">
        <v>0.96837249550132298</v>
      </c>
      <c r="V3621">
        <v>7.4783704325913396</v>
      </c>
      <c r="W3621">
        <v>2.71755490708032</v>
      </c>
    </row>
    <row r="3622" spans="1:23" x14ac:dyDescent="0.25">
      <c r="A3622">
        <v>3620</v>
      </c>
      <c r="B3622">
        <v>198.46040093927601</v>
      </c>
      <c r="C3622">
        <v>193.271614042577</v>
      </c>
      <c r="D3622">
        <v>25.174894245652201</v>
      </c>
      <c r="E3622">
        <v>6.3642781495747904</v>
      </c>
      <c r="F3622">
        <v>5.1005663871765101</v>
      </c>
      <c r="G3622">
        <v>3.14818906784057</v>
      </c>
      <c r="H3622">
        <v>9.1765432357787997</v>
      </c>
      <c r="I3622">
        <v>2.4294037818908598</v>
      </c>
      <c r="J3622">
        <v>1127</v>
      </c>
      <c r="K3622">
        <v>214</v>
      </c>
      <c r="L3622">
        <v>1802</v>
      </c>
      <c r="M3622">
        <v>490</v>
      </c>
      <c r="N3622">
        <v>79.906196594238196</v>
      </c>
      <c r="O3622">
        <v>50.1597480773925</v>
      </c>
      <c r="P3622">
        <v>90.254413291796396</v>
      </c>
      <c r="Q3622">
        <v>202.21822298202599</v>
      </c>
      <c r="R3622">
        <v>26.1766240701266</v>
      </c>
      <c r="S3622">
        <v>5.4011825848576596</v>
      </c>
      <c r="T3622">
        <v>0.50402170518219702</v>
      </c>
      <c r="U3622">
        <v>0.968776764243234</v>
      </c>
      <c r="V3622">
        <v>16.398328690807698</v>
      </c>
      <c r="W3622">
        <v>3.4463860206513099</v>
      </c>
    </row>
    <row r="3623" spans="1:23" x14ac:dyDescent="0.25">
      <c r="A3623">
        <v>3621</v>
      </c>
      <c r="B3623">
        <v>179.04253915270999</v>
      </c>
      <c r="C3623">
        <v>205.714820780531</v>
      </c>
      <c r="D3623">
        <v>32.816212706201803</v>
      </c>
      <c r="E3623">
        <v>12.405840348695399</v>
      </c>
      <c r="F3623">
        <v>11.9651651382446</v>
      </c>
      <c r="G3623">
        <v>4.7470736503601003</v>
      </c>
      <c r="H3623">
        <v>11.8001146316528</v>
      </c>
      <c r="I3623">
        <v>4.8289537429809499</v>
      </c>
      <c r="J3623">
        <v>1472</v>
      </c>
      <c r="K3623">
        <v>582</v>
      </c>
      <c r="L3623">
        <v>2990</v>
      </c>
      <c r="M3623">
        <v>1088</v>
      </c>
      <c r="N3623">
        <v>133.25540161132801</v>
      </c>
      <c r="O3623">
        <v>45.044422149658203</v>
      </c>
      <c r="P3623">
        <v>80.519670388091399</v>
      </c>
      <c r="Q3623">
        <v>176.20343568240199</v>
      </c>
      <c r="R3623">
        <v>20.668525437268201</v>
      </c>
      <c r="S3623">
        <v>5.1446811545010203</v>
      </c>
      <c r="T3623">
        <v>0.52483357836304401</v>
      </c>
      <c r="U3623">
        <v>0.97032278457677701</v>
      </c>
      <c r="V3623">
        <v>10.5176876617773</v>
      </c>
      <c r="W3623">
        <v>3.2026215182960098</v>
      </c>
    </row>
    <row r="3624" spans="1:23" x14ac:dyDescent="0.25">
      <c r="A3624">
        <v>3622</v>
      </c>
      <c r="B3624">
        <v>180.485668264472</v>
      </c>
      <c r="C3624">
        <v>165.26825670981299</v>
      </c>
      <c r="D3624">
        <v>31.7376578188995</v>
      </c>
      <c r="E3624">
        <v>6.1076922282343302</v>
      </c>
      <c r="F3624">
        <v>8.0950212478637695</v>
      </c>
      <c r="G3624">
        <v>4.0644164085388104</v>
      </c>
      <c r="H3624">
        <v>11.580328941345201</v>
      </c>
      <c r="I3624">
        <v>2.9982876777648899</v>
      </c>
      <c r="J3624">
        <v>1476</v>
      </c>
      <c r="K3624">
        <v>284</v>
      </c>
      <c r="L3624">
        <v>2446</v>
      </c>
      <c r="M3624">
        <v>643</v>
      </c>
      <c r="N3624">
        <v>127.882766723632</v>
      </c>
      <c r="O3624">
        <v>28.284273147583001</v>
      </c>
      <c r="P3624">
        <v>111.741483901073</v>
      </c>
      <c r="Q3624">
        <v>171.28709124660799</v>
      </c>
      <c r="R3624">
        <v>24.818546175973601</v>
      </c>
      <c r="S3624">
        <v>14.2662374980313</v>
      </c>
      <c r="T3624">
        <v>0.62194223683407301</v>
      </c>
      <c r="U3624">
        <v>0.90995727517620695</v>
      </c>
      <c r="V3624">
        <v>13.666242038216501</v>
      </c>
      <c r="W3624">
        <v>6.3698236196318998</v>
      </c>
    </row>
    <row r="3625" spans="1:23" x14ac:dyDescent="0.25">
      <c r="A3625">
        <v>3623</v>
      </c>
      <c r="B3625">
        <v>155.06235323798199</v>
      </c>
      <c r="C3625">
        <v>200.22934658153599</v>
      </c>
      <c r="D3625">
        <v>28.319188781474999</v>
      </c>
      <c r="E3625">
        <v>11.995574153019801</v>
      </c>
      <c r="F3625">
        <v>6.7829785346984801</v>
      </c>
      <c r="G3625">
        <v>8.2736644744872994</v>
      </c>
      <c r="H3625">
        <v>8.0573434829711896</v>
      </c>
      <c r="I3625">
        <v>6.1595702171325604</v>
      </c>
      <c r="J3625">
        <v>875</v>
      </c>
      <c r="K3625">
        <v>656</v>
      </c>
      <c r="L3625">
        <v>1928</v>
      </c>
      <c r="M3625">
        <v>1635</v>
      </c>
      <c r="N3625">
        <v>70.767227172851506</v>
      </c>
      <c r="O3625">
        <v>36.400547027587798</v>
      </c>
      <c r="P3625">
        <v>60.909815436241601</v>
      </c>
      <c r="Q3625">
        <v>170.727794703538</v>
      </c>
      <c r="R3625">
        <v>26.2079769921226</v>
      </c>
      <c r="S3625">
        <v>13.557577426764601</v>
      </c>
      <c r="T3625">
        <v>0.36852883385309199</v>
      </c>
      <c r="U3625">
        <v>0.93253874804042403</v>
      </c>
      <c r="V3625">
        <v>17.034021871202899</v>
      </c>
      <c r="W3625">
        <v>8.2482134349690295</v>
      </c>
    </row>
    <row r="3626" spans="1:23" x14ac:dyDescent="0.25">
      <c r="A3626">
        <v>3624</v>
      </c>
      <c r="B3626">
        <v>168.89330280036401</v>
      </c>
      <c r="C3626">
        <v>204.16346135186001</v>
      </c>
      <c r="D3626">
        <v>31.763965613786802</v>
      </c>
      <c r="E3626">
        <v>6.5533785975018404</v>
      </c>
      <c r="F3626">
        <v>7.2128005027770996</v>
      </c>
      <c r="G3626">
        <v>2.90669512748718</v>
      </c>
      <c r="H3626">
        <v>11.1796445846557</v>
      </c>
      <c r="I3626">
        <v>2.34276270866394</v>
      </c>
      <c r="J3626">
        <v>1339</v>
      </c>
      <c r="K3626">
        <v>260</v>
      </c>
      <c r="L3626">
        <v>2198</v>
      </c>
      <c r="M3626">
        <v>496</v>
      </c>
      <c r="N3626">
        <v>131.244049072265</v>
      </c>
      <c r="O3626">
        <v>75.432090759277301</v>
      </c>
      <c r="P3626">
        <v>58.003606040117198</v>
      </c>
      <c r="Q3626">
        <v>174.760320430359</v>
      </c>
      <c r="R3626">
        <v>23.252734079434301</v>
      </c>
      <c r="S3626">
        <v>10.5690908229389</v>
      </c>
      <c r="T3626">
        <v>0.370150209813637</v>
      </c>
      <c r="U3626">
        <v>0.94299662628786696</v>
      </c>
      <c r="V3626">
        <v>12.5254648342764</v>
      </c>
      <c r="W3626">
        <v>4.6272325086023196</v>
      </c>
    </row>
    <row r="3627" spans="1:23" x14ac:dyDescent="0.25">
      <c r="A3627">
        <v>3625</v>
      </c>
      <c r="B3627">
        <v>165.27953191406701</v>
      </c>
      <c r="C3627">
        <v>191.32496264239501</v>
      </c>
      <c r="D3627">
        <v>25.263115250997298</v>
      </c>
      <c r="E3627">
        <v>5.5268412427352001</v>
      </c>
      <c r="F3627">
        <v>6.8997907638549796</v>
      </c>
      <c r="G3627">
        <v>2.9216105937957701</v>
      </c>
      <c r="H3627">
        <v>10.860800743103001</v>
      </c>
      <c r="I3627">
        <v>2.3925504684448198</v>
      </c>
      <c r="J3627">
        <v>1374</v>
      </c>
      <c r="K3627">
        <v>243</v>
      </c>
      <c r="L3627">
        <v>2254</v>
      </c>
      <c r="M3627">
        <v>542</v>
      </c>
      <c r="N3627">
        <v>100.17984008789</v>
      </c>
      <c r="O3627">
        <v>44.1474800109863</v>
      </c>
      <c r="P3627">
        <v>48.914670658682603</v>
      </c>
      <c r="Q3627">
        <v>175.199532437171</v>
      </c>
      <c r="R3627">
        <v>17.402833962851599</v>
      </c>
      <c r="S3627">
        <v>11.294978004732</v>
      </c>
      <c r="T3627">
        <v>0.30792529775148297</v>
      </c>
      <c r="U3627">
        <v>0.96716159032203797</v>
      </c>
      <c r="V3627">
        <v>13.2826969943135</v>
      </c>
      <c r="W3627">
        <v>4.4106897644449097</v>
      </c>
    </row>
    <row r="3628" spans="1:23" x14ac:dyDescent="0.25">
      <c r="A3628">
        <v>3626</v>
      </c>
      <c r="B3628">
        <v>154.96163325506001</v>
      </c>
      <c r="C3628">
        <v>165.58924100991601</v>
      </c>
      <c r="D3628">
        <v>35.593154638554402</v>
      </c>
      <c r="E3628">
        <v>6.6970145864155803</v>
      </c>
      <c r="F3628">
        <v>9.9455595016479492</v>
      </c>
      <c r="G3628">
        <v>4.0235657691955504</v>
      </c>
      <c r="H3628">
        <v>10.156714439391999</v>
      </c>
      <c r="I3628">
        <v>3.0405249595642001</v>
      </c>
      <c r="J3628">
        <v>1233</v>
      </c>
      <c r="K3628">
        <v>254</v>
      </c>
      <c r="L3628">
        <v>2666</v>
      </c>
      <c r="M3628">
        <v>636</v>
      </c>
      <c r="N3628">
        <v>112.60994720458901</v>
      </c>
      <c r="O3628">
        <v>58.180755615234297</v>
      </c>
      <c r="P3628">
        <v>80.020825852782707</v>
      </c>
      <c r="Q3628">
        <v>172.05675745561101</v>
      </c>
      <c r="R3628">
        <v>27.5432663857409</v>
      </c>
      <c r="S3628">
        <v>7.0826572864152402</v>
      </c>
      <c r="T3628">
        <v>0.45921885392753797</v>
      </c>
      <c r="U3628">
        <v>0.96297324393106198</v>
      </c>
      <c r="V3628">
        <v>19.039961941008499</v>
      </c>
      <c r="W3628">
        <v>4.2680139372822303</v>
      </c>
    </row>
    <row r="3629" spans="1:23" x14ac:dyDescent="0.25">
      <c r="A3629">
        <v>3627</v>
      </c>
      <c r="B3629">
        <v>172.076985775</v>
      </c>
      <c r="C3629">
        <v>209.84633895476301</v>
      </c>
      <c r="D3629">
        <v>23.473205070329801</v>
      </c>
      <c r="E3629">
        <v>5.3965590425002299</v>
      </c>
      <c r="F3629">
        <v>6.7249722480773899</v>
      </c>
      <c r="G3629">
        <v>2.4308979511260902</v>
      </c>
      <c r="H3629">
        <v>9.9604988098144496</v>
      </c>
      <c r="I3629">
        <v>1.5482215881347601</v>
      </c>
      <c r="J3629">
        <v>1246</v>
      </c>
      <c r="K3629">
        <v>76</v>
      </c>
      <c r="L3629">
        <v>2277</v>
      </c>
      <c r="M3629">
        <v>182</v>
      </c>
      <c r="N3629">
        <v>108.00463104248</v>
      </c>
      <c r="O3629">
        <v>21.023796081542901</v>
      </c>
      <c r="P3629">
        <v>79.347690563899107</v>
      </c>
      <c r="Q3629">
        <v>159.418311143534</v>
      </c>
      <c r="R3629">
        <v>26.949909896581399</v>
      </c>
      <c r="S3629">
        <v>1.9219192923750099</v>
      </c>
      <c r="T3629">
        <v>0.50026723782872995</v>
      </c>
      <c r="U3629">
        <v>0.98900625271372999</v>
      </c>
      <c r="V3629">
        <v>10.847386172006701</v>
      </c>
      <c r="W3629">
        <v>2.0599399235390399</v>
      </c>
    </row>
    <row r="3630" spans="1:23" x14ac:dyDescent="0.25">
      <c r="A3630">
        <v>3628</v>
      </c>
      <c r="B3630">
        <v>159.62044673872899</v>
      </c>
      <c r="C3630">
        <v>188.71829455258199</v>
      </c>
      <c r="D3630">
        <v>40.652333897348598</v>
      </c>
      <c r="E3630">
        <v>7.4777354762500101</v>
      </c>
      <c r="F3630">
        <v>8.7162952423095703</v>
      </c>
      <c r="G3630">
        <v>6.3102178573608398</v>
      </c>
      <c r="H3630">
        <v>8.9954967498779297</v>
      </c>
      <c r="I3630">
        <v>4.1708455085754297</v>
      </c>
      <c r="J3630">
        <v>1008</v>
      </c>
      <c r="K3630">
        <v>318</v>
      </c>
      <c r="L3630">
        <v>2252</v>
      </c>
      <c r="M3630">
        <v>906</v>
      </c>
      <c r="N3630">
        <v>100.28459930419901</v>
      </c>
      <c r="O3630">
        <v>74.330345153808594</v>
      </c>
      <c r="P3630">
        <v>97.000986923266694</v>
      </c>
      <c r="Q3630">
        <v>166.725364806866</v>
      </c>
      <c r="R3630">
        <v>12.6826745373465</v>
      </c>
      <c r="S3630">
        <v>6.2577595073209098</v>
      </c>
      <c r="T3630">
        <v>0.70447484506966296</v>
      </c>
      <c r="U3630">
        <v>0.95245453332463903</v>
      </c>
      <c r="V3630">
        <v>6.4632418069087603</v>
      </c>
      <c r="W3630">
        <v>2.9843228819212801</v>
      </c>
    </row>
    <row r="3631" spans="1:23" x14ac:dyDescent="0.25">
      <c r="A3631">
        <v>3629</v>
      </c>
      <c r="B3631">
        <v>158.85245201730999</v>
      </c>
      <c r="C3631">
        <v>202.51503037124701</v>
      </c>
      <c r="D3631">
        <v>37.891372654650297</v>
      </c>
      <c r="E3631">
        <v>7.8179729558707898</v>
      </c>
      <c r="F3631">
        <v>12.525843620300201</v>
      </c>
      <c r="G3631">
        <v>5.06156253814697</v>
      </c>
      <c r="H3631">
        <v>10.6854047775268</v>
      </c>
      <c r="I3631">
        <v>3.8992612361907901</v>
      </c>
      <c r="J3631">
        <v>1294</v>
      </c>
      <c r="K3631">
        <v>402</v>
      </c>
      <c r="L3631">
        <v>2713</v>
      </c>
      <c r="M3631">
        <v>895</v>
      </c>
      <c r="N3631">
        <v>108.17115783691401</v>
      </c>
      <c r="O3631">
        <v>34.176013946533203</v>
      </c>
      <c r="P3631">
        <v>78.571700507614196</v>
      </c>
      <c r="Q3631">
        <v>199.62779608723</v>
      </c>
      <c r="R3631">
        <v>22.1610094822124</v>
      </c>
      <c r="S3631">
        <v>5.0662142676649298</v>
      </c>
      <c r="T3631">
        <v>0.490034293320048</v>
      </c>
      <c r="U3631">
        <v>0.96789236743317897</v>
      </c>
      <c r="V3631">
        <v>18.2569558101473</v>
      </c>
      <c r="W3631">
        <v>2.75535911602209</v>
      </c>
    </row>
    <row r="3632" spans="1:23" x14ac:dyDescent="0.25">
      <c r="A3632">
        <v>3630</v>
      </c>
      <c r="B3632">
        <v>173.138679190358</v>
      </c>
      <c r="C3632">
        <v>180.38650080537101</v>
      </c>
      <c r="D3632">
        <v>26.650344362416099</v>
      </c>
      <c r="E3632">
        <v>10.621481064352199</v>
      </c>
      <c r="F3632">
        <v>6.1142463684081996</v>
      </c>
      <c r="G3632">
        <v>5.6029286384582502</v>
      </c>
      <c r="H3632">
        <v>9.6726093292236293</v>
      </c>
      <c r="I3632">
        <v>4.5645489692687899</v>
      </c>
      <c r="J3632">
        <v>1221</v>
      </c>
      <c r="K3632">
        <v>439</v>
      </c>
      <c r="L3632">
        <v>2009</v>
      </c>
      <c r="M3632">
        <v>1173</v>
      </c>
      <c r="N3632">
        <v>96.840072631835895</v>
      </c>
      <c r="O3632">
        <v>38.897300720214801</v>
      </c>
      <c r="P3632">
        <v>70.020653347732093</v>
      </c>
      <c r="Q3632">
        <v>171.318936212757</v>
      </c>
      <c r="R3632">
        <v>20.663148142280001</v>
      </c>
      <c r="S3632">
        <v>4.7569248135107296</v>
      </c>
      <c r="T3632">
        <v>0.44078437122497099</v>
      </c>
      <c r="U3632">
        <v>0.95838451246997003</v>
      </c>
      <c r="V3632">
        <v>8.1440677966101696</v>
      </c>
      <c r="W3632">
        <v>2.6716974100987501</v>
      </c>
    </row>
    <row r="3633" spans="1:23" x14ac:dyDescent="0.25">
      <c r="A3633">
        <v>3631</v>
      </c>
      <c r="B3633">
        <v>164.59133691707501</v>
      </c>
      <c r="C3633">
        <v>185.74072852180299</v>
      </c>
      <c r="D3633">
        <v>26.118021153783701</v>
      </c>
      <c r="E3633">
        <v>7.5874354838502303</v>
      </c>
      <c r="F3633">
        <v>4.7360339164733798</v>
      </c>
      <c r="G3633">
        <v>3.4111919403076101</v>
      </c>
      <c r="H3633">
        <v>8.6929302215576101</v>
      </c>
      <c r="I3633">
        <v>2.91892218589782</v>
      </c>
      <c r="J3633">
        <v>1023</v>
      </c>
      <c r="K3633">
        <v>240</v>
      </c>
      <c r="L3633">
        <v>1586</v>
      </c>
      <c r="M3633">
        <v>673</v>
      </c>
      <c r="N3633">
        <v>111.97320556640599</v>
      </c>
      <c r="O3633">
        <v>19.8494338989257</v>
      </c>
      <c r="P3633">
        <v>59.000443803395001</v>
      </c>
      <c r="Q3633">
        <v>165.044095216085</v>
      </c>
      <c r="R3633">
        <v>20.920039763602901</v>
      </c>
      <c r="S3633">
        <v>7.0923973368997597</v>
      </c>
      <c r="T3633">
        <v>0.40200966477817901</v>
      </c>
      <c r="U3633">
        <v>0.95348769117158305</v>
      </c>
      <c r="V3633">
        <v>9.4612129760225603</v>
      </c>
      <c r="W3633">
        <v>4.4221287703016197</v>
      </c>
    </row>
    <row r="3634" spans="1:23" x14ac:dyDescent="0.25">
      <c r="A3634">
        <v>3632</v>
      </c>
      <c r="B3634">
        <v>160.10549399367301</v>
      </c>
      <c r="C3634">
        <v>174.17508587397299</v>
      </c>
      <c r="D3634">
        <v>22.981855962488499</v>
      </c>
      <c r="E3634">
        <v>20.722458707577299</v>
      </c>
      <c r="F3634">
        <v>7.5317068099975497</v>
      </c>
      <c r="G3634">
        <v>9.0786647796630806</v>
      </c>
      <c r="H3634">
        <v>7.79845714569091</v>
      </c>
      <c r="I3634">
        <v>6.7582764625549299</v>
      </c>
      <c r="J3634">
        <v>900</v>
      </c>
      <c r="K3634">
        <v>649</v>
      </c>
      <c r="L3634">
        <v>1871</v>
      </c>
      <c r="M3634">
        <v>1803</v>
      </c>
      <c r="N3634">
        <v>75.953926086425696</v>
      </c>
      <c r="O3634">
        <v>31.144823074340799</v>
      </c>
      <c r="P3634">
        <v>77.280033312512998</v>
      </c>
      <c r="Q3634">
        <v>171.473062601815</v>
      </c>
      <c r="R3634">
        <v>26.392836030088802</v>
      </c>
      <c r="S3634">
        <v>5.9982957007784403</v>
      </c>
      <c r="T3634">
        <v>0.45649745005363002</v>
      </c>
      <c r="U3634">
        <v>0.966369416442316</v>
      </c>
      <c r="V3634">
        <v>12.0461538461538</v>
      </c>
      <c r="W3634">
        <v>2.9299057412167899</v>
      </c>
    </row>
    <row r="3635" spans="1:23" x14ac:dyDescent="0.25">
      <c r="A3635">
        <v>3633</v>
      </c>
      <c r="B3635">
        <v>159.324555104892</v>
      </c>
      <c r="C3635">
        <v>181.934211803062</v>
      </c>
      <c r="D3635">
        <v>26.454748461629599</v>
      </c>
      <c r="E3635">
        <v>6.6695031068220496</v>
      </c>
      <c r="F3635">
        <v>6.5858964920043901</v>
      </c>
      <c r="G3635">
        <v>3.9471361637115399</v>
      </c>
      <c r="H3635">
        <v>8.6025342941284109</v>
      </c>
      <c r="I3635">
        <v>2.93464183807373</v>
      </c>
      <c r="J3635">
        <v>1091</v>
      </c>
      <c r="K3635">
        <v>303</v>
      </c>
      <c r="L3635">
        <v>1926</v>
      </c>
      <c r="M3635">
        <v>597</v>
      </c>
      <c r="N3635">
        <v>103.966339111328</v>
      </c>
      <c r="O3635">
        <v>40.804412841796797</v>
      </c>
      <c r="P3635">
        <v>71.027027027027003</v>
      </c>
      <c r="Q3635">
        <v>183.75801200329499</v>
      </c>
      <c r="R3635">
        <v>33.758776173274498</v>
      </c>
      <c r="S3635">
        <v>6.4230130420387397</v>
      </c>
      <c r="T3635">
        <v>0.42475008183808199</v>
      </c>
      <c r="U3635">
        <v>0.96585055621268101</v>
      </c>
      <c r="V3635">
        <v>17.109405940594002</v>
      </c>
      <c r="W3635">
        <v>3.2027545080221498</v>
      </c>
    </row>
    <row r="3636" spans="1:23" x14ac:dyDescent="0.25">
      <c r="A3636">
        <v>3634</v>
      </c>
      <c r="B3636">
        <v>167.72058452521799</v>
      </c>
      <c r="C3636">
        <v>156.25277028469401</v>
      </c>
      <c r="D3636">
        <v>26.421840656631201</v>
      </c>
      <c r="E3636">
        <v>9.06302062325131</v>
      </c>
      <c r="F3636">
        <v>6.3280615806579501</v>
      </c>
      <c r="G3636">
        <v>5.7202563285827601</v>
      </c>
      <c r="H3636">
        <v>7.3802027702331499</v>
      </c>
      <c r="I3636">
        <v>4.6674175262451101</v>
      </c>
      <c r="J3636">
        <v>871</v>
      </c>
      <c r="K3636">
        <v>481</v>
      </c>
      <c r="L3636">
        <v>1664</v>
      </c>
      <c r="M3636">
        <v>1164</v>
      </c>
      <c r="N3636">
        <v>88.549415588378906</v>
      </c>
      <c r="O3636">
        <v>70.064262390136705</v>
      </c>
      <c r="P3636">
        <v>57.210382837501399</v>
      </c>
      <c r="Q3636">
        <v>143.48848209349401</v>
      </c>
      <c r="R3636">
        <v>27.690002343037602</v>
      </c>
      <c r="S3636">
        <v>8.4991176930216401</v>
      </c>
      <c r="T3636">
        <v>0.36368467845958402</v>
      </c>
      <c r="U3636">
        <v>0.94386133472678002</v>
      </c>
      <c r="V3636">
        <v>12.500701262272001</v>
      </c>
      <c r="W3636">
        <v>4.1761184101114202</v>
      </c>
    </row>
    <row r="3637" spans="1:23" x14ac:dyDescent="0.25">
      <c r="A3637">
        <v>3635</v>
      </c>
      <c r="B3637">
        <v>135.835529507655</v>
      </c>
      <c r="C3637">
        <v>182.75021832366201</v>
      </c>
      <c r="D3637">
        <v>22.721971216139799</v>
      </c>
      <c r="E3637">
        <v>11.0681239693672</v>
      </c>
      <c r="F3637">
        <v>5.5281400680541903</v>
      </c>
      <c r="G3637">
        <v>5.7598414421081499</v>
      </c>
      <c r="H3637">
        <v>6.9651541709899902</v>
      </c>
      <c r="I3637">
        <v>4.01778221130371</v>
      </c>
      <c r="J3637">
        <v>729</v>
      </c>
      <c r="K3637">
        <v>314</v>
      </c>
      <c r="L3637">
        <v>1644</v>
      </c>
      <c r="M3637">
        <v>869</v>
      </c>
      <c r="N3637">
        <v>68.242218017578097</v>
      </c>
      <c r="O3637">
        <v>69.656295776367102</v>
      </c>
      <c r="P3637">
        <v>70.951785956810994</v>
      </c>
      <c r="Q3637">
        <v>188.48338118944801</v>
      </c>
      <c r="R3637">
        <v>25.735831066454001</v>
      </c>
      <c r="S3637">
        <v>7.9358196276484998</v>
      </c>
      <c r="T3637">
        <v>0.43174128579621601</v>
      </c>
      <c r="U3637">
        <v>0.98907910081776995</v>
      </c>
      <c r="V3637">
        <v>6.2569641841955601</v>
      </c>
      <c r="W3637">
        <v>2.9439759036144499</v>
      </c>
    </row>
    <row r="3638" spans="1:23" x14ac:dyDescent="0.25">
      <c r="A3638">
        <v>3636</v>
      </c>
      <c r="B3638">
        <v>178.56502163830001</v>
      </c>
      <c r="C3638">
        <v>174.407052339459</v>
      </c>
      <c r="D3638">
        <v>40.702871587372101</v>
      </c>
      <c r="E3638">
        <v>6.3362706493957699</v>
      </c>
      <c r="F3638">
        <v>6.8307414054870597</v>
      </c>
      <c r="G3638">
        <v>2.8050978183746298</v>
      </c>
      <c r="H3638">
        <v>6.8875555992126403</v>
      </c>
      <c r="I3638">
        <v>2.4000492095947199</v>
      </c>
      <c r="J3638">
        <v>692</v>
      </c>
      <c r="K3638">
        <v>238</v>
      </c>
      <c r="L3638">
        <v>1706</v>
      </c>
      <c r="M3638">
        <v>494</v>
      </c>
      <c r="N3638">
        <v>58.830265045166001</v>
      </c>
      <c r="O3638">
        <v>15.5241746902465</v>
      </c>
      <c r="P3638">
        <v>76.693866666666594</v>
      </c>
      <c r="Q3638">
        <v>203.300558065373</v>
      </c>
      <c r="R3638">
        <v>25.885597328415798</v>
      </c>
      <c r="S3638">
        <v>5.9105874104488603</v>
      </c>
      <c r="T3638">
        <v>0.44029330790181798</v>
      </c>
      <c r="U3638">
        <v>0.96099171355339497</v>
      </c>
      <c r="V3638">
        <v>14.3311855670103</v>
      </c>
      <c r="W3638">
        <v>2.51822398939695</v>
      </c>
    </row>
    <row r="3639" spans="1:23" x14ac:dyDescent="0.25">
      <c r="A3639">
        <v>3637</v>
      </c>
      <c r="B3639">
        <v>155.47765336024301</v>
      </c>
      <c r="C3639">
        <v>210.062508490364</v>
      </c>
      <c r="D3639">
        <v>27.811478264062799</v>
      </c>
      <c r="E3639">
        <v>4.66666364972673</v>
      </c>
      <c r="F3639">
        <v>7.6421871185302699</v>
      </c>
      <c r="G3639">
        <v>1.9643268585205</v>
      </c>
      <c r="H3639">
        <v>9.6085710525512695</v>
      </c>
      <c r="I3639">
        <v>1.3844463825225799</v>
      </c>
      <c r="J3639">
        <v>1191</v>
      </c>
      <c r="K3639">
        <v>91</v>
      </c>
      <c r="L3639">
        <v>2249</v>
      </c>
      <c r="M3639">
        <v>197</v>
      </c>
      <c r="N3639">
        <v>91.411155700683594</v>
      </c>
      <c r="O3639">
        <v>32.802440643310497</v>
      </c>
      <c r="P3639">
        <v>70.066961171820495</v>
      </c>
      <c r="Q3639">
        <v>173.493719211822</v>
      </c>
      <c r="R3639">
        <v>25.7441795291397</v>
      </c>
      <c r="S3639">
        <v>6.1435083252037304</v>
      </c>
      <c r="T3639">
        <v>0.51583133477281196</v>
      </c>
      <c r="U3639">
        <v>0.95737137748785295</v>
      </c>
      <c r="V3639">
        <v>8.4561815336463209</v>
      </c>
      <c r="W3639">
        <v>3.1447317637977599</v>
      </c>
    </row>
    <row r="3640" spans="1:23" x14ac:dyDescent="0.25">
      <c r="A3640">
        <v>3638</v>
      </c>
      <c r="B3640">
        <v>144.646082788332</v>
      </c>
      <c r="C3640">
        <v>125.01065419472501</v>
      </c>
      <c r="D3640">
        <v>44.603637267885397</v>
      </c>
      <c r="E3640">
        <v>7.5702960385944102</v>
      </c>
      <c r="F3640">
        <v>9.1706371307372994</v>
      </c>
      <c r="G3640">
        <v>3.4771945476531898</v>
      </c>
      <c r="H3640">
        <v>11.7054386138916</v>
      </c>
      <c r="I3640">
        <v>2.18214654922485</v>
      </c>
      <c r="J3640">
        <v>1477</v>
      </c>
      <c r="K3640">
        <v>142</v>
      </c>
      <c r="L3640">
        <v>2627</v>
      </c>
      <c r="M3640">
        <v>361</v>
      </c>
      <c r="N3640">
        <v>144.22204589843699</v>
      </c>
      <c r="O3640">
        <v>66.400299072265597</v>
      </c>
      <c r="P3640">
        <v>36.766548624353</v>
      </c>
      <c r="Q3640">
        <v>159.457523809523</v>
      </c>
      <c r="R3640">
        <v>16.115736172315099</v>
      </c>
      <c r="S3640">
        <v>5.5492012872738501</v>
      </c>
      <c r="T3640">
        <v>0.29238068095036301</v>
      </c>
      <c r="U3640">
        <v>0.96238483114766504</v>
      </c>
      <c r="V3640">
        <v>11.327852998065699</v>
      </c>
      <c r="W3640">
        <v>3.4004515309721999</v>
      </c>
    </row>
    <row r="3641" spans="1:23" x14ac:dyDescent="0.25">
      <c r="A3641">
        <v>3639</v>
      </c>
      <c r="B3641">
        <v>180.523976789768</v>
      </c>
      <c r="C3641">
        <v>185.22447553804599</v>
      </c>
      <c r="D3641">
        <v>19.390831834357201</v>
      </c>
      <c r="E3641">
        <v>5.9711937821105998</v>
      </c>
      <c r="F3641">
        <v>6.6232957839965803</v>
      </c>
      <c r="G3641">
        <v>3.0050151348114</v>
      </c>
      <c r="H3641">
        <v>9.48553466796875</v>
      </c>
      <c r="I3641">
        <v>1.9445488452911299</v>
      </c>
      <c r="J3641">
        <v>1218</v>
      </c>
      <c r="K3641">
        <v>136</v>
      </c>
      <c r="L3641">
        <v>1995</v>
      </c>
      <c r="M3641">
        <v>342</v>
      </c>
      <c r="N3641">
        <v>106.887794494628</v>
      </c>
      <c r="O3641">
        <v>19.924858093261701</v>
      </c>
      <c r="P3641">
        <v>61.791058972732998</v>
      </c>
      <c r="Q3641">
        <v>204.50991892358101</v>
      </c>
      <c r="R3641">
        <v>25.263037957268399</v>
      </c>
      <c r="S3641">
        <v>8.2523558161149193</v>
      </c>
      <c r="T3641">
        <v>0.37204222378164797</v>
      </c>
      <c r="U3641">
        <v>0.94284448021147005</v>
      </c>
      <c r="V3641">
        <v>13.3002183406113</v>
      </c>
      <c r="W3641">
        <v>4.4613023459767502</v>
      </c>
    </row>
    <row r="3642" spans="1:23" x14ac:dyDescent="0.25">
      <c r="A3642">
        <v>3640</v>
      </c>
      <c r="B3642">
        <v>163.31182440955499</v>
      </c>
      <c r="C3642">
        <v>213.71910962758801</v>
      </c>
      <c r="D3642">
        <v>41.103206798743003</v>
      </c>
      <c r="E3642">
        <v>8.5685575675061791</v>
      </c>
      <c r="F3642">
        <v>8.9426631927490199</v>
      </c>
      <c r="G3642">
        <v>5.6376099586486799</v>
      </c>
      <c r="H3642">
        <v>9.2212848663330007</v>
      </c>
      <c r="I3642">
        <v>4.5004653930664</v>
      </c>
      <c r="J3642">
        <v>1057</v>
      </c>
      <c r="K3642">
        <v>389</v>
      </c>
      <c r="L3642">
        <v>2354</v>
      </c>
      <c r="M3642">
        <v>1116</v>
      </c>
      <c r="N3642">
        <v>106.83163452148401</v>
      </c>
      <c r="O3642">
        <v>76.006576538085895</v>
      </c>
      <c r="P3642">
        <v>65.451865222623297</v>
      </c>
      <c r="Q3642">
        <v>201.93487942646101</v>
      </c>
      <c r="R3642">
        <v>24.323465135709299</v>
      </c>
      <c r="S3642">
        <v>7.8667996710568904</v>
      </c>
      <c r="T3642">
        <v>0.42870186473180899</v>
      </c>
      <c r="U3642">
        <v>0.95208785411095898</v>
      </c>
      <c r="V3642">
        <v>10.655958549222699</v>
      </c>
      <c r="W3642">
        <v>3.94815223386651</v>
      </c>
    </row>
    <row r="3643" spans="1:23" x14ac:dyDescent="0.25">
      <c r="A3643">
        <v>3641</v>
      </c>
      <c r="B3643">
        <v>142.93766616856499</v>
      </c>
      <c r="C3643">
        <v>210.563391488288</v>
      </c>
      <c r="D3643">
        <v>26.787230209530499</v>
      </c>
      <c r="E3643">
        <v>9.4291212206957997</v>
      </c>
      <c r="F3643">
        <v>6.5153212547302202</v>
      </c>
      <c r="G3643">
        <v>5.7304787635803196</v>
      </c>
      <c r="H3643">
        <v>6.1876835823059002</v>
      </c>
      <c r="I3643">
        <v>4.6005229949951101</v>
      </c>
      <c r="J3643">
        <v>614</v>
      </c>
      <c r="K3643">
        <v>417</v>
      </c>
      <c r="L3643">
        <v>1560</v>
      </c>
      <c r="M3643">
        <v>1150</v>
      </c>
      <c r="N3643">
        <v>60.406951904296797</v>
      </c>
      <c r="O3643">
        <v>43.139308929443303</v>
      </c>
      <c r="P3643">
        <v>74.280072218460802</v>
      </c>
      <c r="Q3643">
        <v>206.42716273865301</v>
      </c>
      <c r="R3643">
        <v>27.8328644514737</v>
      </c>
      <c r="S3643">
        <v>7.9546448865087598</v>
      </c>
      <c r="T3643">
        <v>0.477765876307784</v>
      </c>
      <c r="U3643">
        <v>0.96501861805005995</v>
      </c>
      <c r="V3643">
        <v>11.1316779533483</v>
      </c>
      <c r="W3643">
        <v>4.3598104265402799</v>
      </c>
    </row>
    <row r="3644" spans="1:23" x14ac:dyDescent="0.25">
      <c r="A3644">
        <v>3642</v>
      </c>
      <c r="B3644">
        <v>158.936540588794</v>
      </c>
      <c r="C3644">
        <v>180.14661646839599</v>
      </c>
      <c r="D3644">
        <v>28.625835561583401</v>
      </c>
      <c r="E3644">
        <v>10.6767995324422</v>
      </c>
      <c r="F3644">
        <v>8.3153562545776296</v>
      </c>
      <c r="G3644">
        <v>8.2576837539672798</v>
      </c>
      <c r="H3644">
        <v>11.8428030014038</v>
      </c>
      <c r="I3644">
        <v>6.6297540664672798</v>
      </c>
      <c r="J3644">
        <v>1489</v>
      </c>
      <c r="K3644">
        <v>720</v>
      </c>
      <c r="L3644">
        <v>2682</v>
      </c>
      <c r="M3644">
        <v>1738</v>
      </c>
      <c r="N3644">
        <v>108.894439697265</v>
      </c>
      <c r="O3644">
        <v>70.213958740234304</v>
      </c>
      <c r="P3644">
        <v>66.793735940474093</v>
      </c>
      <c r="Q3644">
        <v>131.631538286753</v>
      </c>
      <c r="R3644">
        <v>23.431905271994601</v>
      </c>
      <c r="S3644">
        <v>3.71732687335192</v>
      </c>
      <c r="T3644">
        <v>0.435224154962909</v>
      </c>
      <c r="U3644">
        <v>0.97696151050133495</v>
      </c>
      <c r="V3644">
        <v>8.7898351648351607</v>
      </c>
      <c r="W3644">
        <v>2.92523364485981</v>
      </c>
    </row>
    <row r="3645" spans="1:23" x14ac:dyDescent="0.25">
      <c r="A3645">
        <v>3643</v>
      </c>
      <c r="B3645">
        <v>206.677909526674</v>
      </c>
      <c r="C3645">
        <v>197.269925672922</v>
      </c>
      <c r="D3645">
        <v>20.7305648044386</v>
      </c>
      <c r="E3645">
        <v>8.9615333731311608</v>
      </c>
      <c r="F3645">
        <v>4.3882813453674299</v>
      </c>
      <c r="G3645">
        <v>4.79839611053466</v>
      </c>
      <c r="H3645">
        <v>7.1140675544738698</v>
      </c>
      <c r="I3645">
        <v>4.6657605171203604</v>
      </c>
      <c r="J3645">
        <v>661</v>
      </c>
      <c r="K3645">
        <v>525</v>
      </c>
      <c r="L3645">
        <v>1447</v>
      </c>
      <c r="M3645">
        <v>1092</v>
      </c>
      <c r="N3645">
        <v>57.775428771972599</v>
      </c>
      <c r="O3645">
        <v>22.135944366455</v>
      </c>
      <c r="P3645">
        <v>74.726311150286406</v>
      </c>
      <c r="Q3645">
        <v>172.135052016098</v>
      </c>
      <c r="R3645">
        <v>26.538421378557899</v>
      </c>
      <c r="S3645">
        <v>12.577726481025699</v>
      </c>
      <c r="T3645">
        <v>0.43182822107072599</v>
      </c>
      <c r="U3645">
        <v>0.91720145538481401</v>
      </c>
      <c r="V3645">
        <v>17.3330950679056</v>
      </c>
      <c r="W3645">
        <v>6.8926441351888599</v>
      </c>
    </row>
    <row r="3646" spans="1:23" x14ac:dyDescent="0.25">
      <c r="A3646">
        <v>3644</v>
      </c>
      <c r="B3646">
        <v>179.99429447495501</v>
      </c>
      <c r="C3646">
        <v>222.361078227794</v>
      </c>
      <c r="D3646">
        <v>26.2831877859009</v>
      </c>
      <c r="E3646">
        <v>7.08431926102035</v>
      </c>
      <c r="F3646">
        <v>6.9795794486999503</v>
      </c>
      <c r="G3646">
        <v>4.0144686698913503</v>
      </c>
      <c r="H3646">
        <v>9.7786321640014595</v>
      </c>
      <c r="I3646">
        <v>3.52012634277343</v>
      </c>
      <c r="J3646">
        <v>1195</v>
      </c>
      <c r="K3646">
        <v>354</v>
      </c>
      <c r="L3646">
        <v>2507</v>
      </c>
      <c r="M3646">
        <v>794</v>
      </c>
      <c r="N3646">
        <v>82.764724731445298</v>
      </c>
      <c r="O3646">
        <v>72.034713745117102</v>
      </c>
      <c r="P3646">
        <v>64.556938961433303</v>
      </c>
      <c r="Q3646">
        <v>183.993648396553</v>
      </c>
      <c r="R3646">
        <v>27.864605700033099</v>
      </c>
      <c r="S3646">
        <v>8.1022933146481293</v>
      </c>
      <c r="T3646">
        <v>0.37660827242417799</v>
      </c>
      <c r="U3646">
        <v>0.94651564641797803</v>
      </c>
      <c r="V3646">
        <v>15.7183098591549</v>
      </c>
      <c r="W3646">
        <v>4.3427346882344802</v>
      </c>
    </row>
    <row r="3647" spans="1:23" x14ac:dyDescent="0.25">
      <c r="A3647">
        <v>3645</v>
      </c>
      <c r="B3647">
        <v>164.967474625938</v>
      </c>
      <c r="C3647">
        <v>122.66032719439499</v>
      </c>
      <c r="D3647">
        <v>32.272410213861001</v>
      </c>
      <c r="E3647">
        <v>5.2355669071464499</v>
      </c>
      <c r="F3647">
        <v>6.0258193016052202</v>
      </c>
      <c r="G3647">
        <v>3.3404130935668901</v>
      </c>
      <c r="H3647">
        <v>8.2271804809570295</v>
      </c>
      <c r="I3647">
        <v>2.0072882175445499</v>
      </c>
      <c r="J3647">
        <v>969</v>
      </c>
      <c r="K3647">
        <v>105</v>
      </c>
      <c r="L3647">
        <v>1889</v>
      </c>
      <c r="M3647">
        <v>315</v>
      </c>
      <c r="N3647">
        <v>81.320358276367102</v>
      </c>
      <c r="O3647">
        <v>48.104053497314403</v>
      </c>
      <c r="P3647">
        <v>103.283978454215</v>
      </c>
      <c r="Q3647">
        <v>183.19117214320701</v>
      </c>
      <c r="R3647">
        <v>27.5928896396826</v>
      </c>
      <c r="S3647">
        <v>8.3871232107393308</v>
      </c>
      <c r="T3647">
        <v>0.53736013763936497</v>
      </c>
      <c r="U3647">
        <v>0.95929893736184402</v>
      </c>
      <c r="V3647">
        <v>8.0663157894736806</v>
      </c>
      <c r="W3647">
        <v>4.7612046817013898</v>
      </c>
    </row>
    <row r="3648" spans="1:23" x14ac:dyDescent="0.25">
      <c r="A3648">
        <v>3646</v>
      </c>
      <c r="B3648">
        <v>160.857614159017</v>
      </c>
      <c r="C3648">
        <v>188.87723417881099</v>
      </c>
      <c r="D3648">
        <v>35.5636963897743</v>
      </c>
      <c r="E3648">
        <v>9.2966044585616601</v>
      </c>
      <c r="F3648">
        <v>8.3090610504150302</v>
      </c>
      <c r="G3648">
        <v>6.7396316528320304</v>
      </c>
      <c r="H3648">
        <v>13.955924987792899</v>
      </c>
      <c r="I3648">
        <v>5.5960798263549796</v>
      </c>
      <c r="J3648">
        <v>1618</v>
      </c>
      <c r="K3648">
        <v>575</v>
      </c>
      <c r="L3648">
        <v>2509</v>
      </c>
      <c r="M3648">
        <v>1416</v>
      </c>
      <c r="N3648">
        <v>149.90663146972599</v>
      </c>
      <c r="O3648">
        <v>46.872165679931598</v>
      </c>
      <c r="P3648">
        <v>75.660006697176001</v>
      </c>
      <c r="Q3648">
        <v>164.997516066711</v>
      </c>
      <c r="R3648">
        <v>24.934767848558799</v>
      </c>
      <c r="S3648">
        <v>4.5773064737630396</v>
      </c>
      <c r="T3648">
        <v>0.46247465733878002</v>
      </c>
      <c r="U3648">
        <v>0.97474849619005199</v>
      </c>
      <c r="V3648">
        <v>11.732253454025701</v>
      </c>
      <c r="W3648">
        <v>3.0361869895803899</v>
      </c>
    </row>
    <row r="3649" spans="1:23" x14ac:dyDescent="0.25">
      <c r="A3649">
        <v>3647</v>
      </c>
      <c r="B3649">
        <v>150.41295192998101</v>
      </c>
      <c r="C3649">
        <v>219.27289487473001</v>
      </c>
      <c r="D3649">
        <v>36.554568051295398</v>
      </c>
      <c r="E3649">
        <v>7.1659380146164997</v>
      </c>
      <c r="F3649">
        <v>8.1407842636108398</v>
      </c>
      <c r="G3649">
        <v>4.0473241806030202</v>
      </c>
      <c r="H3649">
        <v>9.6319408416747994</v>
      </c>
      <c r="I3649">
        <v>3.0481879711151101</v>
      </c>
      <c r="J3649">
        <v>1165</v>
      </c>
      <c r="K3649">
        <v>269</v>
      </c>
      <c r="L3649">
        <v>2355</v>
      </c>
      <c r="M3649">
        <v>602</v>
      </c>
      <c r="N3649">
        <v>108.894439697265</v>
      </c>
      <c r="O3649">
        <v>31.016124725341701</v>
      </c>
      <c r="P3649">
        <v>90.130098452883203</v>
      </c>
      <c r="Q3649">
        <v>163.78005427408399</v>
      </c>
      <c r="R3649">
        <v>14.985809785494199</v>
      </c>
      <c r="S3649">
        <v>7.2254212384495604</v>
      </c>
      <c r="T3649">
        <v>0.64501940110282197</v>
      </c>
      <c r="U3649">
        <v>0.95699286103515802</v>
      </c>
      <c r="V3649">
        <v>13.220090293453699</v>
      </c>
      <c r="W3649">
        <v>3.4262641799653899</v>
      </c>
    </row>
    <row r="3650" spans="1:23" x14ac:dyDescent="0.25">
      <c r="A3650">
        <v>3648</v>
      </c>
      <c r="B3650">
        <v>179.076752896427</v>
      </c>
      <c r="C3650">
        <v>202.25659337460399</v>
      </c>
      <c r="D3650">
        <v>35.989465943748499</v>
      </c>
      <c r="E3650">
        <v>4.2123045847640501</v>
      </c>
      <c r="F3650">
        <v>5.4079718589782697</v>
      </c>
      <c r="G3650">
        <v>2.1536288261413499</v>
      </c>
      <c r="H3650">
        <v>7.0121517181396396</v>
      </c>
      <c r="I3650">
        <v>1.7043421268463099</v>
      </c>
      <c r="J3650">
        <v>821</v>
      </c>
      <c r="K3650">
        <v>161</v>
      </c>
      <c r="L3650">
        <v>1518</v>
      </c>
      <c r="M3650">
        <v>299</v>
      </c>
      <c r="N3650">
        <v>84.899948120117102</v>
      </c>
      <c r="O3650">
        <v>19.104972839355401</v>
      </c>
      <c r="P3650">
        <v>151.295239026297</v>
      </c>
      <c r="Q3650">
        <v>195.87823164426001</v>
      </c>
      <c r="R3650">
        <v>27.685654969109599</v>
      </c>
      <c r="S3650">
        <v>10.329394596800499</v>
      </c>
      <c r="T3650">
        <v>0.79372556701542196</v>
      </c>
      <c r="U3650">
        <v>0.92709432321250695</v>
      </c>
      <c r="V3650">
        <v>6.7401091405184097</v>
      </c>
      <c r="W3650">
        <v>4.3642811089619604</v>
      </c>
    </row>
    <row r="3651" spans="1:23" x14ac:dyDescent="0.25">
      <c r="A3651">
        <v>3649</v>
      </c>
      <c r="B3651">
        <v>163.13477847425699</v>
      </c>
      <c r="C3651">
        <v>111.262648217508</v>
      </c>
      <c r="D3651">
        <v>25.997311667324499</v>
      </c>
      <c r="E3651">
        <v>5.0572635785331901</v>
      </c>
      <c r="F3651">
        <v>8.27363681793212</v>
      </c>
      <c r="G3651">
        <v>5.0670619010925204</v>
      </c>
      <c r="H3651">
        <v>9.6613807678222603</v>
      </c>
      <c r="I3651">
        <v>2.87687015533447</v>
      </c>
      <c r="J3651">
        <v>1212</v>
      </c>
      <c r="K3651">
        <v>160</v>
      </c>
      <c r="L3651">
        <v>2263</v>
      </c>
      <c r="M3651">
        <v>515</v>
      </c>
      <c r="N3651">
        <v>107.647567749023</v>
      </c>
      <c r="O3651">
        <v>22.2036037445068</v>
      </c>
      <c r="P3651">
        <v>85.815632183907994</v>
      </c>
      <c r="Q3651">
        <v>158.97638351680999</v>
      </c>
      <c r="R3651">
        <v>31.453428945290401</v>
      </c>
      <c r="S3651">
        <v>6.6017261373188703</v>
      </c>
      <c r="T3651">
        <v>0.471366241410062</v>
      </c>
      <c r="U3651">
        <v>0.95922459017123096</v>
      </c>
      <c r="V3651">
        <v>17.6249014972419</v>
      </c>
      <c r="W3651">
        <v>3.4425985953538598</v>
      </c>
    </row>
    <row r="3652" spans="1:23" x14ac:dyDescent="0.25">
      <c r="A3652">
        <v>3650</v>
      </c>
      <c r="B3652">
        <v>131.651691280638</v>
      </c>
      <c r="C3652">
        <v>195.78899260610501</v>
      </c>
      <c r="D3652">
        <v>49.959947193012397</v>
      </c>
      <c r="E3652">
        <v>8.0876242941739402</v>
      </c>
      <c r="F3652">
        <v>9.6415195465087802</v>
      </c>
      <c r="G3652">
        <v>2.3312957286834699</v>
      </c>
      <c r="H3652">
        <v>8.5340766906738192</v>
      </c>
      <c r="I3652">
        <v>1.50370073318481</v>
      </c>
      <c r="J3652">
        <v>915</v>
      </c>
      <c r="K3652">
        <v>80</v>
      </c>
      <c r="L3652">
        <v>2354</v>
      </c>
      <c r="M3652">
        <v>214</v>
      </c>
      <c r="N3652">
        <v>98.005104064941406</v>
      </c>
      <c r="O3652">
        <v>18.867961883544901</v>
      </c>
      <c r="P3652">
        <v>52.959054405610203</v>
      </c>
      <c r="Q3652">
        <v>208.40666701282501</v>
      </c>
      <c r="R3652">
        <v>17.1838208328614</v>
      </c>
      <c r="S3652">
        <v>6.1387922202531904</v>
      </c>
      <c r="T3652">
        <v>0.366124626901351</v>
      </c>
      <c r="U3652">
        <v>0.97899699723182698</v>
      </c>
      <c r="V3652">
        <v>10.1819505094614</v>
      </c>
      <c r="W3652">
        <v>2.8005516290294699</v>
      </c>
    </row>
    <row r="3653" spans="1:23" x14ac:dyDescent="0.25">
      <c r="A3653">
        <v>3651</v>
      </c>
      <c r="B3653">
        <v>131.74344543849</v>
      </c>
      <c r="C3653">
        <v>172.708940596557</v>
      </c>
      <c r="D3653">
        <v>25.045156039343802</v>
      </c>
      <c r="E3653">
        <v>5.5268924912200497</v>
      </c>
      <c r="F3653">
        <v>5.6068840026855398</v>
      </c>
      <c r="G3653">
        <v>3.0105319023132302</v>
      </c>
      <c r="H3653">
        <v>6.6330270767211896</v>
      </c>
      <c r="I3653">
        <v>2.2065517902374201</v>
      </c>
      <c r="J3653">
        <v>760</v>
      </c>
      <c r="K3653">
        <v>207</v>
      </c>
      <c r="L3653">
        <v>1606</v>
      </c>
      <c r="M3653">
        <v>441</v>
      </c>
      <c r="N3653">
        <v>63.600315093994098</v>
      </c>
      <c r="O3653">
        <v>66.708320617675696</v>
      </c>
      <c r="P3653">
        <v>99.407443682663995</v>
      </c>
      <c r="Q3653">
        <v>182.855316285329</v>
      </c>
      <c r="R3653">
        <v>21.175945536651099</v>
      </c>
      <c r="S3653">
        <v>8.43754506166173</v>
      </c>
      <c r="T3653">
        <v>0.550665585358459</v>
      </c>
      <c r="U3653">
        <v>0.958834794906536</v>
      </c>
      <c r="V3653">
        <v>17.5020689655172</v>
      </c>
      <c r="W3653">
        <v>5.0002412254251603</v>
      </c>
    </row>
    <row r="3654" spans="1:23" x14ac:dyDescent="0.25">
      <c r="A3654">
        <v>3652</v>
      </c>
      <c r="B3654">
        <v>152.930640998272</v>
      </c>
      <c r="C3654">
        <v>168.031729705602</v>
      </c>
      <c r="D3654">
        <v>30.806372486004101</v>
      </c>
      <c r="E3654">
        <v>8.4151475713837502</v>
      </c>
      <c r="F3654">
        <v>7.6779932975768999</v>
      </c>
      <c r="G3654">
        <v>5.6539511680603001</v>
      </c>
      <c r="H3654">
        <v>11.6166734695434</v>
      </c>
      <c r="I3654">
        <v>3.8840868473052899</v>
      </c>
      <c r="J3654">
        <v>1422</v>
      </c>
      <c r="K3654">
        <v>287</v>
      </c>
      <c r="L3654">
        <v>2182</v>
      </c>
      <c r="M3654">
        <v>858</v>
      </c>
      <c r="N3654">
        <v>127.200630187988</v>
      </c>
      <c r="O3654">
        <v>22.2036037445068</v>
      </c>
      <c r="P3654">
        <v>86.091666666666598</v>
      </c>
      <c r="Q3654">
        <v>194.77806843593001</v>
      </c>
      <c r="R3654">
        <v>24.570020971817499</v>
      </c>
      <c r="S3654">
        <v>3.9847216758533199</v>
      </c>
      <c r="T3654">
        <v>0.518300871016667</v>
      </c>
      <c r="U3654">
        <v>0.976253820300372</v>
      </c>
      <c r="V3654">
        <v>16.905717151454301</v>
      </c>
      <c r="W3654">
        <v>2.5005291005290999</v>
      </c>
    </row>
    <row r="3655" spans="1:23" x14ac:dyDescent="0.25">
      <c r="A3655">
        <v>3653</v>
      </c>
      <c r="B3655">
        <v>140.433911001571</v>
      </c>
      <c r="C3655">
        <v>178.09821653826</v>
      </c>
      <c r="D3655">
        <v>41.618190814478403</v>
      </c>
      <c r="E3655">
        <v>5.9362895469281902</v>
      </c>
      <c r="F3655">
        <v>8.48896884918212</v>
      </c>
      <c r="G3655">
        <v>2.4751880168914702</v>
      </c>
      <c r="H3655">
        <v>10.692523002624499</v>
      </c>
      <c r="I3655">
        <v>1.5404006242752</v>
      </c>
      <c r="J3655">
        <v>1282</v>
      </c>
      <c r="K3655">
        <v>67</v>
      </c>
      <c r="L3655">
        <v>2544</v>
      </c>
      <c r="M3655">
        <v>189</v>
      </c>
      <c r="N3655">
        <v>115.156410217285</v>
      </c>
      <c r="O3655">
        <v>41.048751831054602</v>
      </c>
      <c r="P3655">
        <v>69.697923222152298</v>
      </c>
      <c r="Q3655">
        <v>166.92519798832299</v>
      </c>
      <c r="R3655">
        <v>22.856415623316199</v>
      </c>
      <c r="S3655">
        <v>9.8131606344189102</v>
      </c>
      <c r="T3655">
        <v>0.44406464400588802</v>
      </c>
      <c r="U3655">
        <v>0.94181752324274903</v>
      </c>
      <c r="V3655">
        <v>14.145803357314101</v>
      </c>
      <c r="W3655">
        <v>3.8687499999999999</v>
      </c>
    </row>
    <row r="3656" spans="1:23" x14ac:dyDescent="0.25">
      <c r="A3656">
        <v>3654</v>
      </c>
      <c r="B3656">
        <v>151.427176929496</v>
      </c>
      <c r="C3656">
        <v>207.28611073376101</v>
      </c>
      <c r="D3656">
        <v>14.4439907511754</v>
      </c>
      <c r="E3656">
        <v>6.4803766615381999</v>
      </c>
      <c r="F3656">
        <v>3.1413397789001398</v>
      </c>
      <c r="G3656">
        <v>2.88579154014587</v>
      </c>
      <c r="H3656">
        <v>3.9310390949249201</v>
      </c>
      <c r="I3656">
        <v>2.1000013351440399</v>
      </c>
      <c r="J3656">
        <v>334</v>
      </c>
      <c r="K3656">
        <v>184</v>
      </c>
      <c r="L3656">
        <v>772</v>
      </c>
      <c r="M3656">
        <v>373</v>
      </c>
      <c r="N3656">
        <v>39.319206237792898</v>
      </c>
      <c r="O3656">
        <v>40.1621704101562</v>
      </c>
      <c r="P3656">
        <v>63.5636249476768</v>
      </c>
      <c r="Q3656">
        <v>166.73788470372</v>
      </c>
      <c r="R3656">
        <v>18.106916769934401</v>
      </c>
      <c r="S3656">
        <v>7.7715813123914996</v>
      </c>
      <c r="T3656">
        <v>0.46819774523268998</v>
      </c>
      <c r="U3656">
        <v>0.95329291313286102</v>
      </c>
      <c r="V3656">
        <v>7.2467239042024403</v>
      </c>
      <c r="W3656">
        <v>3.7360253629234101</v>
      </c>
    </row>
    <row r="3657" spans="1:23" x14ac:dyDescent="0.25">
      <c r="A3657">
        <v>3655</v>
      </c>
      <c r="B3657">
        <v>201.89182790273401</v>
      </c>
      <c r="C3657">
        <v>203.89895010576501</v>
      </c>
      <c r="D3657">
        <v>27.7743249699176</v>
      </c>
      <c r="E3657">
        <v>5.3873587163084604</v>
      </c>
      <c r="F3657">
        <v>5.7897496223449698</v>
      </c>
      <c r="G3657">
        <v>2.36464095115661</v>
      </c>
      <c r="H3657">
        <v>7.6364927291870099</v>
      </c>
      <c r="I3657">
        <v>1.9043443202972401</v>
      </c>
      <c r="J3657">
        <v>817</v>
      </c>
      <c r="K3657">
        <v>172</v>
      </c>
      <c r="L3657">
        <v>1652</v>
      </c>
      <c r="M3657">
        <v>384</v>
      </c>
      <c r="N3657">
        <v>80.448738098144503</v>
      </c>
      <c r="O3657">
        <v>68.249542236328097</v>
      </c>
      <c r="P3657">
        <v>120.56763304530401</v>
      </c>
      <c r="Q3657">
        <v>156.668373087308</v>
      </c>
      <c r="R3657">
        <v>18.771839468660598</v>
      </c>
      <c r="S3657">
        <v>12.2430844826859</v>
      </c>
      <c r="T3657">
        <v>0.915179450769948</v>
      </c>
      <c r="U3657">
        <v>0.89292028207865104</v>
      </c>
      <c r="V3657">
        <v>4.1443635450665299</v>
      </c>
      <c r="W3657">
        <v>4.6126328699918204</v>
      </c>
    </row>
    <row r="3658" spans="1:23" x14ac:dyDescent="0.25">
      <c r="A3658">
        <v>3656</v>
      </c>
      <c r="B3658">
        <v>142.32240097809</v>
      </c>
      <c r="C3658">
        <v>116.875254710939</v>
      </c>
      <c r="D3658">
        <v>38.270776205472302</v>
      </c>
      <c r="E3658">
        <v>4.6464143215918403</v>
      </c>
      <c r="F3658">
        <v>10.0158157348632</v>
      </c>
      <c r="G3658">
        <v>3.0969362258911102</v>
      </c>
      <c r="H3658">
        <v>10.3522577285766</v>
      </c>
      <c r="I3658">
        <v>1.8320462703704801</v>
      </c>
      <c r="J3658">
        <v>1192</v>
      </c>
      <c r="K3658">
        <v>95</v>
      </c>
      <c r="L3658">
        <v>2772</v>
      </c>
      <c r="M3658">
        <v>271</v>
      </c>
      <c r="N3658">
        <v>104.307243347167</v>
      </c>
      <c r="O3658">
        <v>74.886581420898395</v>
      </c>
      <c r="P3658">
        <v>85.100408743557793</v>
      </c>
      <c r="Q3658">
        <v>150.42099192618201</v>
      </c>
      <c r="R3658">
        <v>27.322369330571</v>
      </c>
      <c r="S3658">
        <v>8.9162961683354798</v>
      </c>
      <c r="T3658">
        <v>0.47815969440477002</v>
      </c>
      <c r="U3658">
        <v>0.87997989294802303</v>
      </c>
      <c r="V3658">
        <v>12.3006052454606</v>
      </c>
      <c r="W3658">
        <v>3.5135040336723899</v>
      </c>
    </row>
    <row r="3659" spans="1:23" x14ac:dyDescent="0.25">
      <c r="A3659">
        <v>3657</v>
      </c>
      <c r="B3659">
        <v>171.54582856255701</v>
      </c>
      <c r="C3659">
        <v>119.282753400997</v>
      </c>
      <c r="D3659">
        <v>23.7518766261935</v>
      </c>
      <c r="E3659">
        <v>9.3558453350110895</v>
      </c>
      <c r="F3659">
        <v>9.2347230911254794</v>
      </c>
      <c r="G3659">
        <v>4.96197080612182</v>
      </c>
      <c r="H3659">
        <v>11.055009841918899</v>
      </c>
      <c r="I3659">
        <v>3.3123407363891602</v>
      </c>
      <c r="J3659">
        <v>1432</v>
      </c>
      <c r="K3659">
        <v>275</v>
      </c>
      <c r="L3659">
        <v>2421</v>
      </c>
      <c r="M3659">
        <v>682</v>
      </c>
      <c r="N3659">
        <v>119.41941833496</v>
      </c>
      <c r="O3659">
        <v>30.4630947113037</v>
      </c>
      <c r="P3659">
        <v>52.988485804416399</v>
      </c>
      <c r="Q3659">
        <v>140.496708016615</v>
      </c>
      <c r="R3659">
        <v>18.966757235795299</v>
      </c>
      <c r="S3659">
        <v>4.7025119993842202</v>
      </c>
      <c r="T3659">
        <v>0.34219726948591001</v>
      </c>
      <c r="U3659">
        <v>0.96992965764113503</v>
      </c>
      <c r="V3659">
        <v>12.972789115646201</v>
      </c>
      <c r="W3659">
        <v>2.6939671390944402</v>
      </c>
    </row>
    <row r="3660" spans="1:23" x14ac:dyDescent="0.25">
      <c r="A3660">
        <v>3658</v>
      </c>
      <c r="B3660">
        <v>180.87003434958899</v>
      </c>
      <c r="C3660">
        <v>211.892798230122</v>
      </c>
      <c r="D3660">
        <v>19.681592125712399</v>
      </c>
      <c r="E3660">
        <v>7.9343839892710104</v>
      </c>
      <c r="F3660">
        <v>8.2105970382690394</v>
      </c>
      <c r="G3660">
        <v>4.3831286430358798</v>
      </c>
      <c r="H3660">
        <v>9.6086196899413991</v>
      </c>
      <c r="I3660">
        <v>3.3535499572753902</v>
      </c>
      <c r="J3660">
        <v>1161</v>
      </c>
      <c r="K3660">
        <v>261</v>
      </c>
      <c r="L3660">
        <v>2332</v>
      </c>
      <c r="M3660">
        <v>717</v>
      </c>
      <c r="N3660">
        <v>113.176856994628</v>
      </c>
      <c r="O3660">
        <v>24.020824432373001</v>
      </c>
      <c r="P3660">
        <v>60.400357607282103</v>
      </c>
      <c r="Q3660">
        <v>182.04814366681501</v>
      </c>
      <c r="R3660">
        <v>26.523240168819299</v>
      </c>
      <c r="S3660">
        <v>6.1535345620783</v>
      </c>
      <c r="T3660">
        <v>0.37658783346604402</v>
      </c>
      <c r="U3660">
        <v>0.96507789030126001</v>
      </c>
      <c r="V3660">
        <v>15.684423856398301</v>
      </c>
      <c r="W3660">
        <v>3.3187169425012701</v>
      </c>
    </row>
    <row r="3661" spans="1:23" x14ac:dyDescent="0.25">
      <c r="A3661">
        <v>3659</v>
      </c>
      <c r="B3661">
        <v>127.765083739253</v>
      </c>
      <c r="C3661">
        <v>171.25370179898599</v>
      </c>
      <c r="D3661">
        <v>21.422469192783002</v>
      </c>
      <c r="E3661">
        <v>7.7535471983045303</v>
      </c>
      <c r="F3661">
        <v>6.6477518081665004</v>
      </c>
      <c r="G3661">
        <v>4.4020066261291504</v>
      </c>
      <c r="H3661">
        <v>9.1519870758056605</v>
      </c>
      <c r="I3661">
        <v>3.1433174610137899</v>
      </c>
      <c r="J3661">
        <v>1061</v>
      </c>
      <c r="K3661">
        <v>280</v>
      </c>
      <c r="L3661">
        <v>1931</v>
      </c>
      <c r="M3661">
        <v>712</v>
      </c>
      <c r="N3661">
        <v>94.254974365234304</v>
      </c>
      <c r="O3661">
        <v>38.288379669189403</v>
      </c>
      <c r="P3661">
        <v>87.562010443864196</v>
      </c>
      <c r="Q3661">
        <v>157.31403577747199</v>
      </c>
      <c r="R3661">
        <v>30.491803343750199</v>
      </c>
      <c r="S3661">
        <v>5.8111341488075299</v>
      </c>
      <c r="T3661">
        <v>0.49925905736630899</v>
      </c>
      <c r="U3661">
        <v>0.95757337545667998</v>
      </c>
      <c r="V3661">
        <v>18.1277310924369</v>
      </c>
      <c r="W3661">
        <v>2.79647517369937</v>
      </c>
    </row>
    <row r="3662" spans="1:23" x14ac:dyDescent="0.25">
      <c r="A3662">
        <v>3660</v>
      </c>
      <c r="B3662">
        <v>165.24489122629899</v>
      </c>
      <c r="C3662">
        <v>169.51924159211299</v>
      </c>
      <c r="D3662">
        <v>24.262731416712999</v>
      </c>
      <c r="E3662">
        <v>7.70414830739238</v>
      </c>
      <c r="F3662">
        <v>7.7913317680358798</v>
      </c>
      <c r="G3662">
        <v>4.2602200508117596</v>
      </c>
      <c r="H3662">
        <v>10.573713302612299</v>
      </c>
      <c r="I3662">
        <v>3.7867472171783398</v>
      </c>
      <c r="J3662">
        <v>1275</v>
      </c>
      <c r="K3662">
        <v>407</v>
      </c>
      <c r="L3662">
        <v>2327</v>
      </c>
      <c r="M3662">
        <v>864</v>
      </c>
      <c r="N3662">
        <v>115.381965637207</v>
      </c>
      <c r="O3662">
        <v>35.227828979492102</v>
      </c>
      <c r="P3662">
        <v>76.329212628375799</v>
      </c>
      <c r="Q3662">
        <v>172.32794237084599</v>
      </c>
      <c r="R3662">
        <v>27.4307355279661</v>
      </c>
      <c r="S3662">
        <v>3.20610116578727</v>
      </c>
      <c r="T3662">
        <v>0.42787660725940302</v>
      </c>
      <c r="U3662">
        <v>0.97956559708731505</v>
      </c>
      <c r="V3662">
        <v>12.781778104335</v>
      </c>
      <c r="W3662">
        <v>2.27504017139796</v>
      </c>
    </row>
    <row r="3663" spans="1:23" x14ac:dyDescent="0.25">
      <c r="A3663">
        <v>3661</v>
      </c>
      <c r="B3663">
        <v>102.90630518736999</v>
      </c>
      <c r="C3663">
        <v>119.117894777698</v>
      </c>
      <c r="D3663">
        <v>20.193029964523401</v>
      </c>
      <c r="E3663">
        <v>5.0041780157673399</v>
      </c>
      <c r="F3663">
        <v>5.4488601684570304</v>
      </c>
      <c r="G3663">
        <v>3.6475861072540199</v>
      </c>
      <c r="H3663">
        <v>5.8138713836669904</v>
      </c>
      <c r="I3663">
        <v>2.1669025421142498</v>
      </c>
      <c r="J3663">
        <v>662</v>
      </c>
      <c r="K3663">
        <v>124</v>
      </c>
      <c r="L3663">
        <v>1307</v>
      </c>
      <c r="M3663">
        <v>325</v>
      </c>
      <c r="N3663">
        <v>75.610847473144503</v>
      </c>
      <c r="O3663">
        <v>36.249137878417898</v>
      </c>
      <c r="P3663">
        <v>55.483115093039203</v>
      </c>
      <c r="Q3663">
        <v>192.64399513529901</v>
      </c>
      <c r="R3663">
        <v>19.449041658835601</v>
      </c>
      <c r="S3663">
        <v>8.9942323653479992</v>
      </c>
      <c r="T3663">
        <v>0.471123039802747</v>
      </c>
      <c r="U3663">
        <v>0.94392482885901696</v>
      </c>
      <c r="V3663">
        <v>6.4438430311231301</v>
      </c>
      <c r="W3663">
        <v>3.3049006622516499</v>
      </c>
    </row>
    <row r="3664" spans="1:23" x14ac:dyDescent="0.25">
      <c r="A3664">
        <v>3662</v>
      </c>
      <c r="B3664">
        <v>179.77622309767301</v>
      </c>
      <c r="C3664">
        <v>159.74057326942099</v>
      </c>
      <c r="D3664">
        <v>29.7327623393825</v>
      </c>
      <c r="E3664">
        <v>9.5064139800754504</v>
      </c>
      <c r="F3664">
        <v>5.49012851715087</v>
      </c>
      <c r="G3664">
        <v>4.4319386482238698</v>
      </c>
      <c r="H3664">
        <v>8.3680315017700195</v>
      </c>
      <c r="I3664">
        <v>4.618896484375</v>
      </c>
      <c r="J3664">
        <v>995</v>
      </c>
      <c r="K3664">
        <v>546</v>
      </c>
      <c r="L3664">
        <v>1909</v>
      </c>
      <c r="M3664">
        <v>1081</v>
      </c>
      <c r="N3664">
        <v>87.931785583496094</v>
      </c>
      <c r="O3664">
        <v>23</v>
      </c>
      <c r="P3664">
        <v>80.785457809694705</v>
      </c>
      <c r="Q3664">
        <v>122.331805645684</v>
      </c>
      <c r="R3664">
        <v>20.831675795646799</v>
      </c>
      <c r="S3664">
        <v>4.5685460837980401</v>
      </c>
      <c r="T3664">
        <v>0.58993418081474802</v>
      </c>
      <c r="U3664">
        <v>0.96959766648103396</v>
      </c>
      <c r="V3664">
        <v>6.98384118190212</v>
      </c>
      <c r="W3664">
        <v>3.0180422264875202</v>
      </c>
    </row>
    <row r="3665" spans="1:23" x14ac:dyDescent="0.25">
      <c r="A3665">
        <v>3663</v>
      </c>
      <c r="B3665">
        <v>130.09808069242499</v>
      </c>
      <c r="C3665">
        <v>189.776882920297</v>
      </c>
      <c r="D3665">
        <v>28.843046504847699</v>
      </c>
      <c r="E3665">
        <v>10.291961245547601</v>
      </c>
      <c r="F3665">
        <v>5.9282917976379297</v>
      </c>
      <c r="G3665">
        <v>5.1458683013915998</v>
      </c>
      <c r="H3665">
        <v>5.6700983047485298</v>
      </c>
      <c r="I3665">
        <v>4.5877575874328604</v>
      </c>
      <c r="J3665">
        <v>520</v>
      </c>
      <c r="K3665">
        <v>479</v>
      </c>
      <c r="L3665">
        <v>1371</v>
      </c>
      <c r="M3665">
        <v>1168</v>
      </c>
      <c r="N3665">
        <v>48.1663818359375</v>
      </c>
      <c r="O3665">
        <v>12.206556320190399</v>
      </c>
      <c r="P3665">
        <v>73.193377241126896</v>
      </c>
      <c r="Q3665">
        <v>194.481007067137</v>
      </c>
      <c r="R3665">
        <v>25.475832446302402</v>
      </c>
      <c r="S3665">
        <v>8.3594684394437397</v>
      </c>
      <c r="T3665">
        <v>0.41104794698528202</v>
      </c>
      <c r="U3665">
        <v>0.96033031985059902</v>
      </c>
      <c r="V3665">
        <v>11.464488636363599</v>
      </c>
      <c r="W3665">
        <v>4.4583616587355497</v>
      </c>
    </row>
    <row r="3666" spans="1:23" x14ac:dyDescent="0.25">
      <c r="A3666">
        <v>3664</v>
      </c>
      <c r="B3666">
        <v>173.623978730423</v>
      </c>
      <c r="C3666">
        <v>144.36272778435401</v>
      </c>
      <c r="D3666">
        <v>24.774337233541999</v>
      </c>
      <c r="E3666">
        <v>7.8786194004173602</v>
      </c>
      <c r="F3666">
        <v>9.5166521072387695</v>
      </c>
      <c r="G3666">
        <v>4.7066984176635698</v>
      </c>
      <c r="H3666">
        <v>11.140363693237299</v>
      </c>
      <c r="I3666">
        <v>4.2190470695495597</v>
      </c>
      <c r="J3666">
        <v>1390</v>
      </c>
      <c r="K3666">
        <v>379</v>
      </c>
      <c r="L3666">
        <v>2519</v>
      </c>
      <c r="M3666">
        <v>1024</v>
      </c>
      <c r="N3666">
        <v>125.86500549316401</v>
      </c>
      <c r="O3666">
        <v>60.827621459960902</v>
      </c>
      <c r="P3666">
        <v>70.311697092630098</v>
      </c>
      <c r="Q3666">
        <v>170.49834629897001</v>
      </c>
      <c r="R3666">
        <v>25.3168201888823</v>
      </c>
      <c r="S3666">
        <v>8.6151785854198408</v>
      </c>
      <c r="T3666">
        <v>0.42689568649304999</v>
      </c>
      <c r="U3666">
        <v>0.94520679835093002</v>
      </c>
      <c r="V3666">
        <v>14.7225186766275</v>
      </c>
      <c r="W3666">
        <v>4.2583959515411696</v>
      </c>
    </row>
    <row r="3667" spans="1:23" x14ac:dyDescent="0.25">
      <c r="A3667">
        <v>3665</v>
      </c>
      <c r="B3667">
        <v>166.00570552504399</v>
      </c>
      <c r="C3667">
        <v>110.654563449707</v>
      </c>
      <c r="D3667">
        <v>35.193365908783299</v>
      </c>
      <c r="E3667">
        <v>5.4830601881481096</v>
      </c>
      <c r="F3667">
        <v>5.6243367195129297</v>
      </c>
      <c r="G3667">
        <v>3.5088355541229199</v>
      </c>
      <c r="H3667">
        <v>7.6579475402831996</v>
      </c>
      <c r="I3667">
        <v>2.71198534965515</v>
      </c>
      <c r="J3667">
        <v>852</v>
      </c>
      <c r="K3667">
        <v>221</v>
      </c>
      <c r="L3667">
        <v>1656</v>
      </c>
      <c r="M3667">
        <v>517</v>
      </c>
      <c r="N3667">
        <v>87.800910949707003</v>
      </c>
      <c r="O3667">
        <v>34.058773040771399</v>
      </c>
      <c r="P3667">
        <v>76.205808809386397</v>
      </c>
      <c r="Q3667">
        <v>154.982381959126</v>
      </c>
      <c r="R3667">
        <v>20.981759563635698</v>
      </c>
      <c r="S3667">
        <v>12.645232268101299</v>
      </c>
      <c r="T3667">
        <v>0.56542960946726195</v>
      </c>
      <c r="U3667">
        <v>0.88983078691468398</v>
      </c>
      <c r="V3667">
        <v>7.8664406779661</v>
      </c>
      <c r="W3667">
        <v>6.6600311041990601</v>
      </c>
    </row>
    <row r="3668" spans="1:23" x14ac:dyDescent="0.25">
      <c r="A3668">
        <v>3666</v>
      </c>
      <c r="B3668">
        <v>152.991946282675</v>
      </c>
      <c r="C3668">
        <v>222.47827436977201</v>
      </c>
      <c r="D3668">
        <v>18.218906071671601</v>
      </c>
      <c r="E3668">
        <v>5.6733622229833198</v>
      </c>
      <c r="F3668">
        <v>5.1901130676269496</v>
      </c>
      <c r="G3668">
        <v>3.0383639335632302</v>
      </c>
      <c r="H3668">
        <v>6.25648689270019</v>
      </c>
      <c r="I3668">
        <v>3.2604057788848801</v>
      </c>
      <c r="J3668">
        <v>619</v>
      </c>
      <c r="K3668">
        <v>382</v>
      </c>
      <c r="L3668">
        <v>1378</v>
      </c>
      <c r="M3668">
        <v>681</v>
      </c>
      <c r="N3668">
        <v>91.7823486328125</v>
      </c>
      <c r="O3668">
        <v>29</v>
      </c>
      <c r="P3668">
        <v>174.745835402464</v>
      </c>
      <c r="Q3668">
        <v>220.92818532818501</v>
      </c>
      <c r="R3668">
        <v>8.9052746421119</v>
      </c>
      <c r="S3668">
        <v>4.2642437127635997</v>
      </c>
      <c r="T3668">
        <v>0.94989738324273498</v>
      </c>
      <c r="U3668">
        <v>0.98602761587028998</v>
      </c>
      <c r="V3668">
        <v>4.8486107132626701</v>
      </c>
      <c r="W3668">
        <v>2.2562570041090702</v>
      </c>
    </row>
    <row r="3669" spans="1:23" x14ac:dyDescent="0.25">
      <c r="A3669">
        <v>3667</v>
      </c>
      <c r="B3669">
        <v>180.92660443633599</v>
      </c>
      <c r="C3669">
        <v>200.41830813716501</v>
      </c>
      <c r="D3669">
        <v>28.305708792144099</v>
      </c>
      <c r="E3669">
        <v>10.812660569882601</v>
      </c>
      <c r="F3669">
        <v>6.2265143394470197</v>
      </c>
      <c r="G3669">
        <v>3.7098367214202801</v>
      </c>
      <c r="H3669">
        <v>9.4817132949829102</v>
      </c>
      <c r="I3669">
        <v>2.6946716308593701</v>
      </c>
      <c r="J3669">
        <v>1139</v>
      </c>
      <c r="K3669">
        <v>182</v>
      </c>
      <c r="L3669">
        <v>2159</v>
      </c>
      <c r="M3669">
        <v>510</v>
      </c>
      <c r="N3669">
        <v>110.45361328125</v>
      </c>
      <c r="O3669">
        <v>15.811387062072701</v>
      </c>
      <c r="P3669">
        <v>120.463085714285</v>
      </c>
      <c r="Q3669">
        <v>188.40574578928701</v>
      </c>
      <c r="R3669">
        <v>23.345836157802001</v>
      </c>
      <c r="S3669">
        <v>4.3882392752669501</v>
      </c>
      <c r="T3669">
        <v>0.71471545758626498</v>
      </c>
      <c r="U3669">
        <v>0.98519508735632799</v>
      </c>
      <c r="V3669">
        <v>9.5712523133867897</v>
      </c>
      <c r="W3669">
        <v>2.6734784540204299</v>
      </c>
    </row>
    <row r="3670" spans="1:23" x14ac:dyDescent="0.25">
      <c r="A3670">
        <v>3668</v>
      </c>
      <c r="B3670">
        <v>119.765976440451</v>
      </c>
      <c r="C3670">
        <v>159.21339439926999</v>
      </c>
      <c r="D3670">
        <v>31.530467918306201</v>
      </c>
      <c r="E3670">
        <v>14.019939554138601</v>
      </c>
      <c r="F3670">
        <v>9.11016845703125</v>
      </c>
      <c r="G3670">
        <v>6.5561237335204998</v>
      </c>
      <c r="H3670">
        <v>8.2017478942871094</v>
      </c>
      <c r="I3670">
        <v>4.8536777496337802</v>
      </c>
      <c r="J3670">
        <v>896</v>
      </c>
      <c r="K3670">
        <v>422</v>
      </c>
      <c r="L3670">
        <v>2242</v>
      </c>
      <c r="M3670">
        <v>1214</v>
      </c>
      <c r="N3670">
        <v>90.801979064941406</v>
      </c>
      <c r="O3670">
        <v>52.345012664794901</v>
      </c>
      <c r="P3670">
        <v>57.645025548542201</v>
      </c>
      <c r="Q3670">
        <v>131.280424731604</v>
      </c>
      <c r="R3670">
        <v>24.781836037850798</v>
      </c>
      <c r="S3670">
        <v>5.2311509306648896</v>
      </c>
      <c r="T3670">
        <v>0.35503297924236499</v>
      </c>
      <c r="U3670">
        <v>0.96515070406465897</v>
      </c>
      <c r="V3670">
        <v>14.036382536382501</v>
      </c>
      <c r="W3670">
        <v>3.72841599547831</v>
      </c>
    </row>
    <row r="3671" spans="1:23" x14ac:dyDescent="0.25">
      <c r="A3671">
        <v>3669</v>
      </c>
      <c r="B3671">
        <v>158.99998059345199</v>
      </c>
      <c r="C3671">
        <v>157.553785247142</v>
      </c>
      <c r="D3671">
        <v>40.022101590628203</v>
      </c>
      <c r="E3671">
        <v>5.1926483503920497</v>
      </c>
      <c r="F3671">
        <v>8.4262170791625906</v>
      </c>
      <c r="G3671">
        <v>3.5099451541900599</v>
      </c>
      <c r="H3671">
        <v>9.9194173812866193</v>
      </c>
      <c r="I3671">
        <v>2.12945127487182</v>
      </c>
      <c r="J3671">
        <v>1144</v>
      </c>
      <c r="K3671">
        <v>140</v>
      </c>
      <c r="L3671">
        <v>2477</v>
      </c>
      <c r="M3671">
        <v>354</v>
      </c>
      <c r="N3671">
        <v>92.541877746582003</v>
      </c>
      <c r="O3671">
        <v>18.357559204101499</v>
      </c>
      <c r="P3671">
        <v>86.659377070907794</v>
      </c>
      <c r="Q3671">
        <v>114.786230139624</v>
      </c>
      <c r="R3671">
        <v>22.471633737407998</v>
      </c>
      <c r="S3671">
        <v>5.75099941836715</v>
      </c>
      <c r="T3671">
        <v>0.47971364181952802</v>
      </c>
      <c r="U3671">
        <v>0.93582832712377495</v>
      </c>
      <c r="V3671">
        <v>11.0934891485809</v>
      </c>
      <c r="W3671">
        <v>3.3454068241469801</v>
      </c>
    </row>
    <row r="3672" spans="1:23" x14ac:dyDescent="0.25">
      <c r="A3672">
        <v>3670</v>
      </c>
      <c r="B3672">
        <v>178.908226435599</v>
      </c>
      <c r="C3672">
        <v>170.817753109899</v>
      </c>
      <c r="D3672">
        <v>29.356689702916</v>
      </c>
      <c r="E3672">
        <v>8.6311730150098107</v>
      </c>
      <c r="F3672">
        <v>7.5710139274597097</v>
      </c>
      <c r="G3672">
        <v>5.3151926994323704</v>
      </c>
      <c r="H3672">
        <v>10.5470066070556</v>
      </c>
      <c r="I3672">
        <v>4.27508449554443</v>
      </c>
      <c r="J3672">
        <v>1305</v>
      </c>
      <c r="K3672">
        <v>373</v>
      </c>
      <c r="L3672">
        <v>2446</v>
      </c>
      <c r="M3672">
        <v>1051</v>
      </c>
      <c r="N3672">
        <v>114.12712860107401</v>
      </c>
      <c r="O3672">
        <v>21.377557754516602</v>
      </c>
      <c r="P3672">
        <v>63.759132759132697</v>
      </c>
      <c r="Q3672">
        <v>211.950201816347</v>
      </c>
      <c r="R3672">
        <v>16.213800754839301</v>
      </c>
      <c r="S3672">
        <v>6.2408837620015003</v>
      </c>
      <c r="T3672">
        <v>0.54462265770501195</v>
      </c>
      <c r="U3672">
        <v>0.96661826157066</v>
      </c>
      <c r="V3672">
        <v>6.3843017329255796</v>
      </c>
      <c r="W3672">
        <v>3.3526020330753998</v>
      </c>
    </row>
    <row r="3673" spans="1:23" x14ac:dyDescent="0.25">
      <c r="A3673">
        <v>3671</v>
      </c>
      <c r="B3673">
        <v>142.41617341691</v>
      </c>
      <c r="C3673">
        <v>152.420830988375</v>
      </c>
      <c r="D3673">
        <v>28.9777452536315</v>
      </c>
      <c r="E3673">
        <v>3.3412035922635401</v>
      </c>
      <c r="F3673">
        <v>9.0763168334960902</v>
      </c>
      <c r="G3673">
        <v>2.58852791786193</v>
      </c>
      <c r="H3673">
        <v>9.3891401290893501</v>
      </c>
      <c r="I3673">
        <v>1.64894366264343</v>
      </c>
      <c r="J3673">
        <v>1054</v>
      </c>
      <c r="K3673">
        <v>119</v>
      </c>
      <c r="L3673">
        <v>2429</v>
      </c>
      <c r="M3673">
        <v>267</v>
      </c>
      <c r="N3673">
        <v>111.80339813232401</v>
      </c>
      <c r="O3673">
        <v>62.968246459960902</v>
      </c>
      <c r="P3673">
        <v>85.973045023696599</v>
      </c>
      <c r="Q3673">
        <v>196.400124197888</v>
      </c>
      <c r="R3673">
        <v>22.368524156844099</v>
      </c>
      <c r="S3673">
        <v>10.5729883432817</v>
      </c>
      <c r="T3673">
        <v>0.47806247459622903</v>
      </c>
      <c r="U3673">
        <v>0.95176590565845598</v>
      </c>
      <c r="V3673">
        <v>9.4148103552077007</v>
      </c>
      <c r="W3673">
        <v>5.4167452385442196</v>
      </c>
    </row>
    <row r="3674" spans="1:23" x14ac:dyDescent="0.25">
      <c r="A3674">
        <v>3672</v>
      </c>
      <c r="B3674">
        <v>191.03073997166601</v>
      </c>
      <c r="C3674">
        <v>187.66263657357899</v>
      </c>
      <c r="D3674">
        <v>31.555167034755701</v>
      </c>
      <c r="E3674">
        <v>10.898693793588</v>
      </c>
      <c r="F3674">
        <v>7.8704485893249503</v>
      </c>
      <c r="G3674">
        <v>7.0424523353576598</v>
      </c>
      <c r="H3674">
        <v>12.631944656371999</v>
      </c>
      <c r="I3674">
        <v>5.1880617141723597</v>
      </c>
      <c r="J3674">
        <v>1561</v>
      </c>
      <c r="K3674">
        <v>471</v>
      </c>
      <c r="L3674">
        <v>2767</v>
      </c>
      <c r="M3674">
        <v>1282</v>
      </c>
      <c r="N3674">
        <v>117.64352416992099</v>
      </c>
      <c r="O3674">
        <v>20</v>
      </c>
      <c r="P3674">
        <v>59.831545949513199</v>
      </c>
      <c r="Q3674">
        <v>199.02621572943701</v>
      </c>
      <c r="R3674">
        <v>21.242493393178201</v>
      </c>
      <c r="S3674">
        <v>3.8242238376780602</v>
      </c>
      <c r="T3674">
        <v>0.42773092947091801</v>
      </c>
      <c r="U3674">
        <v>0.98403823366705301</v>
      </c>
      <c r="V3674">
        <v>10.3411214953271</v>
      </c>
      <c r="W3674">
        <v>2.38665720369056</v>
      </c>
    </row>
    <row r="3675" spans="1:23" x14ac:dyDescent="0.25">
      <c r="A3675">
        <v>3673</v>
      </c>
      <c r="B3675">
        <v>202.97807060101999</v>
      </c>
      <c r="C3675">
        <v>171.001397271439</v>
      </c>
      <c r="D3675">
        <v>11.071441870167501</v>
      </c>
      <c r="E3675">
        <v>7.9824978589465898</v>
      </c>
      <c r="F3675">
        <v>3.7643551826477002</v>
      </c>
      <c r="G3675">
        <v>3.0526719093322701</v>
      </c>
      <c r="H3675">
        <v>4.5171823501586896</v>
      </c>
      <c r="I3675">
        <v>2.2269248962402299</v>
      </c>
      <c r="J3675">
        <v>516</v>
      </c>
      <c r="K3675">
        <v>166</v>
      </c>
      <c r="L3675">
        <v>966</v>
      </c>
      <c r="M3675">
        <v>431</v>
      </c>
      <c r="N3675">
        <v>54.5893745422363</v>
      </c>
      <c r="O3675">
        <v>39.812057495117102</v>
      </c>
      <c r="P3675">
        <v>63.928892474357497</v>
      </c>
      <c r="Q3675">
        <v>171.149573843789</v>
      </c>
      <c r="R3675">
        <v>22.812571234345299</v>
      </c>
      <c r="S3675">
        <v>4.7831322610463598</v>
      </c>
      <c r="T3675">
        <v>0.43355657436439599</v>
      </c>
      <c r="U3675">
        <v>0.95986465615112204</v>
      </c>
      <c r="V3675">
        <v>8.2330754352030908</v>
      </c>
      <c r="W3675">
        <v>2.6615840745446802</v>
      </c>
    </row>
    <row r="3676" spans="1:23" x14ac:dyDescent="0.25">
      <c r="A3676">
        <v>3674</v>
      </c>
      <c r="B3676">
        <v>151.29860855052399</v>
      </c>
      <c r="C3676">
        <v>200.42985503308799</v>
      </c>
      <c r="D3676">
        <v>51.806539809232802</v>
      </c>
      <c r="E3676">
        <v>7.0776388126409602</v>
      </c>
      <c r="F3676">
        <v>8.30609130859375</v>
      </c>
      <c r="G3676">
        <v>2.7050750255584699</v>
      </c>
      <c r="H3676">
        <v>9.22058010101318</v>
      </c>
      <c r="I3676">
        <v>1.6232212781906099</v>
      </c>
      <c r="J3676">
        <v>1044</v>
      </c>
      <c r="K3676">
        <v>78</v>
      </c>
      <c r="L3676">
        <v>2070</v>
      </c>
      <c r="M3676">
        <v>224</v>
      </c>
      <c r="N3676">
        <v>107.56393432617099</v>
      </c>
      <c r="O3676">
        <v>64.660652160644503</v>
      </c>
      <c r="P3676">
        <v>66.646743659959498</v>
      </c>
      <c r="Q3676">
        <v>177.85205889693</v>
      </c>
      <c r="R3676">
        <v>23.257962848582999</v>
      </c>
      <c r="S3676">
        <v>7.4023162003219198</v>
      </c>
      <c r="T3676">
        <v>0.468279749101147</v>
      </c>
      <c r="U3676">
        <v>0.94115717971162705</v>
      </c>
      <c r="V3676">
        <v>9.75203619909502</v>
      </c>
      <c r="W3676">
        <v>3.1689983212087198</v>
      </c>
    </row>
    <row r="3677" spans="1:23" x14ac:dyDescent="0.25">
      <c r="A3677">
        <v>3675</v>
      </c>
      <c r="B3677">
        <v>174.33126977041999</v>
      </c>
      <c r="C3677">
        <v>182.58421471404401</v>
      </c>
      <c r="D3677">
        <v>28.7021607447865</v>
      </c>
      <c r="E3677">
        <v>7.47438690919269</v>
      </c>
      <c r="F3677">
        <v>6.6901340484619096</v>
      </c>
      <c r="G3677">
        <v>3.55761218070983</v>
      </c>
      <c r="H3677">
        <v>8.7438573837280202</v>
      </c>
      <c r="I3677">
        <v>3.2665479183196999</v>
      </c>
      <c r="J3677">
        <v>1098</v>
      </c>
      <c r="K3677">
        <v>310</v>
      </c>
      <c r="L3677">
        <v>1946</v>
      </c>
      <c r="M3677">
        <v>684</v>
      </c>
      <c r="N3677">
        <v>96.519432067871094</v>
      </c>
      <c r="O3677">
        <v>51.400386810302699</v>
      </c>
      <c r="P3677">
        <v>47.624872924432303</v>
      </c>
      <c r="Q3677">
        <v>157.41638680962899</v>
      </c>
      <c r="R3677">
        <v>20.224072928839501</v>
      </c>
      <c r="S3677">
        <v>3.8851609432571901</v>
      </c>
      <c r="T3677">
        <v>0.372758410346059</v>
      </c>
      <c r="U3677">
        <v>0.97460432488986504</v>
      </c>
      <c r="V3677">
        <v>12.9576365663322</v>
      </c>
      <c r="W3677">
        <v>2.9199325201141901</v>
      </c>
    </row>
    <row r="3678" spans="1:23" x14ac:dyDescent="0.25">
      <c r="A3678">
        <v>3676</v>
      </c>
      <c r="B3678">
        <v>129.68980574045599</v>
      </c>
      <c r="C3678">
        <v>179.43253313668001</v>
      </c>
      <c r="D3678">
        <v>29.820947377000302</v>
      </c>
      <c r="E3678">
        <v>13.950938632497101</v>
      </c>
      <c r="F3678">
        <v>5.36299228668212</v>
      </c>
      <c r="G3678">
        <v>5.2200040817260698</v>
      </c>
      <c r="H3678">
        <v>4.7872438430786097</v>
      </c>
      <c r="I3678">
        <v>3.7556500434875399</v>
      </c>
      <c r="J3678">
        <v>448</v>
      </c>
      <c r="K3678">
        <v>258</v>
      </c>
      <c r="L3678">
        <v>1131</v>
      </c>
      <c r="M3678">
        <v>659</v>
      </c>
      <c r="N3678">
        <v>52.801513671875</v>
      </c>
      <c r="O3678">
        <v>14.035668373107899</v>
      </c>
      <c r="P3678">
        <v>61.800046882325297</v>
      </c>
      <c r="Q3678">
        <v>180.85500313676201</v>
      </c>
      <c r="R3678">
        <v>33.764595704832402</v>
      </c>
      <c r="S3678">
        <v>9.6552513519847096</v>
      </c>
      <c r="T3678">
        <v>0.36100510427723898</v>
      </c>
      <c r="U3678">
        <v>0.93573684965732495</v>
      </c>
      <c r="V3678">
        <v>15.0644614079728</v>
      </c>
      <c r="W3678">
        <v>4.1520451339915301</v>
      </c>
    </row>
    <row r="3679" spans="1:23" x14ac:dyDescent="0.25">
      <c r="A3679">
        <v>3677</v>
      </c>
      <c r="B3679">
        <v>127.58285625569999</v>
      </c>
      <c r="C3679">
        <v>169.549282928059</v>
      </c>
      <c r="D3679">
        <v>22.981343371663399</v>
      </c>
      <c r="E3679">
        <v>6.5644222580266796</v>
      </c>
      <c r="F3679">
        <v>6.0836119651794398</v>
      </c>
      <c r="G3679">
        <v>3.4536936283111501</v>
      </c>
      <c r="H3679">
        <v>8.4032239913940394</v>
      </c>
      <c r="I3679">
        <v>2.7894725799560498</v>
      </c>
      <c r="J3679">
        <v>1040</v>
      </c>
      <c r="K3679">
        <v>248</v>
      </c>
      <c r="L3679">
        <v>1845</v>
      </c>
      <c r="M3679">
        <v>599</v>
      </c>
      <c r="N3679">
        <v>89.470664978027301</v>
      </c>
      <c r="O3679">
        <v>38.600517272949197</v>
      </c>
      <c r="P3679">
        <v>80.307218611015998</v>
      </c>
      <c r="Q3679">
        <v>167.78353560057201</v>
      </c>
      <c r="R3679">
        <v>27.206091955844201</v>
      </c>
      <c r="S3679">
        <v>5.06849200993525</v>
      </c>
      <c r="T3679">
        <v>0.47168980170452401</v>
      </c>
      <c r="U3679">
        <v>0.97149205936766203</v>
      </c>
      <c r="V3679">
        <v>9.7758970886932897</v>
      </c>
      <c r="W3679">
        <v>2.7672955974842699</v>
      </c>
    </row>
    <row r="3680" spans="1:23" x14ac:dyDescent="0.25">
      <c r="A3680">
        <v>3678</v>
      </c>
      <c r="B3680">
        <v>173.837101438025</v>
      </c>
      <c r="C3680">
        <v>177.765665935686</v>
      </c>
      <c r="D3680">
        <v>25.749642414717801</v>
      </c>
      <c r="E3680">
        <v>10.1898867017669</v>
      </c>
      <c r="F3680">
        <v>8.3715476989746094</v>
      </c>
      <c r="G3680">
        <v>6.0502109527587802</v>
      </c>
      <c r="H3680">
        <v>12.720939636230399</v>
      </c>
      <c r="I3680">
        <v>4.31325340270996</v>
      </c>
      <c r="J3680">
        <v>1620</v>
      </c>
      <c r="K3680">
        <v>400</v>
      </c>
      <c r="L3680">
        <v>2711</v>
      </c>
      <c r="M3680">
        <v>1014</v>
      </c>
      <c r="N3680">
        <v>125.015991210937</v>
      </c>
      <c r="O3680">
        <v>20.808652877807599</v>
      </c>
      <c r="P3680">
        <v>128.62108559498901</v>
      </c>
      <c r="Q3680">
        <v>194.15355943462299</v>
      </c>
      <c r="R3680">
        <v>24.061062153900899</v>
      </c>
      <c r="S3680">
        <v>4.6194121768625198</v>
      </c>
      <c r="T3680">
        <v>0.65293924110629797</v>
      </c>
      <c r="U3680">
        <v>0.98072213925766405</v>
      </c>
      <c r="V3680">
        <v>15.4121951219512</v>
      </c>
      <c r="W3680">
        <v>2.8794110489170102</v>
      </c>
    </row>
    <row r="3681" spans="1:23" x14ac:dyDescent="0.25">
      <c r="A3681">
        <v>3679</v>
      </c>
      <c r="B3681">
        <v>172.97527605814199</v>
      </c>
      <c r="C3681">
        <v>155.43146577655301</v>
      </c>
      <c r="D3681">
        <v>28.550349988383601</v>
      </c>
      <c r="E3681">
        <v>5.3499880638532602</v>
      </c>
      <c r="F3681">
        <v>7.9808554649353001</v>
      </c>
      <c r="G3681">
        <v>1.4060616493225</v>
      </c>
      <c r="H3681">
        <v>12.6634531021118</v>
      </c>
      <c r="I3681">
        <v>1.0392991304397501</v>
      </c>
      <c r="J3681">
        <v>1555</v>
      </c>
      <c r="K3681">
        <v>52</v>
      </c>
      <c r="L3681">
        <v>2927</v>
      </c>
      <c r="M3681">
        <v>114</v>
      </c>
      <c r="N3681">
        <v>109.55363464355401</v>
      </c>
      <c r="O3681">
        <v>50.1597480773925</v>
      </c>
      <c r="P3681">
        <v>74.688649178720198</v>
      </c>
      <c r="Q3681">
        <v>152.39795414113399</v>
      </c>
      <c r="R3681">
        <v>21.140609500571198</v>
      </c>
      <c r="S3681">
        <v>8.0994000059075297</v>
      </c>
      <c r="T3681">
        <v>0.44311019734975099</v>
      </c>
      <c r="U3681">
        <v>0.95574523554497404</v>
      </c>
      <c r="V3681">
        <v>10.728798586572401</v>
      </c>
      <c r="W3681">
        <v>3.5588714053174102</v>
      </c>
    </row>
    <row r="3682" spans="1:23" x14ac:dyDescent="0.25">
      <c r="A3682">
        <v>3680</v>
      </c>
      <c r="B3682">
        <v>127.112674416348</v>
      </c>
      <c r="C3682">
        <v>163.02740204545</v>
      </c>
      <c r="D3682">
        <v>20.580969671209399</v>
      </c>
      <c r="E3682">
        <v>3.7973243973589401</v>
      </c>
      <c r="F3682">
        <v>5.9456582069396902</v>
      </c>
      <c r="G3682">
        <v>2.7648243904113698</v>
      </c>
      <c r="H3682">
        <v>8.2206134796142507</v>
      </c>
      <c r="I3682">
        <v>1.6228817701339699</v>
      </c>
      <c r="J3682">
        <v>964</v>
      </c>
      <c r="K3682">
        <v>84</v>
      </c>
      <c r="L3682">
        <v>1941</v>
      </c>
      <c r="M3682">
        <v>226</v>
      </c>
      <c r="N3682">
        <v>102.391403198242</v>
      </c>
      <c r="O3682">
        <v>37.215587615966797</v>
      </c>
      <c r="P3682">
        <v>66.124680158176304</v>
      </c>
      <c r="Q3682">
        <v>184.54752810802</v>
      </c>
      <c r="R3682">
        <v>24.307765238782199</v>
      </c>
      <c r="S3682">
        <v>4.0007749727818096</v>
      </c>
      <c r="T3682">
        <v>0.426586965372727</v>
      </c>
      <c r="U3682">
        <v>0.97659456906346997</v>
      </c>
      <c r="V3682">
        <v>11.1538461538461</v>
      </c>
      <c r="W3682">
        <v>2.5485351217790302</v>
      </c>
    </row>
    <row r="3683" spans="1:23" x14ac:dyDescent="0.25">
      <c r="A3683">
        <v>3681</v>
      </c>
      <c r="B3683">
        <v>177.73193735566301</v>
      </c>
      <c r="C3683">
        <v>155.12391080750601</v>
      </c>
      <c r="D3683">
        <v>39.742551993921701</v>
      </c>
      <c r="E3683">
        <v>8.8700807866554197</v>
      </c>
      <c r="F3683">
        <v>8.1558437347412092</v>
      </c>
      <c r="G3683">
        <v>5.6145815849304199</v>
      </c>
      <c r="H3683">
        <v>11.076076507568301</v>
      </c>
      <c r="I3683">
        <v>4.9850683212280202</v>
      </c>
      <c r="J3683">
        <v>1349</v>
      </c>
      <c r="K3683">
        <v>539</v>
      </c>
      <c r="L3683">
        <v>2724</v>
      </c>
      <c r="M3683">
        <v>1198</v>
      </c>
      <c r="N3683">
        <v>111.664680480957</v>
      </c>
      <c r="O3683">
        <v>63.245548248291001</v>
      </c>
      <c r="P3683">
        <v>100.071605345652</v>
      </c>
      <c r="Q3683">
        <v>200.90424921044999</v>
      </c>
      <c r="R3683">
        <v>24.344652170556699</v>
      </c>
      <c r="S3683">
        <v>4.9584617895577896</v>
      </c>
      <c r="T3683">
        <v>0.550431670309937</v>
      </c>
      <c r="U3683">
        <v>0.969229273760712</v>
      </c>
      <c r="V3683">
        <v>7.8952380952380903</v>
      </c>
      <c r="W3683">
        <v>2.60754595291841</v>
      </c>
    </row>
    <row r="3684" spans="1:23" x14ac:dyDescent="0.25">
      <c r="A3684">
        <v>3682</v>
      </c>
      <c r="B3684">
        <v>170.47266587746699</v>
      </c>
      <c r="C3684">
        <v>181.37767082613601</v>
      </c>
      <c r="D3684">
        <v>30.425232438929399</v>
      </c>
      <c r="E3684">
        <v>7.9428218603230301</v>
      </c>
      <c r="F3684">
        <v>7.9336066246032697</v>
      </c>
      <c r="G3684">
        <v>4.0300378799438397</v>
      </c>
      <c r="H3684">
        <v>12.9357891082763</v>
      </c>
      <c r="I3684">
        <v>2.6870369911193799</v>
      </c>
      <c r="J3684">
        <v>1605</v>
      </c>
      <c r="K3684">
        <v>174</v>
      </c>
      <c r="L3684">
        <v>2816</v>
      </c>
      <c r="M3684">
        <v>465</v>
      </c>
      <c r="N3684">
        <v>118.6802444458</v>
      </c>
      <c r="O3684">
        <v>49.678970336913999</v>
      </c>
      <c r="P3684">
        <v>90.030662062395805</v>
      </c>
      <c r="Q3684">
        <v>177.777792326829</v>
      </c>
      <c r="R3684">
        <v>18.925530614493201</v>
      </c>
      <c r="S3684">
        <v>5.6460253326873699</v>
      </c>
      <c r="T3684">
        <v>0.69787084929964405</v>
      </c>
      <c r="U3684">
        <v>0.96242311964219296</v>
      </c>
      <c r="V3684">
        <v>5.6136004217185</v>
      </c>
      <c r="W3684">
        <v>3.00920709083413</v>
      </c>
    </row>
    <row r="3685" spans="1:23" x14ac:dyDescent="0.25">
      <c r="A3685">
        <v>3683</v>
      </c>
      <c r="B3685">
        <v>192.13532185759399</v>
      </c>
      <c r="C3685">
        <v>199.34991946282599</v>
      </c>
      <c r="D3685">
        <v>20.219935789892499</v>
      </c>
      <c r="E3685">
        <v>6.6062370845376002</v>
      </c>
      <c r="F3685">
        <v>4.39326572418212</v>
      </c>
      <c r="G3685">
        <v>3.41038823127746</v>
      </c>
      <c r="H3685">
        <v>4.9048905372619602</v>
      </c>
      <c r="I3685">
        <v>2.66966605186462</v>
      </c>
      <c r="J3685">
        <v>454</v>
      </c>
      <c r="K3685">
        <v>251</v>
      </c>
      <c r="L3685">
        <v>1177</v>
      </c>
      <c r="M3685">
        <v>572</v>
      </c>
      <c r="N3685">
        <v>59.908260345458899</v>
      </c>
      <c r="O3685">
        <v>34.014701843261697</v>
      </c>
      <c r="P3685">
        <v>74.734904270986704</v>
      </c>
      <c r="Q3685">
        <v>198.81803986405799</v>
      </c>
      <c r="R3685">
        <v>26.326313652473001</v>
      </c>
      <c r="S3685">
        <v>3.9057338326418098</v>
      </c>
      <c r="T3685">
        <v>0.45228238262749898</v>
      </c>
      <c r="U3685">
        <v>0.97509014333687205</v>
      </c>
      <c r="V3685">
        <v>13.379152348224499</v>
      </c>
      <c r="W3685">
        <v>2.5585097078887502</v>
      </c>
    </row>
    <row r="3686" spans="1:23" x14ac:dyDescent="0.25">
      <c r="A3686">
        <v>3684</v>
      </c>
      <c r="B3686">
        <v>153.889013953307</v>
      </c>
      <c r="C3686">
        <v>187.48238855789899</v>
      </c>
      <c r="D3686">
        <v>22.6667151086491</v>
      </c>
      <c r="E3686">
        <v>6.85895906698308</v>
      </c>
      <c r="F3686">
        <v>8.4303531646728498</v>
      </c>
      <c r="G3686">
        <v>3.6849172115325901</v>
      </c>
      <c r="H3686">
        <v>10.594565391540501</v>
      </c>
      <c r="I3686">
        <v>2.87885570526123</v>
      </c>
      <c r="J3686">
        <v>1307</v>
      </c>
      <c r="K3686">
        <v>247</v>
      </c>
      <c r="L3686">
        <v>2451</v>
      </c>
      <c r="M3686">
        <v>615</v>
      </c>
      <c r="N3686">
        <v>110.217956542968</v>
      </c>
      <c r="O3686">
        <v>54.0832710266113</v>
      </c>
      <c r="P3686">
        <v>94.6666666666666</v>
      </c>
      <c r="Q3686">
        <v>213.974260120195</v>
      </c>
      <c r="R3686">
        <v>25.999353067885099</v>
      </c>
      <c r="S3686">
        <v>8.4988153563554008</v>
      </c>
      <c r="T3686">
        <v>0.53325010772141601</v>
      </c>
      <c r="U3686">
        <v>0.94988894721877704</v>
      </c>
      <c r="V3686">
        <v>16.423883318140302</v>
      </c>
      <c r="W3686">
        <v>3.1965703397904002</v>
      </c>
    </row>
    <row r="3687" spans="1:23" x14ac:dyDescent="0.25">
      <c r="A3687">
        <v>3685</v>
      </c>
      <c r="B3687">
        <v>188.898523161714</v>
      </c>
      <c r="C3687">
        <v>189.077917289293</v>
      </c>
      <c r="D3687">
        <v>28.673013010963299</v>
      </c>
      <c r="E3687">
        <v>5.9823207261088998</v>
      </c>
      <c r="F3687">
        <v>4.9507460594177202</v>
      </c>
      <c r="G3687">
        <v>2.54912233352661</v>
      </c>
      <c r="H3687">
        <v>6.8170027732849103</v>
      </c>
      <c r="I3687">
        <v>2.11772108078002</v>
      </c>
      <c r="J3687">
        <v>764</v>
      </c>
      <c r="K3687">
        <v>219</v>
      </c>
      <c r="L3687">
        <v>1579</v>
      </c>
      <c r="M3687">
        <v>431</v>
      </c>
      <c r="N3687">
        <v>80.802230834960895</v>
      </c>
      <c r="O3687">
        <v>49.7292671203613</v>
      </c>
      <c r="P3687">
        <v>57.6686055651627</v>
      </c>
      <c r="Q3687">
        <v>188.67470750327499</v>
      </c>
      <c r="R3687">
        <v>21.556218549919301</v>
      </c>
      <c r="S3687">
        <v>5.8922450082198896</v>
      </c>
      <c r="T3687">
        <v>0.48151769766515001</v>
      </c>
      <c r="U3687">
        <v>0.966581991034141</v>
      </c>
      <c r="V3687">
        <v>8.5474769397721104</v>
      </c>
      <c r="W3687">
        <v>2.8952602952602899</v>
      </c>
    </row>
    <row r="3688" spans="1:23" x14ac:dyDescent="0.25">
      <c r="A3688">
        <v>3686</v>
      </c>
      <c r="B3688">
        <v>149.826796561159</v>
      </c>
      <c r="C3688">
        <v>159.59484950222199</v>
      </c>
      <c r="D3688">
        <v>25.137770228849</v>
      </c>
      <c r="E3688">
        <v>3.70070450353264</v>
      </c>
      <c r="F3688">
        <v>7.5555386543273899</v>
      </c>
      <c r="G3688">
        <v>2.9253742694854701</v>
      </c>
      <c r="H3688">
        <v>9.0070619583129794</v>
      </c>
      <c r="I3688">
        <v>1.6659806966781601</v>
      </c>
      <c r="J3688">
        <v>1118</v>
      </c>
      <c r="K3688">
        <v>68</v>
      </c>
      <c r="L3688">
        <v>2138</v>
      </c>
      <c r="M3688">
        <v>209</v>
      </c>
      <c r="N3688">
        <v>110.86027526855401</v>
      </c>
      <c r="O3688">
        <v>33.421550750732401</v>
      </c>
      <c r="P3688">
        <v>68.313782458688905</v>
      </c>
      <c r="Q3688">
        <v>177.437772792168</v>
      </c>
      <c r="R3688">
        <v>30.557473329857501</v>
      </c>
      <c r="S3688">
        <v>5.4782004426193298</v>
      </c>
      <c r="T3688">
        <v>0.39905094251762702</v>
      </c>
      <c r="U3688">
        <v>0.96790636415656295</v>
      </c>
      <c r="V3688">
        <v>15.285714285714199</v>
      </c>
      <c r="W3688">
        <v>2.8355871886120898</v>
      </c>
    </row>
    <row r="3689" spans="1:23" x14ac:dyDescent="0.25">
      <c r="A3689">
        <v>3687</v>
      </c>
      <c r="B3689">
        <v>188.16850705428001</v>
      </c>
      <c r="C3689">
        <v>181.41209804187901</v>
      </c>
      <c r="D3689">
        <v>14.7141930929361</v>
      </c>
      <c r="E3689">
        <v>5.6545073831465897</v>
      </c>
      <c r="F3689">
        <v>4.2337903976440403</v>
      </c>
      <c r="G3689">
        <v>2.3421270847320499</v>
      </c>
      <c r="H3689">
        <v>7.8241896629333496</v>
      </c>
      <c r="I3689">
        <v>1.9382342100143399</v>
      </c>
      <c r="J3689">
        <v>968</v>
      </c>
      <c r="K3689">
        <v>167</v>
      </c>
      <c r="L3689">
        <v>1607</v>
      </c>
      <c r="M3689">
        <v>360</v>
      </c>
      <c r="N3689">
        <v>87.235313415527301</v>
      </c>
      <c r="O3689">
        <v>30.610454559326101</v>
      </c>
      <c r="P3689">
        <v>103.34376438104</v>
      </c>
      <c r="Q3689">
        <v>194.539673500379</v>
      </c>
      <c r="R3689">
        <v>22.8903045287908</v>
      </c>
      <c r="S3689">
        <v>5.0703836618208697</v>
      </c>
      <c r="T3689">
        <v>0.64552215861143303</v>
      </c>
      <c r="U3689">
        <v>0.97183674857161595</v>
      </c>
      <c r="V3689">
        <v>10.502659574468</v>
      </c>
      <c r="W3689">
        <v>2.7107648725212399</v>
      </c>
    </row>
    <row r="3690" spans="1:23" x14ac:dyDescent="0.25">
      <c r="A3690">
        <v>3688</v>
      </c>
      <c r="B3690">
        <v>148.567389237128</v>
      </c>
      <c r="C3690">
        <v>204.89695123134501</v>
      </c>
      <c r="D3690">
        <v>43.945922673655602</v>
      </c>
      <c r="E3690">
        <v>5.41300321058963</v>
      </c>
      <c r="F3690">
        <v>9.1597471237182599</v>
      </c>
      <c r="G3690">
        <v>2.8290979862213099</v>
      </c>
      <c r="H3690">
        <v>10.1876583099365</v>
      </c>
      <c r="I3690">
        <v>1.8848679065704299</v>
      </c>
      <c r="J3690">
        <v>1290</v>
      </c>
      <c r="K3690">
        <v>139</v>
      </c>
      <c r="L3690">
        <v>2473</v>
      </c>
      <c r="M3690">
        <v>315</v>
      </c>
      <c r="N3690">
        <v>102.48902130126901</v>
      </c>
      <c r="O3690">
        <v>15.2970581054687</v>
      </c>
      <c r="P3690">
        <v>74.549479796757794</v>
      </c>
      <c r="Q3690">
        <v>166.18435415403201</v>
      </c>
      <c r="R3690">
        <v>34.548398714116203</v>
      </c>
      <c r="S3690">
        <v>5.2281136266495301</v>
      </c>
      <c r="T3690">
        <v>0.424377464935842</v>
      </c>
      <c r="U3690">
        <v>0.97042126335803403</v>
      </c>
      <c r="V3690">
        <v>13.010221465076601</v>
      </c>
      <c r="W3690">
        <v>3.2985959816025101</v>
      </c>
    </row>
    <row r="3691" spans="1:23" x14ac:dyDescent="0.25">
      <c r="A3691">
        <v>3689</v>
      </c>
      <c r="B3691">
        <v>143.14428768266399</v>
      </c>
      <c r="C3691">
        <v>131.45281297909901</v>
      </c>
      <c r="D3691">
        <v>49.4582485073893</v>
      </c>
      <c r="E3691">
        <v>5.8593281279262799</v>
      </c>
      <c r="F3691">
        <v>7.8508710861206001</v>
      </c>
      <c r="G3691">
        <v>2.0973272323608398</v>
      </c>
      <c r="H3691">
        <v>8.7561521530151296</v>
      </c>
      <c r="I3691">
        <v>1.33505046367645</v>
      </c>
      <c r="J3691">
        <v>1063</v>
      </c>
      <c r="K3691">
        <v>80</v>
      </c>
      <c r="L3691">
        <v>2095</v>
      </c>
      <c r="M3691">
        <v>175</v>
      </c>
      <c r="N3691">
        <v>95.257545471191406</v>
      </c>
      <c r="O3691">
        <v>25.179357528686499</v>
      </c>
      <c r="P3691">
        <v>73.999371069182303</v>
      </c>
      <c r="Q3691">
        <v>213.77029933679799</v>
      </c>
      <c r="R3691">
        <v>26.516957898828</v>
      </c>
      <c r="S3691">
        <v>5.3560642283920199</v>
      </c>
      <c r="T3691">
        <v>0.41892813095216402</v>
      </c>
      <c r="U3691">
        <v>0.97582936772418205</v>
      </c>
      <c r="V3691">
        <v>11.6</v>
      </c>
      <c r="W3691">
        <v>2.6197036651936498</v>
      </c>
    </row>
    <row r="3692" spans="1:23" x14ac:dyDescent="0.25">
      <c r="A3692">
        <v>3690</v>
      </c>
      <c r="B3692">
        <v>174.115216674105</v>
      </c>
      <c r="C3692">
        <v>180.673174329018</v>
      </c>
      <c r="D3692">
        <v>21.6227694525037</v>
      </c>
      <c r="E3692">
        <v>7.86161694782135</v>
      </c>
      <c r="F3692">
        <v>5.7269268035888601</v>
      </c>
      <c r="G3692">
        <v>4.49096584320068</v>
      </c>
      <c r="H3692">
        <v>8.1355571746826101</v>
      </c>
      <c r="I3692">
        <v>3.5162227153778001</v>
      </c>
      <c r="J3692">
        <v>934</v>
      </c>
      <c r="K3692">
        <v>372</v>
      </c>
      <c r="L3692">
        <v>1969</v>
      </c>
      <c r="M3692">
        <v>788</v>
      </c>
      <c r="N3692">
        <v>94.5780029296875</v>
      </c>
      <c r="O3692">
        <v>38.275318145751903</v>
      </c>
      <c r="P3692">
        <v>161.41002155172399</v>
      </c>
      <c r="Q3692">
        <v>161.80112053300999</v>
      </c>
      <c r="R3692">
        <v>16.138125732398599</v>
      </c>
      <c r="S3692">
        <v>8.0984010328909903</v>
      </c>
      <c r="T3692">
        <v>0.79522231588720305</v>
      </c>
      <c r="U3692">
        <v>0.96369202078391103</v>
      </c>
      <c r="V3692">
        <v>8.0014534883720891</v>
      </c>
      <c r="W3692">
        <v>4.11772605192479</v>
      </c>
    </row>
    <row r="3693" spans="1:23" x14ac:dyDescent="0.25">
      <c r="A3693">
        <v>3691</v>
      </c>
      <c r="B3693">
        <v>157.67967552252099</v>
      </c>
      <c r="C3693">
        <v>175.828581963554</v>
      </c>
      <c r="D3693">
        <v>29.637945010331901</v>
      </c>
      <c r="E3693">
        <v>9.8285826832287508</v>
      </c>
      <c r="F3693">
        <v>8.07966709136962</v>
      </c>
      <c r="G3693">
        <v>3.88354468345642</v>
      </c>
      <c r="H3693">
        <v>10.4710388183593</v>
      </c>
      <c r="I3693">
        <v>2.8381423950195299</v>
      </c>
      <c r="J3693">
        <v>1188</v>
      </c>
      <c r="K3693">
        <v>239</v>
      </c>
      <c r="L3693">
        <v>2584</v>
      </c>
      <c r="M3693">
        <v>589</v>
      </c>
      <c r="N3693">
        <v>108.894439697265</v>
      </c>
      <c r="O3693">
        <v>23.409399032592699</v>
      </c>
      <c r="P3693">
        <v>131.47041495901601</v>
      </c>
      <c r="Q3693">
        <v>185.26169038629101</v>
      </c>
      <c r="R3693">
        <v>25.937002922986</v>
      </c>
      <c r="S3693">
        <v>3.8156288111528198</v>
      </c>
      <c r="T3693">
        <v>0.65484561821179998</v>
      </c>
      <c r="U3693">
        <v>0.98088118701749505</v>
      </c>
      <c r="V3693">
        <v>6.8637992831541199</v>
      </c>
      <c r="W3693">
        <v>2.7426091332242999</v>
      </c>
    </row>
    <row r="3694" spans="1:23" x14ac:dyDescent="0.25">
      <c r="A3694">
        <v>3692</v>
      </c>
      <c r="B3694">
        <v>166.166236488191</v>
      </c>
      <c r="C3694">
        <v>166.65266160802599</v>
      </c>
      <c r="D3694">
        <v>37.339030862118697</v>
      </c>
      <c r="E3694">
        <v>7.2445350304929397</v>
      </c>
      <c r="F3694">
        <v>11.6068964004516</v>
      </c>
      <c r="G3694">
        <v>4.5670499801635698</v>
      </c>
      <c r="H3694">
        <v>10.2011661529541</v>
      </c>
      <c r="I3694">
        <v>3.8805446624755802</v>
      </c>
      <c r="J3694">
        <v>1165</v>
      </c>
      <c r="K3694">
        <v>417</v>
      </c>
      <c r="L3694">
        <v>2599</v>
      </c>
      <c r="M3694">
        <v>869</v>
      </c>
      <c r="N3694">
        <v>104.019226074218</v>
      </c>
      <c r="O3694">
        <v>48.373546600341797</v>
      </c>
      <c r="P3694">
        <v>101.067549064354</v>
      </c>
      <c r="Q3694">
        <v>195.375688320291</v>
      </c>
      <c r="R3694">
        <v>15.184608741962901</v>
      </c>
      <c r="S3694">
        <v>6.8240571313147997</v>
      </c>
      <c r="T3694">
        <v>0.67970994568583598</v>
      </c>
      <c r="U3694">
        <v>0.96500433194150803</v>
      </c>
      <c r="V3694">
        <v>10.4075471698113</v>
      </c>
      <c r="W3694">
        <v>3.7297115125370701</v>
      </c>
    </row>
    <row r="3695" spans="1:23" x14ac:dyDescent="0.25">
      <c r="A3695">
        <v>3693</v>
      </c>
      <c r="B3695">
        <v>164.032331308583</v>
      </c>
      <c r="C3695">
        <v>180.598750218323</v>
      </c>
      <c r="D3695">
        <v>25.681630055369101</v>
      </c>
      <c r="E3695">
        <v>9.4456322473385601</v>
      </c>
      <c r="F3695">
        <v>5.2586812973022399</v>
      </c>
      <c r="G3695">
        <v>5.5147409439086896</v>
      </c>
      <c r="H3695">
        <v>8.2488803863525302</v>
      </c>
      <c r="I3695">
        <v>4.32989072799682</v>
      </c>
      <c r="J3695">
        <v>1027</v>
      </c>
      <c r="K3695">
        <v>417</v>
      </c>
      <c r="L3695">
        <v>1648</v>
      </c>
      <c r="M3695">
        <v>1016</v>
      </c>
      <c r="N3695">
        <v>85.912742614746094</v>
      </c>
      <c r="O3695">
        <v>15.2970581054687</v>
      </c>
      <c r="P3695">
        <v>109.625708884688</v>
      </c>
      <c r="Q3695">
        <v>138.20330106332301</v>
      </c>
      <c r="R3695">
        <v>21.984114833824499</v>
      </c>
      <c r="S3695">
        <v>5.9956151164798399</v>
      </c>
      <c r="T3695">
        <v>0.63269667057623202</v>
      </c>
      <c r="U3695">
        <v>0.95735812974430601</v>
      </c>
      <c r="V3695">
        <v>13.625</v>
      </c>
      <c r="W3695">
        <v>3.97345488671403</v>
      </c>
    </row>
    <row r="3696" spans="1:23" x14ac:dyDescent="0.25">
      <c r="A3696">
        <v>3694</v>
      </c>
      <c r="B3696">
        <v>147.33920704845801</v>
      </c>
      <c r="C3696">
        <v>188.946437928156</v>
      </c>
      <c r="D3696">
        <v>50.7841489940594</v>
      </c>
      <c r="E3696">
        <v>12.1665317299883</v>
      </c>
      <c r="F3696">
        <v>8.3154487609863192</v>
      </c>
      <c r="G3696">
        <v>5.6123323440551696</v>
      </c>
      <c r="H3696">
        <v>8.5543136596679599</v>
      </c>
      <c r="I3696">
        <v>5.1205639839172301</v>
      </c>
      <c r="J3696">
        <v>973</v>
      </c>
      <c r="K3696">
        <v>577</v>
      </c>
      <c r="L3696">
        <v>1969</v>
      </c>
      <c r="M3696">
        <v>1227</v>
      </c>
      <c r="N3696">
        <v>103.585716247558</v>
      </c>
      <c r="O3696">
        <v>33.734256744384702</v>
      </c>
      <c r="P3696">
        <v>57.5400238948626</v>
      </c>
      <c r="Q3696">
        <v>182.927864315367</v>
      </c>
      <c r="R3696">
        <v>20.839724014788899</v>
      </c>
      <c r="S3696">
        <v>6.7408272503498399</v>
      </c>
      <c r="T3696">
        <v>0.41000795286389002</v>
      </c>
      <c r="U3696">
        <v>0.96629807933497702</v>
      </c>
      <c r="V3696">
        <v>7.5986682808716699</v>
      </c>
      <c r="W3696">
        <v>4.6983807928531496</v>
      </c>
    </row>
    <row r="3697" spans="1:23" x14ac:dyDescent="0.25">
      <c r="A3697">
        <v>3695</v>
      </c>
      <c r="B3697">
        <v>161.724718119893</v>
      </c>
      <c r="C3697">
        <v>158.66209319024199</v>
      </c>
      <c r="D3697">
        <v>40.982733323212997</v>
      </c>
      <c r="E3697">
        <v>8.9913268800762207</v>
      </c>
      <c r="F3697">
        <v>6.4057164192199698</v>
      </c>
      <c r="G3697">
        <v>5.4497952461242596</v>
      </c>
      <c r="H3697">
        <v>8.8228473663330007</v>
      </c>
      <c r="I3697">
        <v>3.8480343818664502</v>
      </c>
      <c r="J3697">
        <v>1033</v>
      </c>
      <c r="K3697">
        <v>338</v>
      </c>
      <c r="L3697">
        <v>1963</v>
      </c>
      <c r="M3697">
        <v>920</v>
      </c>
      <c r="N3697">
        <v>115.394973754882</v>
      </c>
      <c r="O3697">
        <v>47.042533874511697</v>
      </c>
      <c r="P3697">
        <v>72.752425757130197</v>
      </c>
      <c r="Q3697">
        <v>160.23834770181099</v>
      </c>
      <c r="R3697">
        <v>28.041771371137301</v>
      </c>
      <c r="S3697">
        <v>8.5337529003091408</v>
      </c>
      <c r="T3697">
        <v>0.42060087330275597</v>
      </c>
      <c r="U3697">
        <v>0.96187435273253896</v>
      </c>
      <c r="V3697">
        <v>17.7070175438596</v>
      </c>
      <c r="W3697">
        <v>4.3789966555183897</v>
      </c>
    </row>
    <row r="3698" spans="1:23" x14ac:dyDescent="0.25">
      <c r="A3698">
        <v>3696</v>
      </c>
      <c r="B3698">
        <v>190.302431640435</v>
      </c>
      <c r="C3698">
        <v>211.115061421723</v>
      </c>
      <c r="D3698">
        <v>28.567431404915698</v>
      </c>
      <c r="E3698">
        <v>4.3281188430593298</v>
      </c>
      <c r="F3698">
        <v>5.2978363037109304</v>
      </c>
      <c r="G3698">
        <v>1.7888594865798899</v>
      </c>
      <c r="H3698">
        <v>8.3245820999145508</v>
      </c>
      <c r="I3698">
        <v>1.55802249908447</v>
      </c>
      <c r="J3698">
        <v>1006</v>
      </c>
      <c r="K3698">
        <v>120</v>
      </c>
      <c r="L3698">
        <v>1769</v>
      </c>
      <c r="M3698">
        <v>291</v>
      </c>
      <c r="N3698">
        <v>96.772926330566406</v>
      </c>
      <c r="O3698">
        <v>51</v>
      </c>
      <c r="P3698">
        <v>68.165857043719598</v>
      </c>
      <c r="Q3698">
        <v>154.71006705818601</v>
      </c>
      <c r="R3698">
        <v>31.568430898617599</v>
      </c>
      <c r="S3698">
        <v>9.4008142356070294</v>
      </c>
      <c r="T3698">
        <v>0.387620235866731</v>
      </c>
      <c r="U3698">
        <v>0.93360282306817899</v>
      </c>
      <c r="V3698">
        <v>12.278532608695601</v>
      </c>
      <c r="W3698">
        <v>3.5373475609756002</v>
      </c>
    </row>
    <row r="3699" spans="1:23" x14ac:dyDescent="0.25">
      <c r="A3699">
        <v>3697</v>
      </c>
      <c r="B3699">
        <v>182.28380135457701</v>
      </c>
      <c r="C3699">
        <v>156.078072541675</v>
      </c>
      <c r="D3699">
        <v>33.175878814933199</v>
      </c>
      <c r="E3699">
        <v>6.5840286021074004</v>
      </c>
      <c r="F3699">
        <v>8.9934206008911097</v>
      </c>
      <c r="G3699">
        <v>4.1207189559936497</v>
      </c>
      <c r="H3699">
        <v>12.7253503799438</v>
      </c>
      <c r="I3699">
        <v>3.0417313575744598</v>
      </c>
      <c r="J3699">
        <v>1603</v>
      </c>
      <c r="K3699">
        <v>253</v>
      </c>
      <c r="L3699">
        <v>2816</v>
      </c>
      <c r="M3699">
        <v>705</v>
      </c>
      <c r="N3699">
        <v>118.118591308593</v>
      </c>
      <c r="O3699">
        <v>33.541019439697202</v>
      </c>
      <c r="P3699">
        <v>68.573580034423401</v>
      </c>
      <c r="Q3699">
        <v>214.85371612050201</v>
      </c>
      <c r="R3699">
        <v>21.905390547349</v>
      </c>
      <c r="S3699">
        <v>8.6634452948723499</v>
      </c>
      <c r="T3699">
        <v>0.41778058240691301</v>
      </c>
      <c r="U3699">
        <v>0.96574599282506202</v>
      </c>
      <c r="V3699">
        <v>8.8971887550200801</v>
      </c>
      <c r="W3699">
        <v>3.4709233325421298</v>
      </c>
    </row>
    <row r="3700" spans="1:23" x14ac:dyDescent="0.25">
      <c r="A3700">
        <v>3698</v>
      </c>
      <c r="B3700">
        <v>177.15618389644601</v>
      </c>
      <c r="C3700">
        <v>208.64445263831999</v>
      </c>
      <c r="D3700">
        <v>25.215173690111701</v>
      </c>
      <c r="E3700">
        <v>5.79478039637051</v>
      </c>
      <c r="F3700">
        <v>9.6972675323486293</v>
      </c>
      <c r="G3700">
        <v>2.2987589836120601</v>
      </c>
      <c r="H3700">
        <v>9.1434087753295898</v>
      </c>
      <c r="I3700">
        <v>2.3921828269958398</v>
      </c>
      <c r="J3700">
        <v>1113</v>
      </c>
      <c r="K3700">
        <v>272</v>
      </c>
      <c r="L3700">
        <v>2230</v>
      </c>
      <c r="M3700">
        <v>515</v>
      </c>
      <c r="N3700">
        <v>112.160598754882</v>
      </c>
      <c r="O3700">
        <v>12.165524482726999</v>
      </c>
      <c r="P3700">
        <v>105.456049860305</v>
      </c>
      <c r="Q3700">
        <v>153.100115765553</v>
      </c>
      <c r="R3700">
        <v>17.207100367944602</v>
      </c>
      <c r="S3700">
        <v>4.2228637862365499</v>
      </c>
      <c r="T3700">
        <v>0.72130861257839096</v>
      </c>
      <c r="U3700">
        <v>0.97173597744171003</v>
      </c>
      <c r="V3700">
        <v>6.00458365164247</v>
      </c>
      <c r="W3700">
        <v>3.0817109563734499</v>
      </c>
    </row>
    <row r="3701" spans="1:23" x14ac:dyDescent="0.25">
      <c r="A3701">
        <v>3699</v>
      </c>
      <c r="B3701">
        <v>182.813173164625</v>
      </c>
      <c r="C3701">
        <v>206.542704108366</v>
      </c>
      <c r="D3701">
        <v>45.524059926341501</v>
      </c>
      <c r="E3701">
        <v>7.4421733009748099</v>
      </c>
      <c r="F3701">
        <v>6.0217261314392001</v>
      </c>
      <c r="G3701">
        <v>2.6055836677551198</v>
      </c>
      <c r="H3701">
        <v>9.4231023788452095</v>
      </c>
      <c r="I3701">
        <v>2.0218160152435298</v>
      </c>
      <c r="J3701">
        <v>1127</v>
      </c>
      <c r="K3701">
        <v>152</v>
      </c>
      <c r="L3701">
        <v>2119</v>
      </c>
      <c r="M3701">
        <v>379</v>
      </c>
      <c r="N3701">
        <v>99.020195007324205</v>
      </c>
      <c r="O3701">
        <v>35.735137939453097</v>
      </c>
      <c r="P3701">
        <v>75.666336142786307</v>
      </c>
      <c r="Q3701">
        <v>177.51413881747999</v>
      </c>
      <c r="R3701">
        <v>26.6945771947548</v>
      </c>
      <c r="S3701">
        <v>7.6108386109017196</v>
      </c>
      <c r="T3701">
        <v>0.42573668242746698</v>
      </c>
      <c r="U3701">
        <v>0.95482728732117705</v>
      </c>
      <c r="V3701">
        <v>12.3405146618791</v>
      </c>
      <c r="W3701">
        <v>3.8380458423958501</v>
      </c>
    </row>
    <row r="3702" spans="1:23" x14ac:dyDescent="0.25">
      <c r="A3702">
        <v>3700</v>
      </c>
      <c r="B3702">
        <v>162.476702439403</v>
      </c>
      <c r="C3702">
        <v>184.35711929204899</v>
      </c>
      <c r="D3702">
        <v>31.605079084132498</v>
      </c>
      <c r="E3702">
        <v>7.2961414381078598</v>
      </c>
      <c r="F3702">
        <v>7.7143797874450604</v>
      </c>
      <c r="G3702">
        <v>3.61711573600769</v>
      </c>
      <c r="H3702">
        <v>11.551199913024901</v>
      </c>
      <c r="I3702">
        <v>2.6164321899414</v>
      </c>
      <c r="J3702">
        <v>1407</v>
      </c>
      <c r="K3702">
        <v>211</v>
      </c>
      <c r="L3702">
        <v>2540</v>
      </c>
      <c r="M3702">
        <v>502</v>
      </c>
      <c r="N3702">
        <v>117.456367492675</v>
      </c>
      <c r="O3702">
        <v>48.507732391357401</v>
      </c>
      <c r="P3702">
        <v>98.304172274562504</v>
      </c>
      <c r="Q3702">
        <v>182.18711728685801</v>
      </c>
      <c r="R3702">
        <v>12.831486606819199</v>
      </c>
      <c r="S3702">
        <v>8.2401518507665106</v>
      </c>
      <c r="T3702">
        <v>0.69658860256906197</v>
      </c>
      <c r="U3702">
        <v>0.95377881862234604</v>
      </c>
      <c r="V3702">
        <v>7.2209567198177602</v>
      </c>
      <c r="W3702">
        <v>3.86561453849832</v>
      </c>
    </row>
    <row r="3703" spans="1:23" x14ac:dyDescent="0.25">
      <c r="A3703">
        <v>3701</v>
      </c>
      <c r="B3703">
        <v>145.19072755147499</v>
      </c>
      <c r="C3703">
        <v>181.38279415474699</v>
      </c>
      <c r="D3703">
        <v>19.047930165034899</v>
      </c>
      <c r="E3703">
        <v>8.0926613542633401</v>
      </c>
      <c r="F3703">
        <v>6.7241334915161097</v>
      </c>
      <c r="G3703">
        <v>3.7839241027832</v>
      </c>
      <c r="H3703">
        <v>7.7962393760681099</v>
      </c>
      <c r="I3703">
        <v>2.9731955528259202</v>
      </c>
      <c r="J3703">
        <v>933</v>
      </c>
      <c r="K3703">
        <v>305</v>
      </c>
      <c r="L3703">
        <v>1956</v>
      </c>
      <c r="M3703">
        <v>620</v>
      </c>
      <c r="N3703">
        <v>93.107467651367102</v>
      </c>
      <c r="O3703">
        <v>34.785057067871001</v>
      </c>
      <c r="P3703">
        <v>77.213888888888803</v>
      </c>
      <c r="Q3703">
        <v>193.97317472548599</v>
      </c>
      <c r="R3703">
        <v>22.998123749289899</v>
      </c>
      <c r="S3703">
        <v>6.4317020672222496</v>
      </c>
      <c r="T3703">
        <v>0.47723517097870699</v>
      </c>
      <c r="U3703">
        <v>0.96839708761600796</v>
      </c>
      <c r="V3703">
        <v>9.5928085519922206</v>
      </c>
      <c r="W3703">
        <v>2.8150955833882598</v>
      </c>
    </row>
    <row r="3704" spans="1:23" x14ac:dyDescent="0.25">
      <c r="A3704">
        <v>3702</v>
      </c>
      <c r="B3704">
        <v>193.47984630014099</v>
      </c>
      <c r="C3704">
        <v>183.40685827398099</v>
      </c>
      <c r="D3704">
        <v>41.517901384673799</v>
      </c>
      <c r="E3704">
        <v>8.5658221175934202</v>
      </c>
      <c r="F3704">
        <v>7.39190673828125</v>
      </c>
      <c r="G3704">
        <v>5.7628936767578098</v>
      </c>
      <c r="H3704">
        <v>8.9029693603515607</v>
      </c>
      <c r="I3704">
        <v>3.95609402656555</v>
      </c>
      <c r="J3704">
        <v>1067</v>
      </c>
      <c r="K3704">
        <v>336</v>
      </c>
      <c r="L3704">
        <v>2060</v>
      </c>
      <c r="M3704">
        <v>825</v>
      </c>
      <c r="N3704">
        <v>91.787803649902301</v>
      </c>
      <c r="O3704">
        <v>25.0798740386962</v>
      </c>
      <c r="P3704">
        <v>85.686088527551902</v>
      </c>
      <c r="Q3704">
        <v>205.854372064675</v>
      </c>
      <c r="R3704">
        <v>23.711671697147001</v>
      </c>
      <c r="S3704">
        <v>3.3115699467739299</v>
      </c>
      <c r="T3704">
        <v>0.50841108706872995</v>
      </c>
      <c r="U3704">
        <v>0.98422315165900398</v>
      </c>
      <c r="V3704">
        <v>9.8805855161787299</v>
      </c>
      <c r="W3704">
        <v>2.3932584269662902</v>
      </c>
    </row>
    <row r="3705" spans="1:23" x14ac:dyDescent="0.25">
      <c r="A3705">
        <v>3703</v>
      </c>
      <c r="B3705">
        <v>151.867356245997</v>
      </c>
      <c r="C3705">
        <v>200.862640454889</v>
      </c>
      <c r="D3705">
        <v>35.721040708866298</v>
      </c>
      <c r="E3705">
        <v>7.8263278327801302</v>
      </c>
      <c r="F3705">
        <v>8.0925884246826101</v>
      </c>
      <c r="G3705">
        <v>4.9550352096557599</v>
      </c>
      <c r="H3705">
        <v>9.0915155410766602</v>
      </c>
      <c r="I3705">
        <v>3.8427300453186</v>
      </c>
      <c r="J3705">
        <v>1063</v>
      </c>
      <c r="K3705">
        <v>357</v>
      </c>
      <c r="L3705">
        <v>2242</v>
      </c>
      <c r="M3705">
        <v>850</v>
      </c>
      <c r="N3705">
        <v>98.081596374511705</v>
      </c>
      <c r="O3705">
        <v>45.793014526367102</v>
      </c>
      <c r="P3705">
        <v>115.926577669902</v>
      </c>
      <c r="Q3705">
        <v>198.86137008512301</v>
      </c>
      <c r="R3705">
        <v>28.375538529362601</v>
      </c>
      <c r="S3705">
        <v>16.060278485192399</v>
      </c>
      <c r="T3705">
        <v>0.61609435390973299</v>
      </c>
      <c r="U3705">
        <v>0.91457072689986396</v>
      </c>
      <c r="V3705">
        <v>14.9676425269645</v>
      </c>
      <c r="W3705">
        <v>6.6022781205505403</v>
      </c>
    </row>
    <row r="3706" spans="1:23" x14ac:dyDescent="0.25">
      <c r="A3706">
        <v>3704</v>
      </c>
      <c r="B3706">
        <v>180.03322400978001</v>
      </c>
      <c r="C3706">
        <v>184.07950862621001</v>
      </c>
      <c r="D3706">
        <v>30.588027965870399</v>
      </c>
      <c r="E3706">
        <v>7.5943345126985697</v>
      </c>
      <c r="F3706">
        <v>7.64324903488159</v>
      </c>
      <c r="G3706">
        <v>3.0002076625823899</v>
      </c>
      <c r="H3706">
        <v>11.834062576293899</v>
      </c>
      <c r="I3706">
        <v>1.8204646110534599</v>
      </c>
      <c r="J3706">
        <v>1453</v>
      </c>
      <c r="K3706">
        <v>88</v>
      </c>
      <c r="L3706">
        <v>2265</v>
      </c>
      <c r="M3706">
        <v>272</v>
      </c>
      <c r="N3706">
        <v>131.82563781738199</v>
      </c>
      <c r="O3706">
        <v>24.166091918945298</v>
      </c>
      <c r="P3706">
        <v>87.701918347269995</v>
      </c>
      <c r="Q3706">
        <v>200.354614113759</v>
      </c>
      <c r="R3706">
        <v>24.219974464656001</v>
      </c>
      <c r="S3706">
        <v>16.308541849041301</v>
      </c>
      <c r="T3706">
        <v>0.50103836040216598</v>
      </c>
      <c r="U3706">
        <v>0.91133843993519004</v>
      </c>
      <c r="V3706">
        <v>13.456108597285001</v>
      </c>
      <c r="W3706">
        <v>6.7936978184756196</v>
      </c>
    </row>
    <row r="3707" spans="1:23" x14ac:dyDescent="0.25">
      <c r="A3707">
        <v>3705</v>
      </c>
      <c r="B3707">
        <v>159.055696792097</v>
      </c>
      <c r="C3707">
        <v>167.01564167750101</v>
      </c>
      <c r="D3707">
        <v>21.965378005719899</v>
      </c>
      <c r="E3707">
        <v>6.9592027612514897</v>
      </c>
      <c r="F3707">
        <v>6.4732060432434002</v>
      </c>
      <c r="G3707">
        <v>3.6894240379333398</v>
      </c>
      <c r="H3707">
        <v>9.0853662490844709</v>
      </c>
      <c r="I3707">
        <v>2.6030697822570801</v>
      </c>
      <c r="J3707">
        <v>1070</v>
      </c>
      <c r="K3707">
        <v>206</v>
      </c>
      <c r="L3707">
        <v>2072</v>
      </c>
      <c r="M3707">
        <v>454</v>
      </c>
      <c r="N3707">
        <v>80.653579711914006</v>
      </c>
      <c r="O3707">
        <v>21.587032318115199</v>
      </c>
      <c r="P3707">
        <v>79.188628158844693</v>
      </c>
      <c r="Q3707">
        <v>163.23067501360899</v>
      </c>
      <c r="R3707">
        <v>32.5085114752222</v>
      </c>
      <c r="S3707">
        <v>5.6768830656235796</v>
      </c>
      <c r="T3707">
        <v>0.42861459592397699</v>
      </c>
      <c r="U3707">
        <v>0.951845317294988</v>
      </c>
      <c r="V3707">
        <v>14.7684049079754</v>
      </c>
      <c r="W3707">
        <v>3.01505090748118</v>
      </c>
    </row>
    <row r="3708" spans="1:23" x14ac:dyDescent="0.25">
      <c r="A3708">
        <v>3706</v>
      </c>
      <c r="B3708">
        <v>156.633468532282</v>
      </c>
      <c r="C3708">
        <v>191.172640648954</v>
      </c>
      <c r="D3708">
        <v>47.842974702858399</v>
      </c>
      <c r="E3708">
        <v>7.0906066187453503</v>
      </c>
      <c r="F3708">
        <v>11.2383728027343</v>
      </c>
      <c r="G3708">
        <v>3.7343950271606401</v>
      </c>
      <c r="H3708">
        <v>13.256445884704499</v>
      </c>
      <c r="I3708">
        <v>2.95800709724426</v>
      </c>
      <c r="J3708">
        <v>1667</v>
      </c>
      <c r="K3708">
        <v>279</v>
      </c>
      <c r="L3708">
        <v>3249</v>
      </c>
      <c r="M3708">
        <v>607</v>
      </c>
      <c r="N3708">
        <v>124.338249206542</v>
      </c>
      <c r="O3708">
        <v>27.2029418945312</v>
      </c>
      <c r="P3708">
        <v>69.493871866295194</v>
      </c>
      <c r="Q3708">
        <v>176.483228956586</v>
      </c>
      <c r="R3708">
        <v>29.210023106994502</v>
      </c>
      <c r="S3708">
        <v>10.1629573537111</v>
      </c>
      <c r="T3708">
        <v>0.41562243768225998</v>
      </c>
      <c r="U3708">
        <v>0.94043545894024305</v>
      </c>
      <c r="V3708">
        <v>13.78509196515</v>
      </c>
      <c r="W3708">
        <v>5.3590534979423801</v>
      </c>
    </row>
    <row r="3709" spans="1:23" x14ac:dyDescent="0.25">
      <c r="A3709">
        <v>3707</v>
      </c>
      <c r="B3709">
        <v>152.42973859380101</v>
      </c>
      <c r="C3709">
        <v>170.48454268470101</v>
      </c>
      <c r="D3709">
        <v>35.427855042257903</v>
      </c>
      <c r="E3709">
        <v>6.1557283157409097</v>
      </c>
      <c r="F3709">
        <v>7.2603945732116699</v>
      </c>
      <c r="G3709">
        <v>3.2364914417266801</v>
      </c>
      <c r="H3709">
        <v>8.7911653518676705</v>
      </c>
      <c r="I3709">
        <v>2.1416223049163801</v>
      </c>
      <c r="J3709">
        <v>1046</v>
      </c>
      <c r="K3709">
        <v>144</v>
      </c>
      <c r="L3709">
        <v>2175</v>
      </c>
      <c r="M3709">
        <v>343</v>
      </c>
      <c r="N3709">
        <v>107.168098449707</v>
      </c>
      <c r="O3709">
        <v>29.681642532348601</v>
      </c>
      <c r="P3709">
        <v>107.221038615179</v>
      </c>
      <c r="Q3709">
        <v>168.344593041959</v>
      </c>
      <c r="R3709">
        <v>25.409485992264301</v>
      </c>
      <c r="S3709">
        <v>5.7157102203738601</v>
      </c>
      <c r="T3709">
        <v>0.55417800589561805</v>
      </c>
      <c r="U3709">
        <v>0.98187761544167795</v>
      </c>
      <c r="V3709">
        <v>8.1747285291214205</v>
      </c>
      <c r="W3709">
        <v>2.9314298074843101</v>
      </c>
    </row>
    <row r="3710" spans="1:23" x14ac:dyDescent="0.25">
      <c r="A3710">
        <v>3708</v>
      </c>
      <c r="B3710">
        <v>174.865881348366</v>
      </c>
      <c r="C3710">
        <v>198.14512216421801</v>
      </c>
      <c r="D3710">
        <v>41.3715214711439</v>
      </c>
      <c r="E3710">
        <v>8.0855316996398496</v>
      </c>
      <c r="F3710">
        <v>5.2292175292968697</v>
      </c>
      <c r="G3710">
        <v>5.9948263168334899</v>
      </c>
      <c r="H3710">
        <v>6.95423984527587</v>
      </c>
      <c r="I3710">
        <v>4.3977022171020499</v>
      </c>
      <c r="J3710">
        <v>703</v>
      </c>
      <c r="K3710">
        <v>367</v>
      </c>
      <c r="L3710">
        <v>1437</v>
      </c>
      <c r="M3710">
        <v>1056</v>
      </c>
      <c r="N3710">
        <v>61.2943725585937</v>
      </c>
      <c r="O3710">
        <v>17.088006973266602</v>
      </c>
      <c r="P3710">
        <v>63.678769230769198</v>
      </c>
      <c r="Q3710">
        <v>207.485755095738</v>
      </c>
      <c r="R3710">
        <v>22.754601462472898</v>
      </c>
      <c r="S3710">
        <v>3.48765107083632</v>
      </c>
      <c r="T3710">
        <v>0.44703411895516598</v>
      </c>
      <c r="U3710">
        <v>0.98189553177889299</v>
      </c>
      <c r="V3710">
        <v>10.189555125725301</v>
      </c>
      <c r="W3710">
        <v>2.3513316838887999</v>
      </c>
    </row>
    <row r="3711" spans="1:23" x14ac:dyDescent="0.25">
      <c r="A3711">
        <v>3709</v>
      </c>
      <c r="B3711">
        <v>189.723883638339</v>
      </c>
      <c r="C3711">
        <v>207.26905237827199</v>
      </c>
      <c r="D3711">
        <v>38.527658047653603</v>
      </c>
      <c r="E3711">
        <v>4.5923707345601299</v>
      </c>
      <c r="F3711">
        <v>8.5656375885009695</v>
      </c>
      <c r="G3711">
        <v>2.3498883247375399</v>
      </c>
      <c r="H3711">
        <v>11.874676704406699</v>
      </c>
      <c r="I3711">
        <v>1.39481496810913</v>
      </c>
      <c r="J3711">
        <v>1417</v>
      </c>
      <c r="K3711">
        <v>71</v>
      </c>
      <c r="L3711">
        <v>2610</v>
      </c>
      <c r="M3711">
        <v>175</v>
      </c>
      <c r="N3711">
        <v>116.77756500244099</v>
      </c>
      <c r="O3711">
        <v>25.495098114013601</v>
      </c>
      <c r="P3711">
        <v>90.868872549019599</v>
      </c>
      <c r="Q3711">
        <v>156.50640568058</v>
      </c>
      <c r="R3711">
        <v>25.786357574580901</v>
      </c>
      <c r="S3711">
        <v>2.5203023383912702</v>
      </c>
      <c r="T3711">
        <v>0.54846170728197796</v>
      </c>
      <c r="U3711">
        <v>0.98407811720596505</v>
      </c>
      <c r="V3711">
        <v>15.118399999999999</v>
      </c>
      <c r="W3711">
        <v>2.23099718476811</v>
      </c>
    </row>
    <row r="3712" spans="1:23" x14ac:dyDescent="0.25">
      <c r="A3712">
        <v>3710</v>
      </c>
      <c r="B3712">
        <v>146.373013254672</v>
      </c>
      <c r="C3712">
        <v>209.64350171747901</v>
      </c>
      <c r="D3712">
        <v>15.904374306809199</v>
      </c>
      <c r="E3712">
        <v>6.6562566519031199</v>
      </c>
      <c r="F3712">
        <v>3.5228188037872301</v>
      </c>
      <c r="G3712">
        <v>3.6619560718536301</v>
      </c>
      <c r="H3712">
        <v>3.8456339836120601</v>
      </c>
      <c r="I3712">
        <v>2.9904050827026301</v>
      </c>
      <c r="J3712">
        <v>352</v>
      </c>
      <c r="K3712">
        <v>286</v>
      </c>
      <c r="L3712">
        <v>791</v>
      </c>
      <c r="M3712">
        <v>611</v>
      </c>
      <c r="N3712">
        <v>45.276927947997997</v>
      </c>
      <c r="O3712">
        <v>61.911231994628899</v>
      </c>
      <c r="P3712">
        <v>73.461077844311305</v>
      </c>
      <c r="Q3712">
        <v>197.890047787242</v>
      </c>
      <c r="R3712">
        <v>24.532924735971999</v>
      </c>
      <c r="S3712">
        <v>3.8783338919004802</v>
      </c>
      <c r="T3712">
        <v>0.46589075315786799</v>
      </c>
      <c r="U3712">
        <v>0.98259387738153003</v>
      </c>
      <c r="V3712">
        <v>12.0096582466567</v>
      </c>
      <c r="W3712">
        <v>2.45068493150684</v>
      </c>
    </row>
    <row r="3713" spans="1:23" x14ac:dyDescent="0.25">
      <c r="A3713">
        <v>3711</v>
      </c>
      <c r="B3713">
        <v>151.49321741155401</v>
      </c>
      <c r="C3713">
        <v>185.08960003105</v>
      </c>
      <c r="D3713">
        <v>32.883459867875303</v>
      </c>
      <c r="E3713">
        <v>6.8096911692171203</v>
      </c>
      <c r="F3713">
        <v>6.8377737998962402</v>
      </c>
      <c r="G3713">
        <v>3.7555296421050999</v>
      </c>
      <c r="H3713">
        <v>6.6066970825195304</v>
      </c>
      <c r="I3713">
        <v>2.5476944446563698</v>
      </c>
      <c r="J3713">
        <v>713</v>
      </c>
      <c r="K3713">
        <v>175</v>
      </c>
      <c r="L3713">
        <v>1521</v>
      </c>
      <c r="M3713">
        <v>474</v>
      </c>
      <c r="N3713">
        <v>67.977935791015597</v>
      </c>
      <c r="O3713">
        <v>22.561027526855401</v>
      </c>
      <c r="P3713">
        <v>49.704502219403899</v>
      </c>
      <c r="Q3713">
        <v>189.57548325415999</v>
      </c>
      <c r="R3713">
        <v>18.428017220110899</v>
      </c>
      <c r="S3713">
        <v>8.2457856046811209</v>
      </c>
      <c r="T3713">
        <v>0.312823572854809</v>
      </c>
      <c r="U3713">
        <v>0.95497444295592504</v>
      </c>
      <c r="V3713">
        <v>13.1245980707395</v>
      </c>
      <c r="W3713">
        <v>3.9047165316817498</v>
      </c>
    </row>
    <row r="3714" spans="1:23" x14ac:dyDescent="0.25">
      <c r="A3714">
        <v>3712</v>
      </c>
      <c r="B3714">
        <v>201.96776572415499</v>
      </c>
      <c r="C3714">
        <v>180.94554522695901</v>
      </c>
      <c r="D3714">
        <v>36.183192466709698</v>
      </c>
      <c r="E3714">
        <v>8.5028430973620797</v>
      </c>
      <c r="F3714">
        <v>4.87790727615356</v>
      </c>
      <c r="G3714">
        <v>4.0098900794982901</v>
      </c>
      <c r="H3714">
        <v>7.0269169807434002</v>
      </c>
      <c r="I3714">
        <v>3.4500536918640101</v>
      </c>
      <c r="J3714">
        <v>630</v>
      </c>
      <c r="K3714">
        <v>371</v>
      </c>
      <c r="L3714">
        <v>1557</v>
      </c>
      <c r="M3714">
        <v>765</v>
      </c>
      <c r="N3714">
        <v>70.384658813476506</v>
      </c>
      <c r="O3714">
        <v>65.924201965332003</v>
      </c>
      <c r="P3714">
        <v>139.96253345227399</v>
      </c>
      <c r="Q3714">
        <v>207.664004208915</v>
      </c>
      <c r="R3714">
        <v>21.962733549047801</v>
      </c>
      <c r="S3714">
        <v>5.3841550121211101</v>
      </c>
      <c r="T3714">
        <v>0.69796092865676895</v>
      </c>
      <c r="U3714">
        <v>0.974730618749442</v>
      </c>
      <c r="V3714">
        <v>10.5054021608643</v>
      </c>
      <c r="W3714">
        <v>3.19745325596389</v>
      </c>
    </row>
    <row r="3715" spans="1:23" x14ac:dyDescent="0.25">
      <c r="A3715">
        <v>3713</v>
      </c>
      <c r="B3715">
        <v>187.01014962448301</v>
      </c>
      <c r="C3715">
        <v>198.95113431271699</v>
      </c>
      <c r="D3715">
        <v>17.932698248566702</v>
      </c>
      <c r="E3715">
        <v>7.6751656246584004</v>
      </c>
      <c r="F3715">
        <v>4.9757533073425204</v>
      </c>
      <c r="G3715">
        <v>3.6255540847778298</v>
      </c>
      <c r="H3715">
        <v>9.19386386871337</v>
      </c>
      <c r="I3715">
        <v>2.56004285812377</v>
      </c>
      <c r="J3715">
        <v>1112</v>
      </c>
      <c r="K3715">
        <v>217</v>
      </c>
      <c r="L3715">
        <v>1988</v>
      </c>
      <c r="M3715">
        <v>499</v>
      </c>
      <c r="N3715">
        <v>83.934494018554602</v>
      </c>
      <c r="O3715">
        <v>35.468296051025298</v>
      </c>
      <c r="P3715">
        <v>89.265536723163805</v>
      </c>
      <c r="Q3715">
        <v>161.19678309442</v>
      </c>
      <c r="R3715">
        <v>22.608619518595798</v>
      </c>
      <c r="S3715">
        <v>9.8569368262117401</v>
      </c>
      <c r="T3715">
        <v>0.48220638799100901</v>
      </c>
      <c r="U3715">
        <v>0.89838221897477999</v>
      </c>
      <c r="V3715">
        <v>5.5041586692258404</v>
      </c>
      <c r="W3715">
        <v>3.8636465074760098</v>
      </c>
    </row>
    <row r="3716" spans="1:23" x14ac:dyDescent="0.25">
      <c r="A3716">
        <v>3714</v>
      </c>
      <c r="B3716">
        <v>178.28618835995201</v>
      </c>
      <c r="C3716">
        <v>171.636651206116</v>
      </c>
      <c r="D3716">
        <v>32.341802222749699</v>
      </c>
      <c r="E3716">
        <v>11.095229449057801</v>
      </c>
      <c r="F3716">
        <v>6.4690690040588299</v>
      </c>
      <c r="G3716">
        <v>5.6618394851684499</v>
      </c>
      <c r="H3716">
        <v>8.6823425292968697</v>
      </c>
      <c r="I3716">
        <v>3.5788264274597101</v>
      </c>
      <c r="J3716">
        <v>848</v>
      </c>
      <c r="K3716">
        <v>247</v>
      </c>
      <c r="L3716">
        <v>1813</v>
      </c>
      <c r="M3716">
        <v>715</v>
      </c>
      <c r="N3716">
        <v>64.1248779296875</v>
      </c>
      <c r="O3716">
        <v>29.206163406371999</v>
      </c>
      <c r="P3716">
        <v>70.384754990925501</v>
      </c>
      <c r="Q3716">
        <v>199.117241811235</v>
      </c>
      <c r="R3716">
        <v>25.516815278626801</v>
      </c>
      <c r="S3716">
        <v>8.2282240812108007</v>
      </c>
      <c r="T3716">
        <v>0.41584593436590001</v>
      </c>
      <c r="U3716">
        <v>0.96645289366508103</v>
      </c>
      <c r="V3716">
        <v>16.524881516587602</v>
      </c>
      <c r="W3716">
        <v>3.3396917148362202</v>
      </c>
    </row>
    <row r="3717" spans="1:23" x14ac:dyDescent="0.25">
      <c r="A3717">
        <v>3715</v>
      </c>
      <c r="B3717">
        <v>180.73127753303899</v>
      </c>
      <c r="C3717">
        <v>177.536202914863</v>
      </c>
      <c r="D3717">
        <v>26.833230142935498</v>
      </c>
      <c r="E3717">
        <v>10.914959681277701</v>
      </c>
      <c r="F3717">
        <v>6.96785068511962</v>
      </c>
      <c r="G3717">
        <v>4.1020307540893501</v>
      </c>
      <c r="H3717">
        <v>10.397387504577599</v>
      </c>
      <c r="I3717">
        <v>3.5447869300842201</v>
      </c>
      <c r="J3717">
        <v>1170</v>
      </c>
      <c r="K3717">
        <v>284</v>
      </c>
      <c r="L3717">
        <v>2334</v>
      </c>
      <c r="M3717">
        <v>815</v>
      </c>
      <c r="N3717">
        <v>82.734519958496094</v>
      </c>
      <c r="O3717">
        <v>47.3814277648925</v>
      </c>
      <c r="P3717">
        <v>60.951061587110303</v>
      </c>
      <c r="Q3717">
        <v>178.72297007016999</v>
      </c>
      <c r="R3717">
        <v>27.187944458884399</v>
      </c>
      <c r="S3717">
        <v>5.3635227095404403</v>
      </c>
      <c r="T3717">
        <v>0.38041540593471601</v>
      </c>
      <c r="U3717">
        <v>0.958249204581472</v>
      </c>
      <c r="V3717">
        <v>7.2450248756218896</v>
      </c>
      <c r="W3717">
        <v>2.6302120562306399</v>
      </c>
    </row>
    <row r="3718" spans="1:23" x14ac:dyDescent="0.25">
      <c r="A3718">
        <v>3716</v>
      </c>
      <c r="B3718">
        <v>169.78258844534099</v>
      </c>
      <c r="C3718">
        <v>167.466552814919</v>
      </c>
      <c r="D3718">
        <v>19.149056319861302</v>
      </c>
      <c r="E3718">
        <v>6.3821434492969402</v>
      </c>
      <c r="F3718">
        <v>5.9681458473205504</v>
      </c>
      <c r="G3718">
        <v>3.0705986022949201</v>
      </c>
      <c r="H3718">
        <v>8.8297004699706996</v>
      </c>
      <c r="I3718">
        <v>2.1462109088897701</v>
      </c>
      <c r="J3718">
        <v>1080</v>
      </c>
      <c r="K3718">
        <v>163</v>
      </c>
      <c r="L3718">
        <v>2081</v>
      </c>
      <c r="M3718">
        <v>387</v>
      </c>
      <c r="N3718">
        <v>93.434471130371094</v>
      </c>
      <c r="O3718">
        <v>46.690471649169901</v>
      </c>
      <c r="P3718">
        <v>44.295013204909097</v>
      </c>
      <c r="Q3718">
        <v>153.230844361967</v>
      </c>
      <c r="R3718">
        <v>15.672044625514401</v>
      </c>
      <c r="S3718">
        <v>7.0522152711435604</v>
      </c>
      <c r="T3718">
        <v>0.386963801609439</v>
      </c>
      <c r="U3718">
        <v>0.94190161274588402</v>
      </c>
      <c r="V3718">
        <v>6.9862757330006202</v>
      </c>
      <c r="W3718">
        <v>3.8385693571773798</v>
      </c>
    </row>
    <row r="3719" spans="1:23" x14ac:dyDescent="0.25">
      <c r="A3719">
        <v>3717</v>
      </c>
      <c r="B3719">
        <v>178.15645558811499</v>
      </c>
      <c r="C3719">
        <v>155.01874672514501</v>
      </c>
      <c r="D3719">
        <v>32.9180519156439</v>
      </c>
      <c r="E3719">
        <v>10.196474562986101</v>
      </c>
      <c r="F3719">
        <v>8.5472955703735298</v>
      </c>
      <c r="G3719">
        <v>3.33041095733642</v>
      </c>
      <c r="H3719">
        <v>8.6741695404052699</v>
      </c>
      <c r="I3719">
        <v>2.0130422115325901</v>
      </c>
      <c r="J3719">
        <v>1076</v>
      </c>
      <c r="K3719">
        <v>110</v>
      </c>
      <c r="L3719">
        <v>2043</v>
      </c>
      <c r="M3719">
        <v>331</v>
      </c>
      <c r="N3719">
        <v>97.097892761230398</v>
      </c>
      <c r="O3719">
        <v>52.4976196289062</v>
      </c>
      <c r="P3719">
        <v>75.195929377145603</v>
      </c>
      <c r="Q3719">
        <v>167.07761332576899</v>
      </c>
      <c r="R3719">
        <v>23.2646008114063</v>
      </c>
      <c r="S3719">
        <v>8.3007026995187196</v>
      </c>
      <c r="T3719">
        <v>0.51486055687617804</v>
      </c>
      <c r="U3719">
        <v>0.93989069110317103</v>
      </c>
      <c r="V3719">
        <v>14.168680089485401</v>
      </c>
      <c r="W3719">
        <v>4.3760798331843898</v>
      </c>
    </row>
    <row r="3720" spans="1:23" x14ac:dyDescent="0.25">
      <c r="A3720">
        <v>3718</v>
      </c>
      <c r="B3720">
        <v>143.971744066448</v>
      </c>
      <c r="C3720">
        <v>166.11841875448701</v>
      </c>
      <c r="D3720">
        <v>49.742505835444199</v>
      </c>
      <c r="E3720">
        <v>7.1992210663136902</v>
      </c>
      <c r="F3720">
        <v>9.0732183456420898</v>
      </c>
      <c r="G3720">
        <v>3.8507652282714799</v>
      </c>
      <c r="H3720">
        <v>8.9591255187988192</v>
      </c>
      <c r="I3720">
        <v>3.2198238372802699</v>
      </c>
      <c r="J3720">
        <v>1037</v>
      </c>
      <c r="K3720">
        <v>278</v>
      </c>
      <c r="L3720">
        <v>2028</v>
      </c>
      <c r="M3720">
        <v>714</v>
      </c>
      <c r="N3720">
        <v>111.865989685058</v>
      </c>
      <c r="O3720">
        <v>14.8660678863525</v>
      </c>
      <c r="P3720">
        <v>103.59219952241899</v>
      </c>
      <c r="Q3720">
        <v>160.51086830175501</v>
      </c>
      <c r="R3720">
        <v>19.8245033761611</v>
      </c>
      <c r="S3720">
        <v>5.7388746071010397</v>
      </c>
      <c r="T3720">
        <v>0.52249225846448399</v>
      </c>
      <c r="U3720">
        <v>0.96586870140155401</v>
      </c>
      <c r="V3720">
        <v>9.4165872259294492</v>
      </c>
      <c r="W3720">
        <v>3.7287342531493701</v>
      </c>
    </row>
    <row r="3721" spans="1:23" x14ac:dyDescent="0.25">
      <c r="A3721">
        <v>3719</v>
      </c>
      <c r="B3721">
        <v>152.09875992159701</v>
      </c>
      <c r="C3721">
        <v>179.983892565351</v>
      </c>
      <c r="D3721">
        <v>31.3571786128953</v>
      </c>
      <c r="E3721">
        <v>8.0709975103304998</v>
      </c>
      <c r="F3721">
        <v>8.90040779113769</v>
      </c>
      <c r="G3721">
        <v>3.3885457515716499</v>
      </c>
      <c r="H3721">
        <v>8.7078342437744105</v>
      </c>
      <c r="I3721">
        <v>2.5846476554870601</v>
      </c>
      <c r="J3721">
        <v>1004</v>
      </c>
      <c r="K3721">
        <v>252</v>
      </c>
      <c r="L3721">
        <v>2441</v>
      </c>
      <c r="M3721">
        <v>494</v>
      </c>
      <c r="N3721">
        <v>94.9210205078125</v>
      </c>
      <c r="O3721">
        <v>30.000001907348601</v>
      </c>
      <c r="P3721">
        <v>73.645380790369003</v>
      </c>
      <c r="Q3721">
        <v>182.098105372437</v>
      </c>
      <c r="R3721">
        <v>20.280185343167901</v>
      </c>
      <c r="S3721">
        <v>4.1740400043927597</v>
      </c>
      <c r="T3721">
        <v>0.56107591008925495</v>
      </c>
      <c r="U3721">
        <v>0.97326961875451901</v>
      </c>
      <c r="V3721">
        <v>5.5484375000000004</v>
      </c>
      <c r="W3721">
        <v>2.88778877887788</v>
      </c>
    </row>
    <row r="3722" spans="1:23" x14ac:dyDescent="0.25">
      <c r="A3722">
        <v>3720</v>
      </c>
      <c r="B3722">
        <v>164.479885113237</v>
      </c>
      <c r="C3722">
        <v>200.077141027382</v>
      </c>
      <c r="D3722">
        <v>42.793729149209597</v>
      </c>
      <c r="E3722">
        <v>13.0417134067361</v>
      </c>
      <c r="F3722">
        <v>7.2096519470214799</v>
      </c>
      <c r="G3722">
        <v>10.173716545104901</v>
      </c>
      <c r="H3722">
        <v>11.078488349914499</v>
      </c>
      <c r="I3722">
        <v>7.12623739242553</v>
      </c>
      <c r="J3722">
        <v>1389</v>
      </c>
      <c r="K3722">
        <v>594</v>
      </c>
      <c r="L3722">
        <v>2319</v>
      </c>
      <c r="M3722">
        <v>1563</v>
      </c>
      <c r="N3722">
        <v>107.62899017333901</v>
      </c>
      <c r="O3722">
        <v>47.759815216064403</v>
      </c>
      <c r="P3722">
        <v>89.369387086201201</v>
      </c>
      <c r="Q3722">
        <v>171.971075925695</v>
      </c>
      <c r="R3722">
        <v>26.094379673134199</v>
      </c>
      <c r="S3722">
        <v>6.6136482218205304</v>
      </c>
      <c r="T3722">
        <v>0.48708440439844303</v>
      </c>
      <c r="U3722">
        <v>0.94812742469894695</v>
      </c>
      <c r="V3722">
        <v>15.489989462592201</v>
      </c>
      <c r="W3722">
        <v>3.1314615098549599</v>
      </c>
    </row>
    <row r="3723" spans="1:23" x14ac:dyDescent="0.25">
      <c r="A3723">
        <v>3721</v>
      </c>
      <c r="B3723">
        <v>134.27196336043701</v>
      </c>
      <c r="C3723">
        <v>183.70372023520699</v>
      </c>
      <c r="D3723">
        <v>14.922305663022099</v>
      </c>
      <c r="E3723">
        <v>13.231849134889501</v>
      </c>
      <c r="F3723">
        <v>4.1736154556274396</v>
      </c>
      <c r="G3723">
        <v>11.5019426345825</v>
      </c>
      <c r="H3723">
        <v>4.8225736618041903</v>
      </c>
      <c r="I3723">
        <v>7.86824226379394</v>
      </c>
      <c r="J3723">
        <v>538</v>
      </c>
      <c r="K3723">
        <v>823</v>
      </c>
      <c r="L3723">
        <v>1040</v>
      </c>
      <c r="M3723">
        <v>2312</v>
      </c>
      <c r="N3723">
        <v>53.450912475585902</v>
      </c>
      <c r="O3723">
        <v>35.0142822265625</v>
      </c>
      <c r="P3723">
        <v>87.216006423982805</v>
      </c>
      <c r="Q3723">
        <v>183.631298419584</v>
      </c>
      <c r="R3723">
        <v>31.078622938469501</v>
      </c>
      <c r="S3723">
        <v>8.8312892563095904</v>
      </c>
      <c r="T3723">
        <v>0.45700851019823402</v>
      </c>
      <c r="U3723">
        <v>0.95824871919186505</v>
      </c>
      <c r="V3723">
        <v>11.0732635585157</v>
      </c>
      <c r="W3723">
        <v>4.8981590947475002</v>
      </c>
    </row>
    <row r="3724" spans="1:23" x14ac:dyDescent="0.25">
      <c r="A3724">
        <v>3722</v>
      </c>
      <c r="B3724">
        <v>168.92016146247701</v>
      </c>
      <c r="C3724">
        <v>214.06210095286099</v>
      </c>
      <c r="D3724">
        <v>36.533339390746399</v>
      </c>
      <c r="E3724">
        <v>4.5568237582020501</v>
      </c>
      <c r="F3724">
        <v>6.4998364448547301</v>
      </c>
      <c r="G3724">
        <v>1.94809889793396</v>
      </c>
      <c r="H3724">
        <v>8.2669343948364205</v>
      </c>
      <c r="I3724">
        <v>1.3860057592391899</v>
      </c>
      <c r="J3724">
        <v>945</v>
      </c>
      <c r="K3724">
        <v>119</v>
      </c>
      <c r="L3724">
        <v>2004</v>
      </c>
      <c r="M3724">
        <v>226</v>
      </c>
      <c r="N3724">
        <v>83.725738525390597</v>
      </c>
      <c r="O3724">
        <v>44.598209381103501</v>
      </c>
      <c r="P3724">
        <v>160.60337629333799</v>
      </c>
      <c r="Q3724">
        <v>205.81152837310401</v>
      </c>
      <c r="R3724">
        <v>17.4775865969774</v>
      </c>
      <c r="S3724">
        <v>6.5341666490379904</v>
      </c>
      <c r="T3724">
        <v>0.86446369359422903</v>
      </c>
      <c r="U3724">
        <v>0.96511733102539399</v>
      </c>
      <c r="V3724">
        <v>6.67124501550731</v>
      </c>
      <c r="W3724">
        <v>2.7811594202898502</v>
      </c>
    </row>
    <row r="3725" spans="1:23" x14ac:dyDescent="0.25">
      <c r="A3725">
        <v>3723</v>
      </c>
      <c r="B3725">
        <v>171.50078596518401</v>
      </c>
      <c r="C3725">
        <v>197.74897630460501</v>
      </c>
      <c r="D3725">
        <v>21.292782916358401</v>
      </c>
      <c r="E3725">
        <v>5.4380507805104203</v>
      </c>
      <c r="F3725">
        <v>4.3802628517150799</v>
      </c>
      <c r="G3725">
        <v>2.3115637302398602</v>
      </c>
      <c r="H3725">
        <v>6.8705115318298304</v>
      </c>
      <c r="I3725">
        <v>1.7446146011352499</v>
      </c>
      <c r="J3725">
        <v>816</v>
      </c>
      <c r="K3725">
        <v>99</v>
      </c>
      <c r="L3725">
        <v>1479</v>
      </c>
      <c r="M3725">
        <v>257</v>
      </c>
      <c r="N3725">
        <v>73.006851196289006</v>
      </c>
      <c r="O3725">
        <v>59.774578094482401</v>
      </c>
      <c r="P3725">
        <v>91.5491590081498</v>
      </c>
      <c r="Q3725">
        <v>205.62691840565299</v>
      </c>
      <c r="R3725">
        <v>24.937076399095901</v>
      </c>
      <c r="S3725">
        <v>4.2706461576193098</v>
      </c>
      <c r="T3725">
        <v>0.59463893990504402</v>
      </c>
      <c r="U3725">
        <v>0.97766184358617503</v>
      </c>
      <c r="V3725">
        <v>13.898541919805499</v>
      </c>
      <c r="W3725">
        <v>2.2565838976674102</v>
      </c>
    </row>
    <row r="3726" spans="1:23" x14ac:dyDescent="0.25">
      <c r="A3726">
        <v>3724</v>
      </c>
      <c r="B3726">
        <v>182.890488850938</v>
      </c>
      <c r="C3726">
        <v>184.13559354926301</v>
      </c>
      <c r="D3726">
        <v>39.397589521858499</v>
      </c>
      <c r="E3726">
        <v>7.2538462212858299</v>
      </c>
      <c r="F3726">
        <v>5.8235836029052699</v>
      </c>
      <c r="G3726">
        <v>3.5088980197906401</v>
      </c>
      <c r="H3726">
        <v>8.7383499145507795</v>
      </c>
      <c r="I3726">
        <v>2.4228961467742902</v>
      </c>
      <c r="J3726">
        <v>1043</v>
      </c>
      <c r="K3726">
        <v>219</v>
      </c>
      <c r="L3726">
        <v>1994</v>
      </c>
      <c r="M3726">
        <v>451</v>
      </c>
      <c r="N3726">
        <v>95.692207336425696</v>
      </c>
      <c r="O3726">
        <v>30.000001907348601</v>
      </c>
      <c r="P3726">
        <v>63.7806973218797</v>
      </c>
      <c r="Q3726">
        <v>221.37287802577799</v>
      </c>
      <c r="R3726">
        <v>25.761988507555301</v>
      </c>
      <c r="S3726">
        <v>3.4364758936508601</v>
      </c>
      <c r="T3726">
        <v>0.38718376283703498</v>
      </c>
      <c r="U3726">
        <v>0.98685533868881203</v>
      </c>
      <c r="V3726">
        <v>21.070796460176901</v>
      </c>
      <c r="W3726">
        <v>2.2005219660722002</v>
      </c>
    </row>
    <row r="3727" spans="1:23" x14ac:dyDescent="0.25">
      <c r="A3727">
        <v>3725</v>
      </c>
      <c r="B3727">
        <v>158.15402976964401</v>
      </c>
      <c r="C3727">
        <v>132.63405072871501</v>
      </c>
      <c r="D3727">
        <v>33.124867617814097</v>
      </c>
      <c r="E3727">
        <v>5.5953905286049999</v>
      </c>
      <c r="F3727">
        <v>6.6597480773925701</v>
      </c>
      <c r="G3727">
        <v>3.4904401302337602</v>
      </c>
      <c r="H3727">
        <v>10.17600440979</v>
      </c>
      <c r="I3727">
        <v>2.4148862361907901</v>
      </c>
      <c r="J3727">
        <v>1229</v>
      </c>
      <c r="K3727">
        <v>187</v>
      </c>
      <c r="L3727">
        <v>2125</v>
      </c>
      <c r="M3727">
        <v>396</v>
      </c>
      <c r="N3727">
        <v>112.80514526367099</v>
      </c>
      <c r="O3727">
        <v>36.891731262207003</v>
      </c>
      <c r="P3727">
        <v>102.74724297403</v>
      </c>
      <c r="Q3727">
        <v>162.45447792376601</v>
      </c>
      <c r="R3727">
        <v>23.662364133582798</v>
      </c>
      <c r="S3727">
        <v>7.1281118099419398</v>
      </c>
      <c r="T3727">
        <v>0.60843262688329502</v>
      </c>
      <c r="U3727">
        <v>0.96039796621659901</v>
      </c>
      <c r="V3727">
        <v>9.9814126394051996</v>
      </c>
      <c r="W3727">
        <v>3.4966994042827202</v>
      </c>
    </row>
    <row r="3728" spans="1:23" x14ac:dyDescent="0.25">
      <c r="A3728">
        <v>3726</v>
      </c>
      <c r="B3728">
        <v>178.890023093791</v>
      </c>
      <c r="C3728">
        <v>191.149352791631</v>
      </c>
      <c r="D3728">
        <v>16.434417560537501</v>
      </c>
      <c r="E3728">
        <v>9.7758580447291106</v>
      </c>
      <c r="F3728">
        <v>4.9076819419860804</v>
      </c>
      <c r="G3728">
        <v>3.58633828163146</v>
      </c>
      <c r="H3728">
        <v>9.5935420989990199</v>
      </c>
      <c r="I3728">
        <v>3.1858026981353702</v>
      </c>
      <c r="J3728">
        <v>1230</v>
      </c>
      <c r="K3728">
        <v>273</v>
      </c>
      <c r="L3728">
        <v>1803</v>
      </c>
      <c r="M3728">
        <v>646</v>
      </c>
      <c r="N3728">
        <v>99.985000610351506</v>
      </c>
      <c r="O3728">
        <v>37.443290710449197</v>
      </c>
      <c r="P3728">
        <v>92.976835492736498</v>
      </c>
      <c r="Q3728">
        <v>154.126713496555</v>
      </c>
      <c r="R3728">
        <v>28.927203986297801</v>
      </c>
      <c r="S3728">
        <v>6.3675343083543101</v>
      </c>
      <c r="T3728">
        <v>0.52475254786901104</v>
      </c>
      <c r="U3728">
        <v>0.95579573588299305</v>
      </c>
      <c r="V3728">
        <v>16.094193548387</v>
      </c>
      <c r="W3728">
        <v>2.8456322297566801</v>
      </c>
    </row>
    <row r="3729" spans="1:23" x14ac:dyDescent="0.25">
      <c r="A3729">
        <v>3727</v>
      </c>
      <c r="B3729">
        <v>171.68963108152599</v>
      </c>
      <c r="C3729">
        <v>150.19189194434199</v>
      </c>
      <c r="D3729">
        <v>35.608475681139602</v>
      </c>
      <c r="E3729">
        <v>9.0652835820974502</v>
      </c>
      <c r="F3729">
        <v>9.7471504211425692</v>
      </c>
      <c r="G3729">
        <v>5.4551224708557102</v>
      </c>
      <c r="H3729">
        <v>12.906599044799799</v>
      </c>
      <c r="I3729">
        <v>3.9957892894744802</v>
      </c>
      <c r="J3729">
        <v>1635</v>
      </c>
      <c r="K3729">
        <v>363</v>
      </c>
      <c r="L3729">
        <v>2929</v>
      </c>
      <c r="M3729">
        <v>917</v>
      </c>
      <c r="N3729">
        <v>125.09596252441401</v>
      </c>
      <c r="O3729">
        <v>40.706264495849602</v>
      </c>
      <c r="P3729">
        <v>100.537439304881</v>
      </c>
      <c r="Q3729">
        <v>176.539350529507</v>
      </c>
      <c r="R3729">
        <v>28.515752906931599</v>
      </c>
      <c r="S3729">
        <v>7.3267243640278101</v>
      </c>
      <c r="T3729">
        <v>0.54442448788097797</v>
      </c>
      <c r="U3729">
        <v>0.95584588791761904</v>
      </c>
      <c r="V3729">
        <v>14.6844547563805</v>
      </c>
      <c r="W3729">
        <v>3.83832335329341</v>
      </c>
    </row>
    <row r="3730" spans="1:23" x14ac:dyDescent="0.25">
      <c r="A3730">
        <v>3728</v>
      </c>
      <c r="B3730">
        <v>166.582565157484</v>
      </c>
      <c r="C3730">
        <v>166.783927497137</v>
      </c>
      <c r="D3730">
        <v>39.878230928125497</v>
      </c>
      <c r="E3730">
        <v>9.8938281257222798</v>
      </c>
      <c r="F3730">
        <v>9.1572389602661097</v>
      </c>
      <c r="G3730">
        <v>6.0732874870300204</v>
      </c>
      <c r="H3730">
        <v>10.410737037658601</v>
      </c>
      <c r="I3730">
        <v>4.1416587829589799</v>
      </c>
      <c r="J3730">
        <v>1280</v>
      </c>
      <c r="K3730">
        <v>371</v>
      </c>
      <c r="L3730">
        <v>2573</v>
      </c>
      <c r="M3730">
        <v>924</v>
      </c>
      <c r="N3730">
        <v>122.49488830566401</v>
      </c>
      <c r="O3730">
        <v>15.0000009536743</v>
      </c>
      <c r="P3730">
        <v>61.865458750963697</v>
      </c>
      <c r="Q3730">
        <v>192.60098761434401</v>
      </c>
      <c r="R3730">
        <v>28.278546518131598</v>
      </c>
      <c r="S3730">
        <v>5.8923549481397002</v>
      </c>
      <c r="T3730">
        <v>0.368823603577278</v>
      </c>
      <c r="U3730">
        <v>0.95171955621229198</v>
      </c>
      <c r="V3730">
        <v>14.4051470588235</v>
      </c>
      <c r="W3730">
        <v>2.7438196800775501</v>
      </c>
    </row>
    <row r="3731" spans="1:23" x14ac:dyDescent="0.25">
      <c r="A3731">
        <v>3729</v>
      </c>
      <c r="B3731">
        <v>155.85159812920801</v>
      </c>
      <c r="C3731">
        <v>169.017077762036</v>
      </c>
      <c r="D3731">
        <v>43.656885573269399</v>
      </c>
      <c r="E3731">
        <v>7.5927061897742503</v>
      </c>
      <c r="F3731">
        <v>8.0158529281616193</v>
      </c>
      <c r="G3731">
        <v>3.6450712680816602</v>
      </c>
      <c r="H3731">
        <v>11.4305782318115</v>
      </c>
      <c r="I3731">
        <v>2.08452272415161</v>
      </c>
      <c r="J3731">
        <v>1429</v>
      </c>
      <c r="K3731">
        <v>93</v>
      </c>
      <c r="L3731">
        <v>2566</v>
      </c>
      <c r="M3731">
        <v>303</v>
      </c>
      <c r="N3731">
        <v>116.01724243164</v>
      </c>
      <c r="O3731">
        <v>8.0622577667236293</v>
      </c>
      <c r="P3731">
        <v>114.85534907081799</v>
      </c>
      <c r="Q3731">
        <v>126.533954988983</v>
      </c>
      <c r="R3731">
        <v>23.667336413807899</v>
      </c>
      <c r="S3731">
        <v>3.7129382335229302</v>
      </c>
      <c r="T3731">
        <v>0.63210518824426398</v>
      </c>
      <c r="U3731">
        <v>0.962598998483993</v>
      </c>
      <c r="V3731">
        <v>14.8128491620111</v>
      </c>
      <c r="W3731">
        <v>2.4311428086262499</v>
      </c>
    </row>
    <row r="3732" spans="1:23" x14ac:dyDescent="0.25">
      <c r="A3732">
        <v>3730</v>
      </c>
      <c r="B3732">
        <v>125.207591841487</v>
      </c>
      <c r="C3732">
        <v>177.777659182208</v>
      </c>
      <c r="D3732">
        <v>13.844620320192</v>
      </c>
      <c r="E3732">
        <v>8.3211062298939495</v>
      </c>
      <c r="F3732">
        <v>4.2869067192077601</v>
      </c>
      <c r="G3732">
        <v>3.5986440181732098</v>
      </c>
      <c r="H3732">
        <v>4.3823285102844203</v>
      </c>
      <c r="I3732">
        <v>3.0100398063659601</v>
      </c>
      <c r="J3732">
        <v>448</v>
      </c>
      <c r="K3732">
        <v>300</v>
      </c>
      <c r="L3732">
        <v>1066</v>
      </c>
      <c r="M3732">
        <v>700</v>
      </c>
      <c r="N3732">
        <v>53.36665725708</v>
      </c>
      <c r="O3732">
        <v>51.6139526367187</v>
      </c>
      <c r="P3732">
        <v>76.374534371825206</v>
      </c>
      <c r="Q3732">
        <v>149.30536469344599</v>
      </c>
      <c r="R3732">
        <v>23.301058003712299</v>
      </c>
      <c r="S3732">
        <v>2.9030759562820601</v>
      </c>
      <c r="T3732">
        <v>0.53508271193441903</v>
      </c>
      <c r="U3732">
        <v>0.98700287474931603</v>
      </c>
      <c r="V3732">
        <v>7.5598526703499003</v>
      </c>
      <c r="W3732">
        <v>2.6005469987044698</v>
      </c>
    </row>
    <row r="3733" spans="1:23" x14ac:dyDescent="0.25">
      <c r="A3733">
        <v>3731</v>
      </c>
      <c r="B3733">
        <v>163.06248908381599</v>
      </c>
      <c r="C3733">
        <v>183.25372120553399</v>
      </c>
      <c r="D3733">
        <v>39.586138099869501</v>
      </c>
      <c r="E3733">
        <v>6.3218895826593897</v>
      </c>
      <c r="F3733">
        <v>5.9616932868957502</v>
      </c>
      <c r="G3733">
        <v>3.1043305397033598</v>
      </c>
      <c r="H3733">
        <v>9.8937606811523402</v>
      </c>
      <c r="I3733">
        <v>2.6099443435668901</v>
      </c>
      <c r="J3733">
        <v>1152</v>
      </c>
      <c r="K3733">
        <v>279</v>
      </c>
      <c r="L3733">
        <v>1894</v>
      </c>
      <c r="M3733">
        <v>580</v>
      </c>
      <c r="N3733">
        <v>123.32883453369099</v>
      </c>
      <c r="O3733">
        <v>44.598209381103501</v>
      </c>
      <c r="P3733">
        <v>85.082754161952394</v>
      </c>
      <c r="Q3733">
        <v>159.39756685412601</v>
      </c>
      <c r="R3733">
        <v>30.590063761761101</v>
      </c>
      <c r="S3733">
        <v>8.2635476195496995</v>
      </c>
      <c r="T3733">
        <v>0.49770445135111002</v>
      </c>
      <c r="U3733">
        <v>0.95647936177854898</v>
      </c>
      <c r="V3733">
        <v>10.4375</v>
      </c>
      <c r="W3733">
        <v>4.01606941989394</v>
      </c>
    </row>
    <row r="3734" spans="1:23" x14ac:dyDescent="0.25">
      <c r="A3734">
        <v>3732</v>
      </c>
      <c r="B3734">
        <v>148.57439500087301</v>
      </c>
      <c r="C3734">
        <v>143.47301519532601</v>
      </c>
      <c r="D3734">
        <v>27.1138825691176</v>
      </c>
      <c r="E3734">
        <v>7.2921671400019097</v>
      </c>
      <c r="F3734">
        <v>9.1941671371459908</v>
      </c>
      <c r="G3734">
        <v>3.6494388580322199</v>
      </c>
      <c r="H3734">
        <v>11.8333587646484</v>
      </c>
      <c r="I3734">
        <v>2.1706898212432799</v>
      </c>
      <c r="J3734">
        <v>1411</v>
      </c>
      <c r="K3734">
        <v>110</v>
      </c>
      <c r="L3734">
        <v>3138</v>
      </c>
      <c r="M3734">
        <v>322</v>
      </c>
      <c r="N3734">
        <v>120.668968200683</v>
      </c>
      <c r="O3734">
        <v>27.312999725341701</v>
      </c>
      <c r="P3734">
        <v>83.829787234042499</v>
      </c>
      <c r="Q3734">
        <v>167.47301587301499</v>
      </c>
      <c r="R3734">
        <v>23.6911242001215</v>
      </c>
      <c r="S3734">
        <v>8.6165970382762005</v>
      </c>
      <c r="T3734">
        <v>0.53075093642818405</v>
      </c>
      <c r="U3734">
        <v>0.95067079954924105</v>
      </c>
      <c r="V3734">
        <v>10.150310559006201</v>
      </c>
      <c r="W3734">
        <v>3.5845708076783702</v>
      </c>
    </row>
    <row r="3735" spans="1:23" x14ac:dyDescent="0.25">
      <c r="A3735">
        <v>3733</v>
      </c>
      <c r="B3735">
        <v>154.32438044596199</v>
      </c>
      <c r="C3735">
        <v>174.820062489083</v>
      </c>
      <c r="D3735">
        <v>18.0510095199228</v>
      </c>
      <c r="E3735">
        <v>8.2299894069170296</v>
      </c>
      <c r="F3735">
        <v>5.6051058769226003</v>
      </c>
      <c r="G3735">
        <v>3.7773201465606601</v>
      </c>
      <c r="H3735">
        <v>4.98744297027587</v>
      </c>
      <c r="I3735">
        <v>2.53097343444824</v>
      </c>
      <c r="J3735">
        <v>531</v>
      </c>
      <c r="K3735">
        <v>191</v>
      </c>
      <c r="L3735">
        <v>1222</v>
      </c>
      <c r="M3735">
        <v>484</v>
      </c>
      <c r="N3735">
        <v>53.338542938232401</v>
      </c>
      <c r="O3735">
        <v>42.426406860351499</v>
      </c>
      <c r="P3735">
        <v>105.484333333333</v>
      </c>
      <c r="Q3735">
        <v>152.026627110573</v>
      </c>
      <c r="R3735">
        <v>26.710721507373101</v>
      </c>
      <c r="S3735">
        <v>7.0661289057536996</v>
      </c>
      <c r="T3735">
        <v>0.56402553251733001</v>
      </c>
      <c r="U3735">
        <v>0.95821590068777995</v>
      </c>
      <c r="V3735">
        <v>7.15238915195867</v>
      </c>
      <c r="W3735">
        <v>3.9027605073364802</v>
      </c>
    </row>
    <row r="3736" spans="1:23" x14ac:dyDescent="0.25">
      <c r="A3736">
        <v>3734</v>
      </c>
      <c r="B3736">
        <v>154.76007684992899</v>
      </c>
      <c r="C3736">
        <v>207.71484018707901</v>
      </c>
      <c r="D3736">
        <v>35.805641350678798</v>
      </c>
      <c r="E3736">
        <v>2.92782191356988</v>
      </c>
      <c r="F3736">
        <v>10.8111867904663</v>
      </c>
      <c r="G3736">
        <v>1.6762548685073799</v>
      </c>
      <c r="H3736">
        <v>11.5280990600585</v>
      </c>
      <c r="I3736">
        <v>1.2189139127731301</v>
      </c>
      <c r="J3736">
        <v>1406</v>
      </c>
      <c r="K3736">
        <v>95</v>
      </c>
      <c r="L3736">
        <v>2916</v>
      </c>
      <c r="M3736">
        <v>187</v>
      </c>
      <c r="N3736">
        <v>125.431259155273</v>
      </c>
      <c r="O3736">
        <v>33.615470886230398</v>
      </c>
      <c r="P3736">
        <v>78.472216844143205</v>
      </c>
      <c r="Q3736">
        <v>207.14019203024699</v>
      </c>
      <c r="R3736">
        <v>31.780214680426599</v>
      </c>
      <c r="S3736">
        <v>4.1310851271889</v>
      </c>
      <c r="T3736">
        <v>0.44516377665752399</v>
      </c>
      <c r="U3736">
        <v>0.98118338809862404</v>
      </c>
      <c r="V3736">
        <v>14.8836457659987</v>
      </c>
      <c r="W3736">
        <v>2.2507619370132002</v>
      </c>
    </row>
    <row r="3737" spans="1:23" x14ac:dyDescent="0.25">
      <c r="A3737">
        <v>3735</v>
      </c>
      <c r="B3737">
        <v>200.189757224087</v>
      </c>
      <c r="C3737">
        <v>179.85122940480099</v>
      </c>
      <c r="D3737">
        <v>40.186416354536803</v>
      </c>
      <c r="E3737">
        <v>13.1009435054254</v>
      </c>
      <c r="F3737">
        <v>6.0899877548217702</v>
      </c>
      <c r="G3737">
        <v>7.0110459327697701</v>
      </c>
      <c r="H3737">
        <v>9.4506759643554599</v>
      </c>
      <c r="I3737">
        <v>4.9581713676452601</v>
      </c>
      <c r="J3737">
        <v>1115</v>
      </c>
      <c r="K3737">
        <v>433</v>
      </c>
      <c r="L3737">
        <v>1911</v>
      </c>
      <c r="M3737">
        <v>1224</v>
      </c>
      <c r="N3737">
        <v>104.13932800292901</v>
      </c>
      <c r="O3737">
        <v>40.249221801757798</v>
      </c>
      <c r="P3737">
        <v>87.041046363249606</v>
      </c>
      <c r="Q3737">
        <v>191.93558987840899</v>
      </c>
      <c r="R3737">
        <v>21.7006188966106</v>
      </c>
      <c r="S3737">
        <v>7.0754802650317803</v>
      </c>
      <c r="T3737">
        <v>0.55442555530801196</v>
      </c>
      <c r="U3737">
        <v>0.95958558306450303</v>
      </c>
      <c r="V3737">
        <v>9.3373493975903603</v>
      </c>
      <c r="W3737">
        <v>3.6275191104933899</v>
      </c>
    </row>
    <row r="3738" spans="1:23" x14ac:dyDescent="0.25">
      <c r="A3738">
        <v>3736</v>
      </c>
      <c r="B3738">
        <v>168.858293388189</v>
      </c>
      <c r="C3738">
        <v>181.549903937588</v>
      </c>
      <c r="D3738">
        <v>21.692564519603099</v>
      </c>
      <c r="E3738">
        <v>9.3968691219494591</v>
      </c>
      <c r="F3738">
        <v>8.1899271011352504</v>
      </c>
      <c r="G3738">
        <v>3.4224774837493799</v>
      </c>
      <c r="H3738">
        <v>8.9543657302856392</v>
      </c>
      <c r="I3738">
        <v>2.3636348247528001</v>
      </c>
      <c r="J3738">
        <v>1014</v>
      </c>
      <c r="K3738">
        <v>141</v>
      </c>
      <c r="L3738">
        <v>2216</v>
      </c>
      <c r="M3738">
        <v>396</v>
      </c>
      <c r="N3738">
        <v>104.403060913085</v>
      </c>
      <c r="O3738">
        <v>43.104522705078097</v>
      </c>
      <c r="P3738">
        <v>88.216445803601701</v>
      </c>
      <c r="Q3738">
        <v>177.21379491214199</v>
      </c>
      <c r="R3738">
        <v>23.217194028279</v>
      </c>
      <c r="S3738">
        <v>6.1148316075057503</v>
      </c>
      <c r="T3738">
        <v>0.54753448791350601</v>
      </c>
      <c r="U3738">
        <v>0.96221817269399901</v>
      </c>
      <c r="V3738">
        <v>7.8450704225352101</v>
      </c>
      <c r="W3738">
        <v>3.6597047738693398</v>
      </c>
    </row>
    <row r="3739" spans="1:23" x14ac:dyDescent="0.25">
      <c r="A3739">
        <v>3737</v>
      </c>
      <c r="B3739">
        <v>169.31925711735099</v>
      </c>
      <c r="C3739">
        <v>206.390712026237</v>
      </c>
      <c r="D3739">
        <v>32.237025493549197</v>
      </c>
      <c r="E3739">
        <v>7.3659348985321298</v>
      </c>
      <c r="F3739">
        <v>7.7702527046203604</v>
      </c>
      <c r="G3739">
        <v>3.73264479637146</v>
      </c>
      <c r="H3739">
        <v>11.5073232650756</v>
      </c>
      <c r="I3739">
        <v>3.0171260833740199</v>
      </c>
      <c r="J3739">
        <v>1490</v>
      </c>
      <c r="K3739">
        <v>278</v>
      </c>
      <c r="L3739">
        <v>2454</v>
      </c>
      <c r="M3739">
        <v>614</v>
      </c>
      <c r="N3739">
        <v>125.590599060058</v>
      </c>
      <c r="O3739">
        <v>34.669872283935497</v>
      </c>
      <c r="P3739">
        <v>43.308848715509001</v>
      </c>
      <c r="Q3739">
        <v>194.202046970666</v>
      </c>
      <c r="R3739">
        <v>16.2283991748494</v>
      </c>
      <c r="S3739">
        <v>7.6327226530874404</v>
      </c>
      <c r="T3739">
        <v>0.40048037392833902</v>
      </c>
      <c r="U3739">
        <v>0.96684809163442798</v>
      </c>
      <c r="V3739">
        <v>6.9089595375722501</v>
      </c>
      <c r="W3739">
        <v>4.0762237762237703</v>
      </c>
    </row>
    <row r="3740" spans="1:23" x14ac:dyDescent="0.25">
      <c r="A3740">
        <v>3738</v>
      </c>
      <c r="B3740">
        <v>164.21494692309099</v>
      </c>
      <c r="C3740">
        <v>178.51784432067299</v>
      </c>
      <c r="D3740">
        <v>33.427979613349102</v>
      </c>
      <c r="E3740">
        <v>9.7115212794735193</v>
      </c>
      <c r="F3740">
        <v>11.055972099304199</v>
      </c>
      <c r="G3740">
        <v>5.0765280723571697</v>
      </c>
      <c r="H3740">
        <v>9.6699666976928693</v>
      </c>
      <c r="I3740">
        <v>4.4441199302673304</v>
      </c>
      <c r="J3740">
        <v>1140</v>
      </c>
      <c r="K3740">
        <v>488</v>
      </c>
      <c r="L3740">
        <v>2637</v>
      </c>
      <c r="M3740">
        <v>981</v>
      </c>
      <c r="N3740">
        <v>116.043090820312</v>
      </c>
      <c r="O3740">
        <v>24.413112640380799</v>
      </c>
      <c r="P3740">
        <v>84.013776337115004</v>
      </c>
      <c r="Q3740">
        <v>164.83902416270101</v>
      </c>
      <c r="R3740">
        <v>22.7487052807876</v>
      </c>
      <c r="S3740">
        <v>4.3960640211386304</v>
      </c>
      <c r="T3740">
        <v>0.51743253594059202</v>
      </c>
      <c r="U3740">
        <v>0.961468877596386</v>
      </c>
      <c r="V3740">
        <v>10.5444444444444</v>
      </c>
      <c r="W3740">
        <v>2.5452191603476901</v>
      </c>
    </row>
    <row r="3741" spans="1:23" x14ac:dyDescent="0.25">
      <c r="A3741">
        <v>3739</v>
      </c>
      <c r="B3741">
        <v>175.32112014593699</v>
      </c>
      <c r="C3741">
        <v>172.308835801199</v>
      </c>
      <c r="D3741">
        <v>34.641123552138303</v>
      </c>
      <c r="E3741">
        <v>7.0326711791952299</v>
      </c>
      <c r="F3741">
        <v>9.3723773956298793</v>
      </c>
      <c r="G3741">
        <v>4.4926681518554599</v>
      </c>
      <c r="H3741">
        <v>9.7622776031494105</v>
      </c>
      <c r="I3741">
        <v>3.8451144695281898</v>
      </c>
      <c r="J3741">
        <v>1150</v>
      </c>
      <c r="K3741">
        <v>418</v>
      </c>
      <c r="L3741">
        <v>2413</v>
      </c>
      <c r="M3741">
        <v>858</v>
      </c>
      <c r="N3741">
        <v>106.066017150878</v>
      </c>
      <c r="O3741">
        <v>17.492856979370099</v>
      </c>
      <c r="P3741">
        <v>41.535370548604398</v>
      </c>
      <c r="Q3741">
        <v>158.603476021886</v>
      </c>
      <c r="R3741">
        <v>17.381343923457202</v>
      </c>
      <c r="S3741">
        <v>2.0767203363493398</v>
      </c>
      <c r="T3741">
        <v>0.44323394555905499</v>
      </c>
      <c r="U3741">
        <v>0.98692153936010296</v>
      </c>
      <c r="V3741">
        <v>9.1287284144426994</v>
      </c>
      <c r="W3741">
        <v>2.1832086450540298</v>
      </c>
    </row>
    <row r="3742" spans="1:23" x14ac:dyDescent="0.25">
      <c r="A3742">
        <v>3740</v>
      </c>
      <c r="B3742">
        <v>106.69890741136</v>
      </c>
      <c r="C3742">
        <v>192.00877175959101</v>
      </c>
      <c r="D3742">
        <v>26.533587669078901</v>
      </c>
      <c r="E3742">
        <v>4.6091339367405801</v>
      </c>
      <c r="F3742">
        <v>5.7422275543212802</v>
      </c>
      <c r="G3742">
        <v>2.0539288520812899</v>
      </c>
      <c r="H3742">
        <v>7.5727524757385201</v>
      </c>
      <c r="I3742">
        <v>1.4783697128295801</v>
      </c>
      <c r="J3742">
        <v>872</v>
      </c>
      <c r="K3742">
        <v>117</v>
      </c>
      <c r="L3742">
        <v>1760</v>
      </c>
      <c r="M3742">
        <v>281</v>
      </c>
      <c r="N3742">
        <v>78.2943115234375</v>
      </c>
      <c r="O3742">
        <v>37.107952117919901</v>
      </c>
      <c r="P3742">
        <v>70.066961171820495</v>
      </c>
      <c r="Q3742">
        <v>168.451530502726</v>
      </c>
      <c r="R3742">
        <v>25.7441795291397</v>
      </c>
      <c r="S3742">
        <v>8.0247265448587299</v>
      </c>
      <c r="T3742">
        <v>0.51583133477281196</v>
      </c>
      <c r="U3742">
        <v>0.98290463093257496</v>
      </c>
      <c r="V3742">
        <v>8.4561815336463209</v>
      </c>
      <c r="W3742">
        <v>3.6414161791406001</v>
      </c>
    </row>
    <row r="3743" spans="1:23" x14ac:dyDescent="0.25">
      <c r="A3743">
        <v>3741</v>
      </c>
      <c r="B3743">
        <v>197.097207397776</v>
      </c>
      <c r="C3743">
        <v>113.87863145025101</v>
      </c>
      <c r="D3743">
        <v>21.297223716118701</v>
      </c>
      <c r="E3743">
        <v>7.0443200422779304</v>
      </c>
      <c r="F3743">
        <v>4.8445563316345197</v>
      </c>
      <c r="G3743">
        <v>5.0224661827087402</v>
      </c>
      <c r="H3743">
        <v>8.4264545440673793</v>
      </c>
      <c r="I3743">
        <v>3.0966513156890798</v>
      </c>
      <c r="J3743">
        <v>1003</v>
      </c>
      <c r="K3743">
        <v>234</v>
      </c>
      <c r="L3743">
        <v>1700</v>
      </c>
      <c r="M3743">
        <v>629</v>
      </c>
      <c r="N3743">
        <v>100.846420288085</v>
      </c>
      <c r="O3743">
        <v>41.976181030273402</v>
      </c>
      <c r="P3743">
        <v>89.626893617021196</v>
      </c>
      <c r="Q3743">
        <v>178.972947338034</v>
      </c>
      <c r="R3743">
        <v>25.341608710824001</v>
      </c>
      <c r="S3743">
        <v>8.1604094442860902</v>
      </c>
      <c r="T3743">
        <v>0.49254710682418401</v>
      </c>
      <c r="U3743">
        <v>0.95595532627134805</v>
      </c>
      <c r="V3743">
        <v>11.101060511540799</v>
      </c>
      <c r="W3743">
        <v>4.9649143959488704</v>
      </c>
    </row>
    <row r="3744" spans="1:23" x14ac:dyDescent="0.25">
      <c r="A3744">
        <v>3742</v>
      </c>
      <c r="B3744">
        <v>135.54167556133399</v>
      </c>
      <c r="C3744">
        <v>197.74072852180299</v>
      </c>
      <c r="D3744">
        <v>11.440635290080399</v>
      </c>
      <c r="E3744">
        <v>7.5903251590131502</v>
      </c>
      <c r="F3744">
        <v>3.6401207447052002</v>
      </c>
      <c r="G3744">
        <v>3.1640210151672301</v>
      </c>
      <c r="H3744">
        <v>5.5825600624084402</v>
      </c>
      <c r="I3744">
        <v>2.7921268939971902</v>
      </c>
      <c r="J3744">
        <v>675</v>
      </c>
      <c r="K3744">
        <v>232</v>
      </c>
      <c r="L3744">
        <v>1216</v>
      </c>
      <c r="M3744">
        <v>570</v>
      </c>
      <c r="N3744">
        <v>63.890533447265597</v>
      </c>
      <c r="O3744">
        <v>80.3243408203125</v>
      </c>
      <c r="P3744">
        <v>91.924676078128002</v>
      </c>
      <c r="Q3744">
        <v>186.75170150285001</v>
      </c>
      <c r="R3744">
        <v>31.259499152142201</v>
      </c>
      <c r="S3744">
        <v>5.2100480895299297</v>
      </c>
      <c r="T3744">
        <v>0.518639864390956</v>
      </c>
      <c r="U3744">
        <v>0.97473634475612603</v>
      </c>
      <c r="V3744">
        <v>8.6330790847049297</v>
      </c>
      <c r="W3744">
        <v>3.05400463245154</v>
      </c>
    </row>
    <row r="3745" spans="1:23" x14ac:dyDescent="0.25">
      <c r="A3745">
        <v>3743</v>
      </c>
      <c r="B3745">
        <v>157.72396126453</v>
      </c>
      <c r="C3745">
        <v>209.49779735682799</v>
      </c>
      <c r="D3745">
        <v>38.800571654923203</v>
      </c>
      <c r="E3745">
        <v>8.1240909576457696</v>
      </c>
      <c r="F3745">
        <v>7.9345440864562899</v>
      </c>
      <c r="G3745">
        <v>3.8783864974975502</v>
      </c>
      <c r="H3745">
        <v>9.56447029113769</v>
      </c>
      <c r="I3745">
        <v>3.6273672580718901</v>
      </c>
      <c r="J3745">
        <v>1187</v>
      </c>
      <c r="K3745">
        <v>383</v>
      </c>
      <c r="L3745">
        <v>2243</v>
      </c>
      <c r="M3745">
        <v>816</v>
      </c>
      <c r="N3745">
        <v>103.324729919433</v>
      </c>
      <c r="O3745">
        <v>21.587032318115199</v>
      </c>
      <c r="P3745">
        <v>96.604861969509599</v>
      </c>
      <c r="Q3745">
        <v>139.73751525095699</v>
      </c>
      <c r="R3745">
        <v>25.795989430848</v>
      </c>
      <c r="S3745">
        <v>4.88832481899275</v>
      </c>
      <c r="T3745">
        <v>0.49568738178910399</v>
      </c>
      <c r="U3745">
        <v>0.96744785283718904</v>
      </c>
      <c r="V3745">
        <v>16.680661577608099</v>
      </c>
      <c r="W3745">
        <v>3.0320991130508199</v>
      </c>
    </row>
    <row r="3746" spans="1:23" x14ac:dyDescent="0.25">
      <c r="A3746">
        <v>3744</v>
      </c>
      <c r="B3746">
        <v>147.04242271342301</v>
      </c>
      <c r="C3746">
        <v>181.707465698926</v>
      </c>
      <c r="D3746">
        <v>21.4908955050443</v>
      </c>
      <c r="E3746">
        <v>6.8441342115238202</v>
      </c>
      <c r="F3746">
        <v>5.5293674468994096</v>
      </c>
      <c r="G3746">
        <v>3.8759875297546298</v>
      </c>
      <c r="H3746">
        <v>8.0078887939453107</v>
      </c>
      <c r="I3746">
        <v>2.5870673656463601</v>
      </c>
      <c r="J3746">
        <v>985</v>
      </c>
      <c r="K3746">
        <v>187</v>
      </c>
      <c r="L3746">
        <v>1692</v>
      </c>
      <c r="M3746">
        <v>502</v>
      </c>
      <c r="N3746">
        <v>107.782180786132</v>
      </c>
      <c r="O3746">
        <v>22.135944366455</v>
      </c>
      <c r="P3746">
        <v>96.728550512445096</v>
      </c>
      <c r="Q3746">
        <v>157.141804940621</v>
      </c>
      <c r="R3746">
        <v>27.547766934049601</v>
      </c>
      <c r="S3746">
        <v>4.3216797923305004</v>
      </c>
      <c r="T3746">
        <v>0.51079810161900097</v>
      </c>
      <c r="U3746">
        <v>0.97290572242880902</v>
      </c>
      <c r="V3746">
        <v>8.7920673076922995</v>
      </c>
      <c r="W3746">
        <v>3.2024037846822599</v>
      </c>
    </row>
    <row r="3747" spans="1:23" x14ac:dyDescent="0.25">
      <c r="A3747">
        <v>3745</v>
      </c>
      <c r="B3747">
        <v>153.68105338741199</v>
      </c>
      <c r="C3747">
        <v>201.205379495041</v>
      </c>
      <c r="D3747">
        <v>23.442284603162499</v>
      </c>
      <c r="E3747">
        <v>5.5503207168109796</v>
      </c>
      <c r="F3747">
        <v>4.7763547897338796</v>
      </c>
      <c r="G3747">
        <v>2.3396348953246999</v>
      </c>
      <c r="H3747">
        <v>5.8191680908203098</v>
      </c>
      <c r="I3747">
        <v>1.35186231136322</v>
      </c>
      <c r="J3747">
        <v>546</v>
      </c>
      <c r="K3747">
        <v>57</v>
      </c>
      <c r="L3747">
        <v>1441</v>
      </c>
      <c r="M3747">
        <v>149</v>
      </c>
      <c r="N3747">
        <v>51.088157653808501</v>
      </c>
      <c r="O3747">
        <v>50.249374389648402</v>
      </c>
      <c r="P3747">
        <v>66.310374639769407</v>
      </c>
      <c r="Q3747">
        <v>198.87251439353599</v>
      </c>
      <c r="R3747">
        <v>26.8565552697054</v>
      </c>
      <c r="S3747">
        <v>6.6766989841122601</v>
      </c>
      <c r="T3747">
        <v>0.381629688402429</v>
      </c>
      <c r="U3747">
        <v>0.95890689238918703</v>
      </c>
      <c r="V3747">
        <v>16.698772426817701</v>
      </c>
      <c r="W3747">
        <v>3.3009045912271699</v>
      </c>
    </row>
    <row r="3748" spans="1:23" x14ac:dyDescent="0.25">
      <c r="A3748">
        <v>3746</v>
      </c>
      <c r="B3748">
        <v>149.41291311688499</v>
      </c>
      <c r="C3748">
        <v>159.654155912204</v>
      </c>
      <c r="D3748">
        <v>40.197740736196003</v>
      </c>
      <c r="E3748">
        <v>5.1838929085308099</v>
      </c>
      <c r="F3748">
        <v>10.7869443893432</v>
      </c>
      <c r="G3748">
        <v>3.3367054462432799</v>
      </c>
      <c r="H3748">
        <v>9.2614641189575195</v>
      </c>
      <c r="I3748">
        <v>2.0810799598693799</v>
      </c>
      <c r="J3748">
        <v>1031</v>
      </c>
      <c r="K3748">
        <v>122</v>
      </c>
      <c r="L3748">
        <v>2649</v>
      </c>
      <c r="M3748">
        <v>334</v>
      </c>
      <c r="N3748">
        <v>98.045906066894503</v>
      </c>
      <c r="O3748">
        <v>44</v>
      </c>
      <c r="P3748">
        <v>85.880327868852405</v>
      </c>
      <c r="Q3748">
        <v>167.90047013569799</v>
      </c>
      <c r="R3748">
        <v>26.3068670189271</v>
      </c>
      <c r="S3748">
        <v>2.7417573666873301</v>
      </c>
      <c r="T3748">
        <v>0.49911946217220499</v>
      </c>
      <c r="U3748">
        <v>0.98136144296879901</v>
      </c>
      <c r="V3748">
        <v>24.1254612546125</v>
      </c>
      <c r="W3748">
        <v>2.2768140272337201</v>
      </c>
    </row>
    <row r="3749" spans="1:23" x14ac:dyDescent="0.25">
      <c r="A3749">
        <v>3747</v>
      </c>
      <c r="B3749">
        <v>165.86568728288901</v>
      </c>
      <c r="C3749">
        <v>159.24442546915299</v>
      </c>
      <c r="D3749">
        <v>39.889363436992802</v>
      </c>
      <c r="E3749">
        <v>32.657811332982497</v>
      </c>
      <c r="F3749">
        <v>9.0476570129394496</v>
      </c>
      <c r="G3749">
        <v>4.7069196701049796</v>
      </c>
      <c r="H3749">
        <v>12.6247501373291</v>
      </c>
      <c r="I3749">
        <v>3.8115565776824898</v>
      </c>
      <c r="J3749">
        <v>1479</v>
      </c>
      <c r="K3749">
        <v>299</v>
      </c>
      <c r="L3749">
        <v>2474</v>
      </c>
      <c r="M3749">
        <v>791</v>
      </c>
      <c r="N3749">
        <v>133.01502990722599</v>
      </c>
      <c r="O3749">
        <v>68.249542236328097</v>
      </c>
      <c r="P3749">
        <v>101.172425286079</v>
      </c>
      <c r="Q3749">
        <v>182.27757271519201</v>
      </c>
      <c r="R3749">
        <v>26.718746029637799</v>
      </c>
      <c r="S3749">
        <v>7.01015725457078</v>
      </c>
      <c r="T3749">
        <v>0.559993630503408</v>
      </c>
      <c r="U3749">
        <v>0.96988724048743302</v>
      </c>
      <c r="V3749">
        <v>5.8436232537178903</v>
      </c>
      <c r="W3749">
        <v>3.5658229743896901</v>
      </c>
    </row>
    <row r="3750" spans="1:23" x14ac:dyDescent="0.25">
      <c r="A3750">
        <v>3748</v>
      </c>
      <c r="B3750">
        <v>132.77684410720099</v>
      </c>
      <c r="C3750">
        <v>152.05171844980401</v>
      </c>
      <c r="D3750">
        <v>27.204000012671099</v>
      </c>
      <c r="E3750">
        <v>11.2939197872048</v>
      </c>
      <c r="F3750">
        <v>5.8736629486083896</v>
      </c>
      <c r="G3750">
        <v>5.6116580963134703</v>
      </c>
      <c r="H3750">
        <v>7.67871046066284</v>
      </c>
      <c r="I3750">
        <v>3.9851596355438201</v>
      </c>
      <c r="J3750">
        <v>922</v>
      </c>
      <c r="K3750">
        <v>330</v>
      </c>
      <c r="L3750">
        <v>1737</v>
      </c>
      <c r="M3750">
        <v>915</v>
      </c>
      <c r="N3750">
        <v>75.166481018066406</v>
      </c>
      <c r="O3750">
        <v>53.712196350097599</v>
      </c>
      <c r="P3750">
        <v>50.881649731022101</v>
      </c>
      <c r="Q3750">
        <v>178.767437574864</v>
      </c>
      <c r="R3750">
        <v>16.055428620653899</v>
      </c>
      <c r="S3750">
        <v>5.2091518777658301</v>
      </c>
      <c r="T3750">
        <v>0.49018180721737498</v>
      </c>
      <c r="U3750">
        <v>0.96585757874659595</v>
      </c>
      <c r="V3750">
        <v>7.2273622047244004</v>
      </c>
      <c r="W3750">
        <v>3.0825899723162098</v>
      </c>
    </row>
    <row r="3751" spans="1:23" x14ac:dyDescent="0.25">
      <c r="A3751">
        <v>3749</v>
      </c>
      <c r="B3751">
        <v>204.078014322032</v>
      </c>
      <c r="C3751">
        <v>208.07302683925499</v>
      </c>
      <c r="D3751">
        <v>31.132525554801799</v>
      </c>
      <c r="E3751">
        <v>14.5307020806185</v>
      </c>
      <c r="F3751">
        <v>6.87204837799072</v>
      </c>
      <c r="G3751">
        <v>6.8806571960449201</v>
      </c>
      <c r="H3751">
        <v>10.684868812561</v>
      </c>
      <c r="I3751">
        <v>4.9998402595520002</v>
      </c>
      <c r="J3751">
        <v>1362</v>
      </c>
      <c r="K3751">
        <v>422</v>
      </c>
      <c r="L3751">
        <v>2148</v>
      </c>
      <c r="M3751">
        <v>1221</v>
      </c>
      <c r="N3751">
        <v>104.00480651855401</v>
      </c>
      <c r="O3751">
        <v>17.888544082641602</v>
      </c>
      <c r="P3751">
        <v>78.230863893674595</v>
      </c>
      <c r="Q3751">
        <v>144.78205054400999</v>
      </c>
      <c r="R3751">
        <v>25.304563476307798</v>
      </c>
      <c r="S3751">
        <v>9.7544513082314008</v>
      </c>
      <c r="T3751">
        <v>0.54336735510408396</v>
      </c>
      <c r="U3751">
        <v>0.92366977196616296</v>
      </c>
      <c r="V3751">
        <v>6.15811489124372</v>
      </c>
      <c r="W3751">
        <v>4.3814589665653498</v>
      </c>
    </row>
    <row r="3752" spans="1:23" x14ac:dyDescent="0.25">
      <c r="A3752">
        <v>3750</v>
      </c>
      <c r="B3752">
        <v>172.14384133206499</v>
      </c>
      <c r="C3752">
        <v>184.09755671563499</v>
      </c>
      <c r="D3752">
        <v>32.7547653045945</v>
      </c>
      <c r="E3752">
        <v>9.6986444203284208</v>
      </c>
      <c r="F3752">
        <v>8.3961515426635707</v>
      </c>
      <c r="G3752">
        <v>6.0422291755676198</v>
      </c>
      <c r="H3752">
        <v>12.4490413665771</v>
      </c>
      <c r="I3752">
        <v>4.7427029609680096</v>
      </c>
      <c r="J3752">
        <v>1537</v>
      </c>
      <c r="K3752">
        <v>436</v>
      </c>
      <c r="L3752">
        <v>2653</v>
      </c>
      <c r="M3752">
        <v>1117</v>
      </c>
      <c r="N3752">
        <v>132.93608093261699</v>
      </c>
      <c r="O3752">
        <v>44.598209381103501</v>
      </c>
      <c r="P3752">
        <v>87.148583810555607</v>
      </c>
      <c r="Q3752">
        <v>190.288398571215</v>
      </c>
      <c r="R3752">
        <v>24.5664192588007</v>
      </c>
      <c r="S3752">
        <v>4.1292718961235497</v>
      </c>
      <c r="T3752">
        <v>0.54048327964913101</v>
      </c>
      <c r="U3752">
        <v>0.98071793338453395</v>
      </c>
      <c r="V3752">
        <v>10.2249275362318</v>
      </c>
      <c r="W3752">
        <v>2.7705995072543099</v>
      </c>
    </row>
    <row r="3753" spans="1:23" x14ac:dyDescent="0.25">
      <c r="A3753">
        <v>3751</v>
      </c>
      <c r="B3753">
        <v>165.00434706670001</v>
      </c>
      <c r="C3753">
        <v>203.024588096023</v>
      </c>
      <c r="D3753">
        <v>43.2838734759818</v>
      </c>
      <c r="E3753">
        <v>7.8697649069773998</v>
      </c>
      <c r="F3753">
        <v>7.2617492675781197</v>
      </c>
      <c r="G3753">
        <v>3.9791331291198699</v>
      </c>
      <c r="H3753">
        <v>11.050522804260201</v>
      </c>
      <c r="I3753">
        <v>2.7231786251068102</v>
      </c>
      <c r="J3753">
        <v>1335</v>
      </c>
      <c r="K3753">
        <v>192</v>
      </c>
      <c r="L3753">
        <v>2311</v>
      </c>
      <c r="M3753">
        <v>439</v>
      </c>
      <c r="N3753">
        <v>118.562217712402</v>
      </c>
      <c r="O3753">
        <v>48.270072937011697</v>
      </c>
      <c r="P3753">
        <v>98.223412394797194</v>
      </c>
      <c r="Q3753">
        <v>210.46292134831401</v>
      </c>
      <c r="R3753">
        <v>25.5693210452519</v>
      </c>
      <c r="S3753">
        <v>7.2114002956180601</v>
      </c>
      <c r="T3753">
        <v>0.53811460404102096</v>
      </c>
      <c r="U3753">
        <v>0.96058106324493997</v>
      </c>
      <c r="V3753">
        <v>12.213958810068601</v>
      </c>
      <c r="W3753">
        <v>3.3852459016393399</v>
      </c>
    </row>
    <row r="3754" spans="1:23" x14ac:dyDescent="0.25">
      <c r="A3754">
        <v>3752</v>
      </c>
      <c r="B3754">
        <v>167.07516155951001</v>
      </c>
      <c r="C3754">
        <v>208.86939393351301</v>
      </c>
      <c r="D3754">
        <v>29.657907063744901</v>
      </c>
      <c r="E3754">
        <v>6.4196964187536798</v>
      </c>
      <c r="F3754">
        <v>8.0121145248412997</v>
      </c>
      <c r="G3754">
        <v>3.1116173267364502</v>
      </c>
      <c r="H3754">
        <v>9.9034147262573207</v>
      </c>
      <c r="I3754">
        <v>2.6515505313873202</v>
      </c>
      <c r="J3754">
        <v>1234</v>
      </c>
      <c r="K3754">
        <v>231</v>
      </c>
      <c r="L3754">
        <v>2288</v>
      </c>
      <c r="M3754">
        <v>558</v>
      </c>
      <c r="N3754">
        <v>111.503364562988</v>
      </c>
      <c r="O3754">
        <v>19.235383987426701</v>
      </c>
      <c r="P3754">
        <v>111.72873022659201</v>
      </c>
      <c r="Q3754">
        <v>170.673387225612</v>
      </c>
      <c r="R3754">
        <v>21.926751718556499</v>
      </c>
      <c r="S3754">
        <v>7.1013355426600304</v>
      </c>
      <c r="T3754">
        <v>0.69633396676308101</v>
      </c>
      <c r="U3754">
        <v>0.961356323892543</v>
      </c>
      <c r="V3754">
        <v>7.8305562074630304</v>
      </c>
      <c r="W3754">
        <v>3.2886812045690501</v>
      </c>
    </row>
    <row r="3755" spans="1:23" x14ac:dyDescent="0.25">
      <c r="A3755">
        <v>3753</v>
      </c>
      <c r="B3755">
        <v>182.572493159191</v>
      </c>
      <c r="C3755">
        <v>161.524985930252</v>
      </c>
      <c r="D3755">
        <v>24.654933276404002</v>
      </c>
      <c r="E3755">
        <v>7.4137423393514297</v>
      </c>
      <c r="F3755">
        <v>6.3585929870605398</v>
      </c>
      <c r="G3755">
        <v>3.95675492286682</v>
      </c>
      <c r="H3755">
        <v>8.9993972778320295</v>
      </c>
      <c r="I3755">
        <v>2.4903807640075599</v>
      </c>
      <c r="J3755">
        <v>1079</v>
      </c>
      <c r="K3755">
        <v>172</v>
      </c>
      <c r="L3755">
        <v>2263</v>
      </c>
      <c r="M3755">
        <v>461</v>
      </c>
      <c r="N3755">
        <v>93.813644409179602</v>
      </c>
      <c r="O3755">
        <v>42</v>
      </c>
      <c r="P3755">
        <v>70.719619500594504</v>
      </c>
      <c r="Q3755">
        <v>162.46168593177299</v>
      </c>
      <c r="R3755">
        <v>23.857326773109001</v>
      </c>
      <c r="S3755">
        <v>7.0744708164236298</v>
      </c>
      <c r="T3755">
        <v>0.44177284104314501</v>
      </c>
      <c r="U3755">
        <v>0.96381980284677404</v>
      </c>
      <c r="V3755">
        <v>14.505319148936101</v>
      </c>
      <c r="W3755">
        <v>2.9374683544303699</v>
      </c>
    </row>
    <row r="3756" spans="1:23" x14ac:dyDescent="0.25">
      <c r="A3756">
        <v>3754</v>
      </c>
      <c r="B3756">
        <v>152.18112131033001</v>
      </c>
      <c r="C3756">
        <v>196.51928040520801</v>
      </c>
      <c r="D3756">
        <v>51.933209515618003</v>
      </c>
      <c r="E3756">
        <v>6.3339915648459</v>
      </c>
      <c r="F3756">
        <v>7.1270194053649902</v>
      </c>
      <c r="G3756">
        <v>3.5813920497894198</v>
      </c>
      <c r="H3756">
        <v>7.76104259490966</v>
      </c>
      <c r="I3756">
        <v>2.96547150611877</v>
      </c>
      <c r="J3756">
        <v>880</v>
      </c>
      <c r="K3756">
        <v>261</v>
      </c>
      <c r="L3756">
        <v>1731</v>
      </c>
      <c r="M3756">
        <v>640</v>
      </c>
      <c r="N3756">
        <v>77.826736450195298</v>
      </c>
      <c r="O3756">
        <v>22.090721130371001</v>
      </c>
      <c r="P3756">
        <v>53.0741491085899</v>
      </c>
      <c r="Q3756">
        <v>166.135853267312</v>
      </c>
      <c r="R3756">
        <v>17.1192716372822</v>
      </c>
      <c r="S3756">
        <v>7.3725796811740203</v>
      </c>
      <c r="T3756">
        <v>0.49885500521071202</v>
      </c>
      <c r="U3756">
        <v>0.93581871407034301</v>
      </c>
      <c r="V3756">
        <v>6.8445747800586503</v>
      </c>
      <c r="W3756">
        <v>2.9133591481122898</v>
      </c>
    </row>
    <row r="3757" spans="1:23" x14ac:dyDescent="0.25">
      <c r="A3757">
        <v>3755</v>
      </c>
      <c r="B3757">
        <v>150.59013371111399</v>
      </c>
      <c r="C3757">
        <v>173.33216247161701</v>
      </c>
      <c r="D3757">
        <v>25.4991245495059</v>
      </c>
      <c r="E3757">
        <v>6.6917223345640204</v>
      </c>
      <c r="F3757">
        <v>7.6327390670776296</v>
      </c>
      <c r="G3757">
        <v>3.7731311321258501</v>
      </c>
      <c r="H3757">
        <v>7.6484475135803196</v>
      </c>
      <c r="I3757">
        <v>2.5366399288177401</v>
      </c>
      <c r="J3757">
        <v>774</v>
      </c>
      <c r="K3757">
        <v>204</v>
      </c>
      <c r="L3757">
        <v>2114</v>
      </c>
      <c r="M3757">
        <v>477</v>
      </c>
      <c r="N3757">
        <v>64.031242370605398</v>
      </c>
      <c r="O3757">
        <v>28.319602966308501</v>
      </c>
      <c r="P3757">
        <v>86.377891459074704</v>
      </c>
      <c r="Q3757">
        <v>202.19867903452899</v>
      </c>
      <c r="R3757">
        <v>22.820751322594901</v>
      </c>
      <c r="S3757">
        <v>2.77995387754041</v>
      </c>
      <c r="T3757">
        <v>0.51516237795410802</v>
      </c>
      <c r="U3757">
        <v>0.981706519084804</v>
      </c>
      <c r="V3757">
        <v>8.7047146401985103</v>
      </c>
      <c r="W3757">
        <v>2.2511576217818101</v>
      </c>
    </row>
    <row r="3758" spans="1:23" x14ac:dyDescent="0.25">
      <c r="A3758">
        <v>3756</v>
      </c>
      <c r="B3758">
        <v>187.85361641017599</v>
      </c>
      <c r="C3758">
        <v>177.652525762192</v>
      </c>
      <c r="D3758">
        <v>29.3527144194295</v>
      </c>
      <c r="E3758">
        <v>6.3606224976757701</v>
      </c>
      <c r="F3758">
        <v>6.4285688400268501</v>
      </c>
      <c r="G3758">
        <v>3.5006585121154701</v>
      </c>
      <c r="H3758">
        <v>9.0757265090942294</v>
      </c>
      <c r="I3758">
        <v>2.1955931186675999</v>
      </c>
      <c r="J3758">
        <v>1156</v>
      </c>
      <c r="K3758">
        <v>121</v>
      </c>
      <c r="L3758">
        <v>2016</v>
      </c>
      <c r="M3758">
        <v>324</v>
      </c>
      <c r="N3758">
        <v>94.021278381347599</v>
      </c>
      <c r="O3758">
        <v>18.973667144775298</v>
      </c>
      <c r="P3758">
        <v>82.827858880778507</v>
      </c>
      <c r="Q3758">
        <v>161.81009041818399</v>
      </c>
      <c r="R3758">
        <v>26.200900677414499</v>
      </c>
      <c r="S3758">
        <v>5.44439265963031</v>
      </c>
      <c r="T3758">
        <v>0.45568406421712299</v>
      </c>
      <c r="U3758">
        <v>0.97407518532607695</v>
      </c>
      <c r="V3758">
        <v>15.3659605551497</v>
      </c>
      <c r="W3758">
        <v>3.1119394292370401</v>
      </c>
    </row>
    <row r="3759" spans="1:23" x14ac:dyDescent="0.25">
      <c r="A3759">
        <v>3757</v>
      </c>
      <c r="B3759">
        <v>192.51578722661</v>
      </c>
      <c r="C3759">
        <v>178.18498321333601</v>
      </c>
      <c r="D3759">
        <v>32.043407691155799</v>
      </c>
      <c r="E3759">
        <v>10.1206837340233</v>
      </c>
      <c r="F3759">
        <v>7.3523163795471103</v>
      </c>
      <c r="G3759">
        <v>3.59920907020568</v>
      </c>
      <c r="H3759">
        <v>9.0677604675292898</v>
      </c>
      <c r="I3759">
        <v>2.9828686714172301</v>
      </c>
      <c r="J3759">
        <v>1058</v>
      </c>
      <c r="K3759">
        <v>310</v>
      </c>
      <c r="L3759">
        <v>2183</v>
      </c>
      <c r="M3759">
        <v>649</v>
      </c>
      <c r="N3759">
        <v>97.908119201660099</v>
      </c>
      <c r="O3759">
        <v>36.359317779541001</v>
      </c>
      <c r="P3759">
        <v>83.711521547933103</v>
      </c>
      <c r="Q3759">
        <v>197.08883248730899</v>
      </c>
      <c r="R3759">
        <v>13.062577856344101</v>
      </c>
      <c r="S3759">
        <v>3.2223082301289501</v>
      </c>
      <c r="T3759">
        <v>0.62346129925598404</v>
      </c>
      <c r="U3759">
        <v>0.98446226024815997</v>
      </c>
      <c r="V3759">
        <v>7.4738430583501003</v>
      </c>
      <c r="W3759">
        <v>2.3927287807575301</v>
      </c>
    </row>
    <row r="3760" spans="1:23" x14ac:dyDescent="0.25">
      <c r="A3760">
        <v>3758</v>
      </c>
      <c r="B3760">
        <v>115.777154611966</v>
      </c>
      <c r="C3760">
        <v>186.775873779813</v>
      </c>
      <c r="D3760">
        <v>23.719306996458901</v>
      </c>
      <c r="E3760">
        <v>12.322321066493</v>
      </c>
      <c r="F3760">
        <v>5.8080129623412997</v>
      </c>
      <c r="G3760">
        <v>7.4727807044982901</v>
      </c>
      <c r="H3760">
        <v>6.4802732467651296</v>
      </c>
      <c r="I3760">
        <v>5.4938030242919904</v>
      </c>
      <c r="J3760">
        <v>695</v>
      </c>
      <c r="K3760">
        <v>521</v>
      </c>
      <c r="L3760">
        <v>1409</v>
      </c>
      <c r="M3760">
        <v>1364</v>
      </c>
      <c r="N3760">
        <v>61.2943725585937</v>
      </c>
      <c r="O3760">
        <v>34</v>
      </c>
      <c r="P3760">
        <v>93.736470150641594</v>
      </c>
      <c r="Q3760">
        <v>171.546511627906</v>
      </c>
      <c r="R3760">
        <v>25.499939204321901</v>
      </c>
      <c r="S3760">
        <v>18.101467317886001</v>
      </c>
      <c r="T3760">
        <v>0.54024925767110099</v>
      </c>
      <c r="U3760">
        <v>0.86767072107559795</v>
      </c>
      <c r="V3760">
        <v>9.3428193249503604</v>
      </c>
      <c r="W3760">
        <v>8.4667826086956506</v>
      </c>
    </row>
    <row r="3761" spans="1:23" x14ac:dyDescent="0.25">
      <c r="A3761">
        <v>3759</v>
      </c>
      <c r="B3761">
        <v>159.55248500844101</v>
      </c>
      <c r="C3761">
        <v>175.26571445205599</v>
      </c>
      <c r="D3761">
        <v>33.212450982658098</v>
      </c>
      <c r="E3761">
        <v>8.6635573963657801</v>
      </c>
      <c r="F3761">
        <v>12.468654632568301</v>
      </c>
      <c r="G3761">
        <v>5.4515471458434996</v>
      </c>
      <c r="H3761">
        <v>10.211559295654199</v>
      </c>
      <c r="I3761">
        <v>4.5430159568786603</v>
      </c>
      <c r="J3761">
        <v>1189</v>
      </c>
      <c r="K3761">
        <v>466</v>
      </c>
      <c r="L3761">
        <v>2685</v>
      </c>
      <c r="M3761">
        <v>1114</v>
      </c>
      <c r="N3761">
        <v>105.361282348632</v>
      </c>
      <c r="O3761">
        <v>31.906114578246999</v>
      </c>
      <c r="P3761">
        <v>70.314127039222498</v>
      </c>
      <c r="Q3761">
        <v>139.782615903188</v>
      </c>
      <c r="R3761">
        <v>24.233653175067801</v>
      </c>
      <c r="S3761">
        <v>4.5633858978614903</v>
      </c>
      <c r="T3761">
        <v>0.41611759795453002</v>
      </c>
      <c r="U3761">
        <v>0.96162970198844699</v>
      </c>
      <c r="V3761">
        <v>15.446511627906901</v>
      </c>
      <c r="W3761">
        <v>3.1458411742566801</v>
      </c>
    </row>
    <row r="3762" spans="1:23" x14ac:dyDescent="0.25">
      <c r="A3762">
        <v>3760</v>
      </c>
      <c r="B3762">
        <v>167.22334995827501</v>
      </c>
      <c r="C3762">
        <v>183.991480525529</v>
      </c>
      <c r="D3762">
        <v>39.948862221580399</v>
      </c>
      <c r="E3762">
        <v>7.2540758319955199</v>
      </c>
      <c r="F3762">
        <v>10.398377418518001</v>
      </c>
      <c r="G3762">
        <v>4.37802934646606</v>
      </c>
      <c r="H3762">
        <v>15.2358331680297</v>
      </c>
      <c r="I3762">
        <v>3.1544234752654998</v>
      </c>
      <c r="J3762">
        <v>1906</v>
      </c>
      <c r="K3762">
        <v>292</v>
      </c>
      <c r="L3762">
        <v>3430</v>
      </c>
      <c r="M3762">
        <v>654</v>
      </c>
      <c r="N3762">
        <v>142.435943603515</v>
      </c>
      <c r="O3762">
        <v>49.396354675292898</v>
      </c>
      <c r="P3762">
        <v>102.373157486423</v>
      </c>
      <c r="Q3762">
        <v>188.771892572057</v>
      </c>
      <c r="R3762">
        <v>24.9368508552805</v>
      </c>
      <c r="S3762">
        <v>10.0027162934493</v>
      </c>
      <c r="T3762">
        <v>0.57845229314705904</v>
      </c>
      <c r="U3762">
        <v>0.943494545119128</v>
      </c>
      <c r="V3762">
        <v>9.4587155963302703</v>
      </c>
      <c r="W3762">
        <v>7.0301806083650096</v>
      </c>
    </row>
    <row r="3763" spans="1:23" x14ac:dyDescent="0.25">
      <c r="A3763">
        <v>3761</v>
      </c>
      <c r="B3763">
        <v>162.82747579033099</v>
      </c>
      <c r="C3763">
        <v>185.93688990665399</v>
      </c>
      <c r="D3763">
        <v>39.912361605090403</v>
      </c>
      <c r="E3763">
        <v>9.2231387404500307</v>
      </c>
      <c r="F3763">
        <v>9.2846918106079102</v>
      </c>
      <c r="G3763">
        <v>3.6508867740631099</v>
      </c>
      <c r="H3763">
        <v>7.8337306976318297</v>
      </c>
      <c r="I3763">
        <v>3.5644111633300701</v>
      </c>
      <c r="J3763">
        <v>854</v>
      </c>
      <c r="K3763">
        <v>322</v>
      </c>
      <c r="L3763">
        <v>1828</v>
      </c>
      <c r="M3763">
        <v>854</v>
      </c>
      <c r="N3763">
        <v>102.459754943847</v>
      </c>
      <c r="O3763">
        <v>42.426406860351499</v>
      </c>
      <c r="P3763">
        <v>89.440506329113902</v>
      </c>
      <c r="Q3763">
        <v>169.33387442750299</v>
      </c>
      <c r="R3763">
        <v>29.2935104014927</v>
      </c>
      <c r="S3763">
        <v>14.992653267177101</v>
      </c>
      <c r="T3763">
        <v>0.49226804785651901</v>
      </c>
      <c r="U3763">
        <v>0.92178523580745197</v>
      </c>
      <c r="V3763">
        <v>22.143356643356601</v>
      </c>
      <c r="W3763">
        <v>9.9331031506258096</v>
      </c>
    </row>
    <row r="3764" spans="1:23" x14ac:dyDescent="0.25">
      <c r="A3764">
        <v>3762</v>
      </c>
      <c r="B3764">
        <v>155.24510469832501</v>
      </c>
      <c r="C3764">
        <v>192.69450212501599</v>
      </c>
      <c r="D3764">
        <v>31.081996694188501</v>
      </c>
      <c r="E3764">
        <v>6.3103644935742897</v>
      </c>
      <c r="F3764">
        <v>7.4407587051391602</v>
      </c>
      <c r="G3764">
        <v>3.3454933166503902</v>
      </c>
      <c r="H3764">
        <v>11.251939773559499</v>
      </c>
      <c r="I3764">
        <v>2.6735649108886701</v>
      </c>
      <c r="J3764">
        <v>1398</v>
      </c>
      <c r="K3764">
        <v>260</v>
      </c>
      <c r="L3764">
        <v>2297</v>
      </c>
      <c r="M3764">
        <v>569</v>
      </c>
      <c r="N3764">
        <v>126.826652526855</v>
      </c>
      <c r="O3764">
        <v>31.064449310302699</v>
      </c>
      <c r="P3764">
        <v>93.504825291181305</v>
      </c>
      <c r="Q3764">
        <v>194.878343006714</v>
      </c>
      <c r="R3764">
        <v>20.835103969392598</v>
      </c>
      <c r="S3764">
        <v>3.6208736406733002</v>
      </c>
      <c r="T3764">
        <v>0.60590389013186596</v>
      </c>
      <c r="U3764">
        <v>0.985488767223479</v>
      </c>
      <c r="V3764">
        <v>7.60023041474654</v>
      </c>
      <c r="W3764">
        <v>2.2738165159168302</v>
      </c>
    </row>
    <row r="3765" spans="1:23" x14ac:dyDescent="0.25">
      <c r="A3765">
        <v>3763</v>
      </c>
      <c r="B3765">
        <v>183.55615284596999</v>
      </c>
      <c r="C3765">
        <v>161.08661142269401</v>
      </c>
      <c r="D3765">
        <v>38.401063689418798</v>
      </c>
      <c r="E3765">
        <v>14.229270230393899</v>
      </c>
      <c r="F3765">
        <v>7.5633649826049796</v>
      </c>
      <c r="G3765">
        <v>6.2592897415161097</v>
      </c>
      <c r="H3765">
        <v>9.3773813247680593</v>
      </c>
      <c r="I3765">
        <v>5.2691173553466797</v>
      </c>
      <c r="J3765">
        <v>1090</v>
      </c>
      <c r="K3765">
        <v>476</v>
      </c>
      <c r="L3765">
        <v>2069</v>
      </c>
      <c r="M3765">
        <v>1290</v>
      </c>
      <c r="N3765">
        <v>104.78549194335901</v>
      </c>
      <c r="O3765">
        <v>29.7321376800537</v>
      </c>
      <c r="P3765">
        <v>84.758427697513994</v>
      </c>
      <c r="Q3765">
        <v>177.409471264367</v>
      </c>
      <c r="R3765">
        <v>25.249662243709199</v>
      </c>
      <c r="S3765">
        <v>5.1773389912949899</v>
      </c>
      <c r="T3765">
        <v>0.51694630630434102</v>
      </c>
      <c r="U3765">
        <v>0.96348063868784095</v>
      </c>
      <c r="V3765">
        <v>10.0828556539864</v>
      </c>
      <c r="W3765">
        <v>3.0204283360790698</v>
      </c>
    </row>
    <row r="3766" spans="1:23" x14ac:dyDescent="0.25">
      <c r="A3766">
        <v>3764</v>
      </c>
      <c r="B3766">
        <v>162.06980535232501</v>
      </c>
      <c r="C3766">
        <v>167.007490927438</v>
      </c>
      <c r="D3766">
        <v>22.3082012394127</v>
      </c>
      <c r="E3766">
        <v>2.95578992242626</v>
      </c>
      <c r="F3766">
        <v>9.2641410827636701</v>
      </c>
      <c r="G3766">
        <v>1.87527704238891</v>
      </c>
      <c r="H3766">
        <v>11.808885574340801</v>
      </c>
      <c r="I3766">
        <v>1.4391731023788401</v>
      </c>
      <c r="J3766">
        <v>1501</v>
      </c>
      <c r="K3766">
        <v>115</v>
      </c>
      <c r="L3766">
        <v>2473</v>
      </c>
      <c r="M3766">
        <v>248</v>
      </c>
      <c r="N3766">
        <v>127.86320495605401</v>
      </c>
      <c r="O3766">
        <v>19.209373474121001</v>
      </c>
      <c r="P3766">
        <v>70.747810858143595</v>
      </c>
      <c r="Q3766">
        <v>199.308105752469</v>
      </c>
      <c r="R3766">
        <v>24.3591988203783</v>
      </c>
      <c r="S3766">
        <v>6.30540337432965</v>
      </c>
      <c r="T3766">
        <v>0.45715129150144601</v>
      </c>
      <c r="U3766">
        <v>0.96569712329998103</v>
      </c>
      <c r="V3766">
        <v>13.416817906836</v>
      </c>
      <c r="W3766">
        <v>3.2343337730870698</v>
      </c>
    </row>
    <row r="3767" spans="1:23" x14ac:dyDescent="0.25">
      <c r="A3767">
        <v>3765</v>
      </c>
      <c r="B3767">
        <v>189.79440703293201</v>
      </c>
      <c r="C3767">
        <v>170.793688990665</v>
      </c>
      <c r="D3767">
        <v>45.776157720535998</v>
      </c>
      <c r="E3767">
        <v>7.9331975147310398</v>
      </c>
      <c r="F3767">
        <v>8.29286289215087</v>
      </c>
      <c r="G3767">
        <v>3.5880956649780198</v>
      </c>
      <c r="H3767">
        <v>11.696861267089799</v>
      </c>
      <c r="I3767">
        <v>3.01338458061218</v>
      </c>
      <c r="J3767">
        <v>1395</v>
      </c>
      <c r="K3767">
        <v>314</v>
      </c>
      <c r="L3767">
        <v>2558</v>
      </c>
      <c r="M3767">
        <v>671</v>
      </c>
      <c r="N3767">
        <v>110.367561340332</v>
      </c>
      <c r="O3767">
        <v>29.529647827148398</v>
      </c>
      <c r="P3767">
        <v>69.722813970770304</v>
      </c>
      <c r="Q3767">
        <v>170.112625935853</v>
      </c>
      <c r="R3767">
        <v>22.017551203957598</v>
      </c>
      <c r="S3767">
        <v>6.5812115479080298</v>
      </c>
      <c r="T3767">
        <v>0.41067102991272197</v>
      </c>
      <c r="U3767">
        <v>0.96634496100698197</v>
      </c>
      <c r="V3767">
        <v>8.6408185245018796</v>
      </c>
      <c r="W3767">
        <v>3.05756172839506</v>
      </c>
    </row>
    <row r="3768" spans="1:23" x14ac:dyDescent="0.25">
      <c r="A3768">
        <v>3766</v>
      </c>
      <c r="B3768">
        <v>171.62949018999001</v>
      </c>
      <c r="C3768">
        <v>198.71726600554999</v>
      </c>
      <c r="D3768">
        <v>33.201883687168099</v>
      </c>
      <c r="E3768">
        <v>7.3318072076781098</v>
      </c>
      <c r="F3768">
        <v>6.8679413795471103</v>
      </c>
      <c r="G3768">
        <v>2.2501699924468901</v>
      </c>
      <c r="H3768">
        <v>8.9180192947387695</v>
      </c>
      <c r="I3768">
        <v>1.69596099853515</v>
      </c>
      <c r="J3768">
        <v>1030</v>
      </c>
      <c r="K3768">
        <v>95</v>
      </c>
      <c r="L3768">
        <v>2119</v>
      </c>
      <c r="M3768">
        <v>244</v>
      </c>
      <c r="N3768">
        <v>120.282997131347</v>
      </c>
      <c r="O3768">
        <v>48.1663818359375</v>
      </c>
      <c r="P3768">
        <v>42.6134308254762</v>
      </c>
      <c r="Q3768">
        <v>169.96549129758699</v>
      </c>
      <c r="R3768">
        <v>14.9579642061959</v>
      </c>
      <c r="S3768">
        <v>10.4208629783747</v>
      </c>
      <c r="T3768">
        <v>0.41839989043882297</v>
      </c>
      <c r="U3768">
        <v>0.95209751895529104</v>
      </c>
      <c r="V3768">
        <v>6.4599850411368704</v>
      </c>
      <c r="W3768">
        <v>4.1869918699186899</v>
      </c>
    </row>
    <row r="3769" spans="1:23" x14ac:dyDescent="0.25">
      <c r="A3769">
        <v>3767</v>
      </c>
      <c r="B3769">
        <v>177.19806322653201</v>
      </c>
      <c r="C3769">
        <v>181.244309029866</v>
      </c>
      <c r="D3769">
        <v>30.107781366943701</v>
      </c>
      <c r="E3769">
        <v>8.2296448613831199</v>
      </c>
      <c r="F3769">
        <v>7.9711680412292401</v>
      </c>
      <c r="G3769">
        <v>4.6472420692443803</v>
      </c>
      <c r="H3769">
        <v>12.133652687072701</v>
      </c>
      <c r="I3769">
        <v>3.2216486930847101</v>
      </c>
      <c r="J3769">
        <v>1508</v>
      </c>
      <c r="K3769">
        <v>310</v>
      </c>
      <c r="L3769">
        <v>2481</v>
      </c>
      <c r="M3769">
        <v>704</v>
      </c>
      <c r="N3769">
        <v>129.97306823730401</v>
      </c>
      <c r="O3769">
        <v>19.8494338989257</v>
      </c>
      <c r="P3769">
        <v>68.968117291133296</v>
      </c>
      <c r="Q3769">
        <v>183.18242836643</v>
      </c>
      <c r="R3769">
        <v>27.402424399013501</v>
      </c>
      <c r="S3769">
        <v>10.1108791796687</v>
      </c>
      <c r="T3769">
        <v>0.41601417874771102</v>
      </c>
      <c r="U3769">
        <v>0.94884247593630899</v>
      </c>
      <c r="V3769">
        <v>13.8262380538662</v>
      </c>
      <c r="W3769">
        <v>4.6821902342647403</v>
      </c>
    </row>
    <row r="3770" spans="1:23" x14ac:dyDescent="0.25">
      <c r="A3770">
        <v>3768</v>
      </c>
      <c r="B3770">
        <v>154.59019193075699</v>
      </c>
      <c r="C3770">
        <v>143.26416192823399</v>
      </c>
      <c r="D3770">
        <v>35.180223727162002</v>
      </c>
      <c r="E3770">
        <v>13.7041754670987</v>
      </c>
      <c r="F3770">
        <v>7.1719870567321697</v>
      </c>
      <c r="G3770">
        <v>3.5127069950103702</v>
      </c>
      <c r="H3770">
        <v>8.9838609695434499</v>
      </c>
      <c r="I3770">
        <v>2.1210572719573899</v>
      </c>
      <c r="J3770">
        <v>1047</v>
      </c>
      <c r="K3770">
        <v>135</v>
      </c>
      <c r="L3770">
        <v>1886</v>
      </c>
      <c r="M3770">
        <v>327</v>
      </c>
      <c r="N3770">
        <v>123.97579956054599</v>
      </c>
      <c r="O3770">
        <v>46.097721099853501</v>
      </c>
      <c r="P3770">
        <v>70.545847483791206</v>
      </c>
      <c r="Q3770">
        <v>119.39076123141299</v>
      </c>
      <c r="R3770">
        <v>24.785538548991099</v>
      </c>
      <c r="S3770">
        <v>7.9687272542279803</v>
      </c>
      <c r="T3770">
        <v>0.44783639376464701</v>
      </c>
      <c r="U3770">
        <v>0.910807759862439</v>
      </c>
      <c r="V3770">
        <v>8.3919659160072992</v>
      </c>
      <c r="W3770">
        <v>3.6930320150659099</v>
      </c>
    </row>
    <row r="3771" spans="1:23" x14ac:dyDescent="0.25">
      <c r="A3771">
        <v>3769</v>
      </c>
      <c r="B3771">
        <v>158.65916280152899</v>
      </c>
      <c r="C3771">
        <v>168.752818801063</v>
      </c>
      <c r="D3771">
        <v>29.147132541127402</v>
      </c>
      <c r="E3771">
        <v>7.9666100691261104</v>
      </c>
      <c r="F3771">
        <v>7.22959232330322</v>
      </c>
      <c r="G3771">
        <v>3.63916587829589</v>
      </c>
      <c r="H3771">
        <v>10.6882781982421</v>
      </c>
      <c r="I3771">
        <v>2.9726457595825102</v>
      </c>
      <c r="J3771">
        <v>1358</v>
      </c>
      <c r="K3771">
        <v>271</v>
      </c>
      <c r="L3771">
        <v>2358</v>
      </c>
      <c r="M3771">
        <v>621</v>
      </c>
      <c r="N3771">
        <v>98.49365234375</v>
      </c>
      <c r="O3771">
        <v>40.607879638671797</v>
      </c>
      <c r="P3771">
        <v>64.264448022902101</v>
      </c>
      <c r="Q3771">
        <v>198.643943573173</v>
      </c>
      <c r="R3771">
        <v>22.857024651536399</v>
      </c>
      <c r="S3771">
        <v>9.6249854519085893</v>
      </c>
      <c r="T3771">
        <v>0.374972129418217</v>
      </c>
      <c r="U3771">
        <v>0.94820074589216996</v>
      </c>
      <c r="V3771">
        <v>13.076102418207601</v>
      </c>
      <c r="W3771">
        <v>4.0956221198156602</v>
      </c>
    </row>
    <row r="3772" spans="1:23" x14ac:dyDescent="0.25">
      <c r="A3772">
        <v>3770</v>
      </c>
      <c r="B3772">
        <v>156.00186302858501</v>
      </c>
      <c r="C3772">
        <v>218.10576568534199</v>
      </c>
      <c r="D3772">
        <v>29.468279083858999</v>
      </c>
      <c r="E3772">
        <v>5.04351145934399</v>
      </c>
      <c r="F3772">
        <v>6.8876490592956499</v>
      </c>
      <c r="G3772">
        <v>1.9270890951156601</v>
      </c>
      <c r="H3772">
        <v>9.1260128021240199</v>
      </c>
      <c r="I3772">
        <v>1.55499231815338</v>
      </c>
      <c r="J3772">
        <v>977</v>
      </c>
      <c r="K3772">
        <v>98</v>
      </c>
      <c r="L3772">
        <v>1982</v>
      </c>
      <c r="M3772">
        <v>199</v>
      </c>
      <c r="N3772">
        <v>90.088844299316406</v>
      </c>
      <c r="O3772">
        <v>30.675724029541001</v>
      </c>
      <c r="P3772">
        <v>83.284487114704305</v>
      </c>
      <c r="Q3772">
        <v>166.54054054054001</v>
      </c>
      <c r="R3772">
        <v>26.963198336900501</v>
      </c>
      <c r="S3772">
        <v>10.021811914665401</v>
      </c>
      <c r="T3772">
        <v>0.46028314312204499</v>
      </c>
      <c r="U3772">
        <v>0.94773385576454905</v>
      </c>
      <c r="V3772">
        <v>13.645305514157901</v>
      </c>
      <c r="W3772">
        <v>3.4947412705090399</v>
      </c>
    </row>
    <row r="3773" spans="1:23" x14ac:dyDescent="0.25">
      <c r="A3773">
        <v>3771</v>
      </c>
      <c r="B3773">
        <v>163.337091734751</v>
      </c>
      <c r="C3773">
        <v>185.68136389217699</v>
      </c>
      <c r="D3773">
        <v>34.461317226683299</v>
      </c>
      <c r="E3773">
        <v>5.3040769262102296</v>
      </c>
      <c r="F3773">
        <v>7.4188690185546804</v>
      </c>
      <c r="G3773">
        <v>3.4856402873992902</v>
      </c>
      <c r="H3773">
        <v>9.1204442977905202</v>
      </c>
      <c r="I3773">
        <v>2.2380270957946702</v>
      </c>
      <c r="J3773">
        <v>1035</v>
      </c>
      <c r="K3773">
        <v>176</v>
      </c>
      <c r="L3773">
        <v>2146</v>
      </c>
      <c r="M3773">
        <v>390</v>
      </c>
      <c r="N3773">
        <v>110.02272033691401</v>
      </c>
      <c r="O3773">
        <v>10.295630455016999</v>
      </c>
      <c r="P3773">
        <v>40.4285275130648</v>
      </c>
      <c r="Q3773">
        <v>173.45873055075299</v>
      </c>
      <c r="R3773">
        <v>14.8270346615303</v>
      </c>
      <c r="S3773">
        <v>4.30534235594964</v>
      </c>
      <c r="T3773">
        <v>0.37890863944662101</v>
      </c>
      <c r="U3773">
        <v>0.96759583628685197</v>
      </c>
      <c r="V3773">
        <v>8.2274881516587595</v>
      </c>
      <c r="W3773">
        <v>2.6480496453900702</v>
      </c>
    </row>
    <row r="3774" spans="1:23" x14ac:dyDescent="0.25">
      <c r="A3774">
        <v>3772</v>
      </c>
      <c r="B3774">
        <v>108.35467406703</v>
      </c>
      <c r="C3774">
        <v>194.48912262997499</v>
      </c>
      <c r="D3774">
        <v>20.297455176869899</v>
      </c>
      <c r="E3774">
        <v>7.2457173705936002</v>
      </c>
      <c r="F3774">
        <v>5.1528587341308496</v>
      </c>
      <c r="G3774">
        <v>5.1176490783691397</v>
      </c>
      <c r="H3774">
        <v>6.6195693016052202</v>
      </c>
      <c r="I3774">
        <v>4.7327294349670401</v>
      </c>
      <c r="J3774">
        <v>734</v>
      </c>
      <c r="K3774">
        <v>508</v>
      </c>
      <c r="L3774">
        <v>1398</v>
      </c>
      <c r="M3774">
        <v>1124</v>
      </c>
      <c r="N3774">
        <v>74.726165771484304</v>
      </c>
      <c r="O3774">
        <v>51.478153228759702</v>
      </c>
      <c r="P3774">
        <v>59.694284064665098</v>
      </c>
      <c r="Q3774">
        <v>185.16839895013101</v>
      </c>
      <c r="R3774">
        <v>21.383959953890798</v>
      </c>
      <c r="S3774">
        <v>5.6124024148496803</v>
      </c>
      <c r="T3774">
        <v>0.36677071229875102</v>
      </c>
      <c r="U3774">
        <v>0.97111150064087104</v>
      </c>
      <c r="V3774">
        <v>9.3642857142857103</v>
      </c>
      <c r="W3774">
        <v>3.3992634830125898</v>
      </c>
    </row>
    <row r="3775" spans="1:23" x14ac:dyDescent="0.25">
      <c r="A3775">
        <v>3773</v>
      </c>
      <c r="B3775">
        <v>176.956975683595</v>
      </c>
      <c r="C3775">
        <v>115.25686506627299</v>
      </c>
      <c r="D3775">
        <v>22.8369923447455</v>
      </c>
      <c r="E3775">
        <v>6.5980927282143798</v>
      </c>
      <c r="F3775">
        <v>5.1595425605773899</v>
      </c>
      <c r="G3775">
        <v>3.9638247489929199</v>
      </c>
      <c r="H3775">
        <v>5.8432941436767498</v>
      </c>
      <c r="I3775">
        <v>3.0665323734283398</v>
      </c>
      <c r="J3775">
        <v>605</v>
      </c>
      <c r="K3775">
        <v>308</v>
      </c>
      <c r="L3775">
        <v>1335</v>
      </c>
      <c r="M3775">
        <v>629</v>
      </c>
      <c r="N3775">
        <v>59.941642761230398</v>
      </c>
      <c r="O3775">
        <v>77.620880126953097</v>
      </c>
      <c r="P3775">
        <v>88.226043099495598</v>
      </c>
      <c r="Q3775">
        <v>160.26699216240499</v>
      </c>
      <c r="R3775">
        <v>28.429595308172999</v>
      </c>
      <c r="S3775">
        <v>6.5084196182002199</v>
      </c>
      <c r="T3775">
        <v>0.46942115510258398</v>
      </c>
      <c r="U3775">
        <v>0.92648163046815202</v>
      </c>
      <c r="V3775">
        <v>14.2961992136304</v>
      </c>
      <c r="W3775">
        <v>2.57831027667984</v>
      </c>
    </row>
    <row r="3776" spans="1:23" x14ac:dyDescent="0.25">
      <c r="A3776">
        <v>3774</v>
      </c>
      <c r="B3776">
        <v>147.06060664868301</v>
      </c>
      <c r="C3776">
        <v>180.792893322206</v>
      </c>
      <c r="D3776">
        <v>18.635873198383099</v>
      </c>
      <c r="E3776">
        <v>15.932347510960501</v>
      </c>
      <c r="F3776">
        <v>7.1194272041320801</v>
      </c>
      <c r="G3776">
        <v>6.4715485572814897</v>
      </c>
      <c r="H3776">
        <v>8.5678434371948207</v>
      </c>
      <c r="I3776">
        <v>5.9729199409484801</v>
      </c>
      <c r="J3776">
        <v>1088</v>
      </c>
      <c r="K3776">
        <v>603</v>
      </c>
      <c r="L3776">
        <v>1952</v>
      </c>
      <c r="M3776">
        <v>1523</v>
      </c>
      <c r="N3776">
        <v>113.74093627929599</v>
      </c>
      <c r="O3776">
        <v>27.459060668945298</v>
      </c>
      <c r="P3776">
        <v>95.790800840532299</v>
      </c>
      <c r="Q3776">
        <v>142.25132743362801</v>
      </c>
      <c r="R3776">
        <v>24.9223522512521</v>
      </c>
      <c r="S3776">
        <v>9.8007582530129191</v>
      </c>
      <c r="T3776">
        <v>0.53483844030058303</v>
      </c>
      <c r="U3776">
        <v>0.93139609647387001</v>
      </c>
      <c r="V3776">
        <v>10.345029239765999</v>
      </c>
      <c r="W3776">
        <v>4.7323091247672204</v>
      </c>
    </row>
    <row r="3777" spans="1:23" x14ac:dyDescent="0.25">
      <c r="A3777">
        <v>3775</v>
      </c>
      <c r="B3777">
        <v>161.724718119893</v>
      </c>
      <c r="C3777">
        <v>187.84084690174399</v>
      </c>
      <c r="D3777">
        <v>40.982733323212997</v>
      </c>
      <c r="E3777">
        <v>5.3148639341070503</v>
      </c>
      <c r="F3777">
        <v>6.4057164192199698</v>
      </c>
      <c r="G3777">
        <v>3.50045442581176</v>
      </c>
      <c r="H3777">
        <v>8.8228473663330007</v>
      </c>
      <c r="I3777">
        <v>2.6747698783874498</v>
      </c>
      <c r="J3777">
        <v>1033</v>
      </c>
      <c r="K3777">
        <v>264</v>
      </c>
      <c r="L3777">
        <v>1963</v>
      </c>
      <c r="M3777">
        <v>582</v>
      </c>
      <c r="N3777">
        <v>115.394973754882</v>
      </c>
      <c r="O3777">
        <v>57.801387786865199</v>
      </c>
      <c r="P3777">
        <v>86.470746469401405</v>
      </c>
      <c r="Q3777">
        <v>167.593486399927</v>
      </c>
      <c r="R3777">
        <v>26.206851260000199</v>
      </c>
      <c r="S3777">
        <v>7.8035515631241701</v>
      </c>
      <c r="T3777">
        <v>0.52729359430559597</v>
      </c>
      <c r="U3777">
        <v>0.94044825890886796</v>
      </c>
      <c r="V3777">
        <v>6.2675998353231703</v>
      </c>
      <c r="W3777">
        <v>3.3104808414725699</v>
      </c>
    </row>
    <row r="3778" spans="1:23" x14ac:dyDescent="0.25">
      <c r="A3778">
        <v>3776</v>
      </c>
      <c r="B3778">
        <v>166.24411496438799</v>
      </c>
      <c r="C3778">
        <v>190.40757631624899</v>
      </c>
      <c r="D3778">
        <v>29.476762864167299</v>
      </c>
      <c r="E3778">
        <v>6.0910186427422799</v>
      </c>
      <c r="F3778">
        <v>6.6685581207275302</v>
      </c>
      <c r="G3778">
        <v>2.6747784614562899</v>
      </c>
      <c r="H3778">
        <v>8.1210813522338796</v>
      </c>
      <c r="I3778">
        <v>1.9950644969940099</v>
      </c>
      <c r="J3778">
        <v>953</v>
      </c>
      <c r="K3778">
        <v>179</v>
      </c>
      <c r="L3778">
        <v>1786</v>
      </c>
      <c r="M3778">
        <v>363</v>
      </c>
      <c r="N3778">
        <v>74.732856750488196</v>
      </c>
      <c r="O3778">
        <v>55.713550567626903</v>
      </c>
      <c r="P3778">
        <v>80.765525418704598</v>
      </c>
      <c r="Q3778">
        <v>163.01989683124501</v>
      </c>
      <c r="R3778">
        <v>22.5331830837595</v>
      </c>
      <c r="S3778">
        <v>9.6896706026565393</v>
      </c>
      <c r="T3778">
        <v>0.44714639281341401</v>
      </c>
      <c r="U3778">
        <v>0.93406730996217802</v>
      </c>
      <c r="V3778">
        <v>8.4191399152028996</v>
      </c>
      <c r="W3778">
        <v>6.4039558767592197</v>
      </c>
    </row>
    <row r="3779" spans="1:23" x14ac:dyDescent="0.25">
      <c r="A3779">
        <v>3777</v>
      </c>
      <c r="B3779">
        <v>140.433911001571</v>
      </c>
      <c r="C3779">
        <v>188.92848687147</v>
      </c>
      <c r="D3779">
        <v>41.618190814478403</v>
      </c>
      <c r="E3779">
        <v>4.9610438288595704</v>
      </c>
      <c r="F3779">
        <v>8.48896884918212</v>
      </c>
      <c r="G3779">
        <v>3.0695285797119101</v>
      </c>
      <c r="H3779">
        <v>10.692523002624499</v>
      </c>
      <c r="I3779">
        <v>2.2084791660308798</v>
      </c>
      <c r="J3779">
        <v>1282</v>
      </c>
      <c r="K3779">
        <v>153</v>
      </c>
      <c r="L3779">
        <v>2544</v>
      </c>
      <c r="M3779">
        <v>382</v>
      </c>
      <c r="N3779">
        <v>115.156410217285</v>
      </c>
      <c r="O3779">
        <v>62.369869232177699</v>
      </c>
      <c r="P3779">
        <v>70.401068625813906</v>
      </c>
      <c r="Q3779">
        <v>178.99153416415899</v>
      </c>
      <c r="R3779">
        <v>23.745684049181701</v>
      </c>
      <c r="S3779">
        <v>3.6755462730398798</v>
      </c>
      <c r="T3779">
        <v>0.46004393168303498</v>
      </c>
      <c r="U3779">
        <v>0.98066775472574497</v>
      </c>
      <c r="V3779">
        <v>12.248447204968899</v>
      </c>
      <c r="W3779">
        <v>2.8958457860131501</v>
      </c>
    </row>
    <row r="3780" spans="1:23" x14ac:dyDescent="0.25">
      <c r="A3780">
        <v>3778</v>
      </c>
      <c r="B3780">
        <v>162.49467290263701</v>
      </c>
      <c r="C3780">
        <v>178.286576490908</v>
      </c>
      <c r="D3780">
        <v>30.015736778238502</v>
      </c>
      <c r="E3780">
        <v>6.52044455456309</v>
      </c>
      <c r="F3780">
        <v>8.6727695465087802</v>
      </c>
      <c r="G3780">
        <v>2.68238353729248</v>
      </c>
      <c r="H3780">
        <v>13.820425987243601</v>
      </c>
      <c r="I3780">
        <v>2.0563368797302202</v>
      </c>
      <c r="J3780">
        <v>1699</v>
      </c>
      <c r="K3780">
        <v>178</v>
      </c>
      <c r="L3780">
        <v>2791</v>
      </c>
      <c r="M3780">
        <v>394</v>
      </c>
      <c r="N3780">
        <v>125.31958770751901</v>
      </c>
      <c r="O3780">
        <v>27.658632278442301</v>
      </c>
      <c r="P3780">
        <v>72.836871682797295</v>
      </c>
      <c r="Q3780">
        <v>193.19976548759001</v>
      </c>
      <c r="R3780">
        <v>22.0776329108601</v>
      </c>
      <c r="S3780">
        <v>3.9220367704652102</v>
      </c>
      <c r="T3780">
        <v>0.40728138217239501</v>
      </c>
      <c r="U3780">
        <v>0.97853343261560699</v>
      </c>
      <c r="V3780">
        <v>8.1822817080943206</v>
      </c>
      <c r="W3780">
        <v>2.3212880664432398</v>
      </c>
    </row>
    <row r="3781" spans="1:23" x14ac:dyDescent="0.25">
      <c r="A3781">
        <v>3779</v>
      </c>
      <c r="B3781">
        <v>184.754895301674</v>
      </c>
      <c r="C3781">
        <v>154.971045430728</v>
      </c>
      <c r="D3781">
        <v>16.662116306442901</v>
      </c>
      <c r="E3781">
        <v>6.44982184435188</v>
      </c>
      <c r="F3781">
        <v>4.5636000633239702</v>
      </c>
      <c r="G3781">
        <v>3.9069755077361998</v>
      </c>
      <c r="H3781">
        <v>5.8520593643188397</v>
      </c>
      <c r="I3781">
        <v>2.99724888801574</v>
      </c>
      <c r="J3781">
        <v>607</v>
      </c>
      <c r="K3781">
        <v>275</v>
      </c>
      <c r="L3781">
        <v>1422</v>
      </c>
      <c r="M3781">
        <v>695</v>
      </c>
      <c r="N3781">
        <v>61.269893646240199</v>
      </c>
      <c r="O3781">
        <v>38.470767974853501</v>
      </c>
      <c r="P3781">
        <v>93.978783592644902</v>
      </c>
      <c r="Q3781">
        <v>162.373126338329</v>
      </c>
      <c r="R3781">
        <v>24.988295659618199</v>
      </c>
      <c r="S3781">
        <v>6.8375684482177101</v>
      </c>
      <c r="T3781">
        <v>0.52285809666573002</v>
      </c>
      <c r="U3781">
        <v>0.94030116509696904</v>
      </c>
      <c r="V3781">
        <v>7.6469719350073797</v>
      </c>
      <c r="W3781">
        <v>2.976</v>
      </c>
    </row>
    <row r="3782" spans="1:23" x14ac:dyDescent="0.25">
      <c r="A3782">
        <v>3780</v>
      </c>
      <c r="B3782">
        <v>172.13964951774699</v>
      </c>
      <c r="C3782">
        <v>208.46585417919999</v>
      </c>
      <c r="D3782">
        <v>29.825703867489501</v>
      </c>
      <c r="E3782">
        <v>5.2888323261257701</v>
      </c>
      <c r="F3782">
        <v>7.4215679168701101</v>
      </c>
      <c r="G3782">
        <v>2.0976600646972599</v>
      </c>
      <c r="H3782">
        <v>8.7847929000854492</v>
      </c>
      <c r="I3782">
        <v>1.4791741371154701</v>
      </c>
      <c r="J3782">
        <v>1039</v>
      </c>
      <c r="K3782">
        <v>100</v>
      </c>
      <c r="L3782">
        <v>2053</v>
      </c>
      <c r="M3782">
        <v>202</v>
      </c>
      <c r="N3782">
        <v>89.140335083007798</v>
      </c>
      <c r="O3782">
        <v>39.849716186523402</v>
      </c>
      <c r="P3782">
        <v>115.96653543307001</v>
      </c>
      <c r="Q3782">
        <v>166.864882028235</v>
      </c>
      <c r="R3782">
        <v>20.3765454513813</v>
      </c>
      <c r="S3782">
        <v>5.1634618870563402</v>
      </c>
      <c r="T3782">
        <v>0.63588371185352999</v>
      </c>
      <c r="U3782">
        <v>0.96268549668789705</v>
      </c>
      <c r="V3782">
        <v>11.1727493917274</v>
      </c>
      <c r="W3782">
        <v>3.0736060653925099</v>
      </c>
    </row>
    <row r="3783" spans="1:23" x14ac:dyDescent="0.25">
      <c r="A3783">
        <v>3781</v>
      </c>
      <c r="B3783">
        <v>212.782083875099</v>
      </c>
      <c r="C3783">
        <v>177.837004405286</v>
      </c>
      <c r="D3783">
        <v>25.002206434812202</v>
      </c>
      <c r="E3783">
        <v>7.1399105656963</v>
      </c>
      <c r="F3783">
        <v>4.8392024040222097</v>
      </c>
      <c r="G3783">
        <v>3.7569677829742401</v>
      </c>
      <c r="H3783">
        <v>8.62853908538818</v>
      </c>
      <c r="I3783">
        <v>2.31452465057373</v>
      </c>
      <c r="J3783">
        <v>1040</v>
      </c>
      <c r="K3783">
        <v>128</v>
      </c>
      <c r="L3783">
        <v>1594</v>
      </c>
      <c r="M3783">
        <v>348</v>
      </c>
      <c r="N3783">
        <v>91.967384338378906</v>
      </c>
      <c r="O3783">
        <v>50.3289184570312</v>
      </c>
      <c r="P3783">
        <v>68.811463761250593</v>
      </c>
      <c r="Q3783">
        <v>182.380525414049</v>
      </c>
      <c r="R3783">
        <v>21.510410406112701</v>
      </c>
      <c r="S3783">
        <v>7.58441381419681</v>
      </c>
      <c r="T3783">
        <v>0.49881765146711698</v>
      </c>
      <c r="U3783">
        <v>0.95560229848225697</v>
      </c>
      <c r="V3783">
        <v>12.780077619663601</v>
      </c>
      <c r="W3783">
        <v>3.50603240261978</v>
      </c>
    </row>
    <row r="3784" spans="1:23" x14ac:dyDescent="0.25">
      <c r="A3784">
        <v>3782</v>
      </c>
      <c r="B3784">
        <v>139.90366589687301</v>
      </c>
      <c r="C3784">
        <v>177.961749694346</v>
      </c>
      <c r="D3784">
        <v>26.972125282737601</v>
      </c>
      <c r="E3784">
        <v>6.02340330277275</v>
      </c>
      <c r="F3784">
        <v>5.9988093376159597</v>
      </c>
      <c r="G3784">
        <v>2.6952865123748699</v>
      </c>
      <c r="H3784">
        <v>6.7165331840515101</v>
      </c>
      <c r="I3784">
        <v>2.1381211280822701</v>
      </c>
      <c r="J3784">
        <v>734</v>
      </c>
      <c r="K3784">
        <v>186</v>
      </c>
      <c r="L3784">
        <v>1616</v>
      </c>
      <c r="M3784">
        <v>403</v>
      </c>
      <c r="N3784">
        <v>61.814239501953097</v>
      </c>
      <c r="O3784">
        <v>26.0768108367919</v>
      </c>
      <c r="P3784">
        <v>74.268583664729206</v>
      </c>
      <c r="Q3784">
        <v>160.013167050259</v>
      </c>
      <c r="R3784">
        <v>32.126638296047503</v>
      </c>
      <c r="S3784">
        <v>11.550676228481301</v>
      </c>
      <c r="T3784">
        <v>0.43601547235846899</v>
      </c>
      <c r="U3784">
        <v>0.93080617852306402</v>
      </c>
      <c r="V3784">
        <v>14.0780567685589</v>
      </c>
      <c r="W3784">
        <v>6.22105780252169</v>
      </c>
    </row>
    <row r="3785" spans="1:23" x14ac:dyDescent="0.25">
      <c r="A3785">
        <v>3783</v>
      </c>
      <c r="B3785">
        <v>168.671175454598</v>
      </c>
      <c r="C3785">
        <v>175.45562692852499</v>
      </c>
      <c r="D3785">
        <v>38.188598840857999</v>
      </c>
      <c r="E3785">
        <v>8.6665349398349107</v>
      </c>
      <c r="F3785">
        <v>5.6206927299499503</v>
      </c>
      <c r="G3785">
        <v>4.8993134498596103</v>
      </c>
      <c r="H3785">
        <v>7.5009374618530202</v>
      </c>
      <c r="I3785">
        <v>3.12706327438354</v>
      </c>
      <c r="J3785">
        <v>707</v>
      </c>
      <c r="K3785">
        <v>169</v>
      </c>
      <c r="L3785">
        <v>1749</v>
      </c>
      <c r="M3785">
        <v>456</v>
      </c>
      <c r="N3785">
        <v>62.817195892333899</v>
      </c>
      <c r="O3785">
        <v>59.1354370117187</v>
      </c>
      <c r="P3785">
        <v>75.710694009964001</v>
      </c>
      <c r="Q3785">
        <v>173.859181871689</v>
      </c>
      <c r="R3785">
        <v>25.5625222671387</v>
      </c>
      <c r="S3785">
        <v>7.6423920423374296</v>
      </c>
      <c r="T3785">
        <v>0.45882473716484301</v>
      </c>
      <c r="U3785">
        <v>0.94304628705535898</v>
      </c>
      <c r="V3785">
        <v>10.3995180722891</v>
      </c>
      <c r="W3785">
        <v>3.52201524132091</v>
      </c>
    </row>
    <row r="3786" spans="1:23" x14ac:dyDescent="0.25">
      <c r="A3786">
        <v>3784</v>
      </c>
      <c r="B3786">
        <v>208.82893128141399</v>
      </c>
      <c r="C3786">
        <v>194.308078945836</v>
      </c>
      <c r="D3786">
        <v>30.870367423782</v>
      </c>
      <c r="E3786">
        <v>6.3730262861708402</v>
      </c>
      <c r="F3786">
        <v>6.13842678070068</v>
      </c>
      <c r="G3786">
        <v>4.3671450614929199</v>
      </c>
      <c r="H3786">
        <v>10.4312238693237</v>
      </c>
      <c r="I3786">
        <v>3.5223259925842201</v>
      </c>
      <c r="J3786">
        <v>1274</v>
      </c>
      <c r="K3786">
        <v>347</v>
      </c>
      <c r="L3786">
        <v>2121</v>
      </c>
      <c r="M3786">
        <v>797</v>
      </c>
      <c r="N3786">
        <v>107.61505126953099</v>
      </c>
      <c r="O3786">
        <v>35</v>
      </c>
      <c r="P3786">
        <v>74.383623957543506</v>
      </c>
      <c r="Q3786">
        <v>167.16320624134801</v>
      </c>
      <c r="R3786">
        <v>25.0129289733982</v>
      </c>
      <c r="S3786">
        <v>10.568699566782101</v>
      </c>
      <c r="T3786">
        <v>0.45549796018459698</v>
      </c>
      <c r="U3786">
        <v>0.938171162271069</v>
      </c>
      <c r="V3786">
        <v>18.901181525241601</v>
      </c>
      <c r="W3786">
        <v>3.2851633393829398</v>
      </c>
    </row>
    <row r="3787" spans="1:23" x14ac:dyDescent="0.25">
      <c r="A3787">
        <v>3785</v>
      </c>
      <c r="B3787">
        <v>154.125987308117</v>
      </c>
      <c r="C3787">
        <v>196.54842903995799</v>
      </c>
      <c r="D3787">
        <v>25.7318639514971</v>
      </c>
      <c r="E3787">
        <v>11.705613768087799</v>
      </c>
      <c r="F3787">
        <v>5.96388387680053</v>
      </c>
      <c r="G3787">
        <v>7.0654134750366202</v>
      </c>
      <c r="H3787">
        <v>7.1372308731079102</v>
      </c>
      <c r="I3787">
        <v>5.4843153953552202</v>
      </c>
      <c r="J3787">
        <v>801</v>
      </c>
      <c r="K3787">
        <v>552</v>
      </c>
      <c r="L3787">
        <v>1527</v>
      </c>
      <c r="M3787">
        <v>1437</v>
      </c>
      <c r="N3787">
        <v>93.941467285156193</v>
      </c>
      <c r="O3787">
        <v>23.706539154052699</v>
      </c>
      <c r="P3787">
        <v>71.207185305240401</v>
      </c>
      <c r="Q3787">
        <v>177.241851125431</v>
      </c>
      <c r="R3787">
        <v>20.608910657927801</v>
      </c>
      <c r="S3787">
        <v>6.2922521668888098</v>
      </c>
      <c r="T3787">
        <v>0.43937998960041702</v>
      </c>
      <c r="U3787">
        <v>0.96333422883303998</v>
      </c>
      <c r="V3787">
        <v>12.589353612167301</v>
      </c>
      <c r="W3787">
        <v>3.32722731057452</v>
      </c>
    </row>
    <row r="3788" spans="1:23" x14ac:dyDescent="0.25">
      <c r="A3788">
        <v>3786</v>
      </c>
      <c r="B3788">
        <v>198.81299850569499</v>
      </c>
      <c r="C3788">
        <v>177.574918977663</v>
      </c>
      <c r="D3788">
        <v>25.173996400528701</v>
      </c>
      <c r="E3788">
        <v>10.0797948041712</v>
      </c>
      <c r="F3788">
        <v>4.5654397010803196</v>
      </c>
      <c r="G3788">
        <v>5.40724277496337</v>
      </c>
      <c r="H3788">
        <v>7.2843809127807599</v>
      </c>
      <c r="I3788">
        <v>4.3901557922363201</v>
      </c>
      <c r="J3788">
        <v>825</v>
      </c>
      <c r="K3788">
        <v>458</v>
      </c>
      <c r="L3788">
        <v>1445</v>
      </c>
      <c r="M3788">
        <v>1113</v>
      </c>
      <c r="N3788">
        <v>73.552703857421804</v>
      </c>
      <c r="O3788">
        <v>46.324939727783203</v>
      </c>
      <c r="P3788">
        <v>88.935172935172901</v>
      </c>
      <c r="Q3788">
        <v>211.61336383170399</v>
      </c>
      <c r="R3788">
        <v>24.376739582669799</v>
      </c>
      <c r="S3788">
        <v>12.764844109013501</v>
      </c>
      <c r="T3788">
        <v>0.55806384916061302</v>
      </c>
      <c r="U3788">
        <v>0.94640682892417005</v>
      </c>
      <c r="V3788">
        <v>14.1428571428571</v>
      </c>
      <c r="W3788">
        <v>3.76539452118941</v>
      </c>
    </row>
    <row r="3789" spans="1:23" x14ac:dyDescent="0.25">
      <c r="A3789">
        <v>3787</v>
      </c>
      <c r="B3789">
        <v>182.935589667953</v>
      </c>
      <c r="C3789">
        <v>180.70395311377999</v>
      </c>
      <c r="D3789">
        <v>39.603272167027001</v>
      </c>
      <c r="E3789">
        <v>11.5569820476529</v>
      </c>
      <c r="F3789">
        <v>6.1723275184631303</v>
      </c>
      <c r="G3789">
        <v>5.6485886573791504</v>
      </c>
      <c r="H3789">
        <v>7.7478365898132298</v>
      </c>
      <c r="I3789">
        <v>4.4342403411865199</v>
      </c>
      <c r="J3789">
        <v>812</v>
      </c>
      <c r="K3789">
        <v>373</v>
      </c>
      <c r="L3789">
        <v>1863</v>
      </c>
      <c r="M3789">
        <v>1051</v>
      </c>
      <c r="N3789">
        <v>70.724822998046804</v>
      </c>
      <c r="O3789">
        <v>27.856775283813398</v>
      </c>
      <c r="P3789">
        <v>68.052042740414805</v>
      </c>
      <c r="Q3789">
        <v>202.36335403726699</v>
      </c>
      <c r="R3789">
        <v>21.723849532363499</v>
      </c>
      <c r="S3789">
        <v>7.4378804185698204</v>
      </c>
      <c r="T3789">
        <v>0.42003076341881501</v>
      </c>
      <c r="U3789">
        <v>0.96398110881566301</v>
      </c>
      <c r="V3789">
        <v>7.9447659126775303</v>
      </c>
      <c r="W3789">
        <v>4.2578386121279603</v>
      </c>
    </row>
    <row r="3790" spans="1:23" x14ac:dyDescent="0.25">
      <c r="A3790">
        <v>3788</v>
      </c>
      <c r="B3790">
        <v>162.213258553435</v>
      </c>
      <c r="C3790">
        <v>202.44398299986401</v>
      </c>
      <c r="D3790">
        <v>24.9475054841431</v>
      </c>
      <c r="E3790">
        <v>10.5438635705574</v>
      </c>
      <c r="F3790">
        <v>7.4783592224120996</v>
      </c>
      <c r="G3790">
        <v>5.3171143531799299</v>
      </c>
      <c r="H3790">
        <v>8.9838237762451101</v>
      </c>
      <c r="I3790">
        <v>4.1421012878417898</v>
      </c>
      <c r="J3790">
        <v>1108</v>
      </c>
      <c r="K3790">
        <v>373</v>
      </c>
      <c r="L3790">
        <v>2013</v>
      </c>
      <c r="M3790">
        <v>881</v>
      </c>
      <c r="N3790">
        <v>104.235305786132</v>
      </c>
      <c r="O3790">
        <v>76</v>
      </c>
      <c r="P3790">
        <v>82.745176848874493</v>
      </c>
      <c r="Q3790">
        <v>160.29269175108499</v>
      </c>
      <c r="R3790">
        <v>22.138199026985799</v>
      </c>
      <c r="S3790">
        <v>7.4750238341940998</v>
      </c>
      <c r="T3790">
        <v>0.51524850901752195</v>
      </c>
      <c r="U3790">
        <v>0.945629090411786</v>
      </c>
      <c r="V3790">
        <v>15.3370535714285</v>
      </c>
      <c r="W3790">
        <v>2.8962689626896201</v>
      </c>
    </row>
    <row r="3791" spans="1:23" x14ac:dyDescent="0.25">
      <c r="A3791">
        <v>3789</v>
      </c>
      <c r="B3791">
        <v>174.81948029265001</v>
      </c>
      <c r="C3791">
        <v>207.11721554852599</v>
      </c>
      <c r="D3791">
        <v>46.2044452393556</v>
      </c>
      <c r="E3791">
        <v>8.2553514789054692</v>
      </c>
      <c r="F3791">
        <v>5.8150496482849103</v>
      </c>
      <c r="G3791">
        <v>3.5832068920135498</v>
      </c>
      <c r="H3791">
        <v>7.5769953727722097</v>
      </c>
      <c r="I3791">
        <v>2.9606676101684499</v>
      </c>
      <c r="J3791">
        <v>846</v>
      </c>
      <c r="K3791">
        <v>284</v>
      </c>
      <c r="L3791">
        <v>1654</v>
      </c>
      <c r="M3791">
        <v>592</v>
      </c>
      <c r="N3791">
        <v>92.649879455566406</v>
      </c>
      <c r="O3791">
        <v>11.180340766906699</v>
      </c>
      <c r="P3791">
        <v>82.573714989227398</v>
      </c>
      <c r="Q3791">
        <v>188.85452856104001</v>
      </c>
      <c r="R3791">
        <v>25.1705576004371</v>
      </c>
      <c r="S3791">
        <v>3.6786637180856498</v>
      </c>
      <c r="T3791">
        <v>0.48600003057444002</v>
      </c>
      <c r="U3791">
        <v>0.98104226056335697</v>
      </c>
      <c r="V3791">
        <v>13.413486670151499</v>
      </c>
      <c r="W3791">
        <v>2.0873786407766901</v>
      </c>
    </row>
    <row r="3792" spans="1:23" x14ac:dyDescent="0.25">
      <c r="A3792">
        <v>3790</v>
      </c>
      <c r="B3792">
        <v>177.80376098895701</v>
      </c>
      <c r="C3792">
        <v>172.710415494187</v>
      </c>
      <c r="D3792">
        <v>33.134266169917801</v>
      </c>
      <c r="E3792">
        <v>8.2036827014683897</v>
      </c>
      <c r="F3792">
        <v>5.7291660308837802</v>
      </c>
      <c r="G3792">
        <v>4.2482957839965803</v>
      </c>
      <c r="H3792">
        <v>10.3121795654296</v>
      </c>
      <c r="I3792">
        <v>2.8303918838500901</v>
      </c>
      <c r="J3792">
        <v>1322</v>
      </c>
      <c r="K3792">
        <v>192</v>
      </c>
      <c r="L3792">
        <v>1989</v>
      </c>
      <c r="M3792">
        <v>526</v>
      </c>
      <c r="N3792">
        <v>96.254875183105398</v>
      </c>
      <c r="O3792">
        <v>58.830265045166001</v>
      </c>
      <c r="P3792">
        <v>99.3148773351339</v>
      </c>
      <c r="Q3792">
        <v>175.23021166844501</v>
      </c>
      <c r="R3792">
        <v>28.228643038239699</v>
      </c>
      <c r="S3792">
        <v>5.9944730049966202</v>
      </c>
      <c r="T3792">
        <v>0.52868282140155698</v>
      </c>
      <c r="U3792">
        <v>0.96459796589226798</v>
      </c>
      <c r="V3792">
        <v>11.4864643150123</v>
      </c>
      <c r="W3792">
        <v>3.6476094470046001</v>
      </c>
    </row>
    <row r="3793" spans="1:23" x14ac:dyDescent="0.25">
      <c r="A3793">
        <v>3791</v>
      </c>
      <c r="B3793">
        <v>152.99021909992399</v>
      </c>
      <c r="C3793">
        <v>199.81810242775899</v>
      </c>
      <c r="D3793">
        <v>24.402512235355101</v>
      </c>
      <c r="E3793">
        <v>11.028470557671</v>
      </c>
      <c r="F3793">
        <v>7.0680894851684499</v>
      </c>
      <c r="G3793">
        <v>4.46510410308837</v>
      </c>
      <c r="H3793">
        <v>7.5086598396301198</v>
      </c>
      <c r="I3793">
        <v>3.70439600944519</v>
      </c>
      <c r="J3793">
        <v>874</v>
      </c>
      <c r="K3793">
        <v>343</v>
      </c>
      <c r="L3793">
        <v>1757</v>
      </c>
      <c r="M3793">
        <v>833</v>
      </c>
      <c r="N3793">
        <v>77.278717041015597</v>
      </c>
      <c r="O3793">
        <v>40.311286926269503</v>
      </c>
      <c r="P3793">
        <v>108.954303931987</v>
      </c>
      <c r="Q3793">
        <v>183.399499203277</v>
      </c>
      <c r="R3793">
        <v>25.028481864277602</v>
      </c>
      <c r="S3793">
        <v>5.9984268158808502</v>
      </c>
      <c r="T3793">
        <v>0.58595697524841195</v>
      </c>
      <c r="U3793">
        <v>0.97186328934856403</v>
      </c>
      <c r="V3793">
        <v>10.322628827483101</v>
      </c>
      <c r="W3793">
        <v>3.1963037738779301</v>
      </c>
    </row>
    <row r="3794" spans="1:23" x14ac:dyDescent="0.25">
      <c r="A3794">
        <v>3792</v>
      </c>
      <c r="B3794">
        <v>153.20268198490101</v>
      </c>
      <c r="C3794">
        <v>143.68045178443199</v>
      </c>
      <c r="D3794">
        <v>26.3166597013516</v>
      </c>
      <c r="E3794">
        <v>18.782600667006299</v>
      </c>
      <c r="F3794">
        <v>9.3213682174682599</v>
      </c>
      <c r="G3794">
        <v>8.4790277481079102</v>
      </c>
      <c r="H3794">
        <v>11.3500871658325</v>
      </c>
      <c r="I3794">
        <v>6.16615867614746</v>
      </c>
      <c r="J3794">
        <v>1421</v>
      </c>
      <c r="K3794">
        <v>511</v>
      </c>
      <c r="L3794">
        <v>2820</v>
      </c>
      <c r="M3794">
        <v>1625</v>
      </c>
      <c r="N3794">
        <v>116.29702758789</v>
      </c>
      <c r="O3794">
        <v>38.470767974853501</v>
      </c>
      <c r="P3794">
        <v>102.09575409111</v>
      </c>
      <c r="Q3794">
        <v>175.04777252858801</v>
      </c>
      <c r="R3794">
        <v>26.035696324046398</v>
      </c>
      <c r="S3794">
        <v>9.5244011575646894</v>
      </c>
      <c r="T3794">
        <v>0.530330101982605</v>
      </c>
      <c r="U3794">
        <v>0.94502151912384003</v>
      </c>
      <c r="V3794">
        <v>10.8352</v>
      </c>
      <c r="W3794">
        <v>4.0352448360537299</v>
      </c>
    </row>
    <row r="3795" spans="1:23" x14ac:dyDescent="0.25">
      <c r="A3795">
        <v>3793</v>
      </c>
      <c r="B3795">
        <v>204.26489937704901</v>
      </c>
      <c r="C3795">
        <v>179.68895185235499</v>
      </c>
      <c r="D3795">
        <v>24.7129033641483</v>
      </c>
      <c r="E3795">
        <v>12.7022492109457</v>
      </c>
      <c r="F3795">
        <v>4.3041687011718697</v>
      </c>
      <c r="G3795">
        <v>7.4443426132202104</v>
      </c>
      <c r="H3795">
        <v>6.3771667480468697</v>
      </c>
      <c r="I3795">
        <v>5.8174333572387598</v>
      </c>
      <c r="J3795">
        <v>506</v>
      </c>
      <c r="K3795">
        <v>607</v>
      </c>
      <c r="L3795">
        <v>1145</v>
      </c>
      <c r="M3795">
        <v>1446</v>
      </c>
      <c r="N3795">
        <v>45.453273773193303</v>
      </c>
      <c r="O3795">
        <v>53.150726318359297</v>
      </c>
      <c r="P3795">
        <v>113.941796407185</v>
      </c>
      <c r="Q3795">
        <v>129.49384433470101</v>
      </c>
      <c r="R3795">
        <v>24.1520872582186</v>
      </c>
      <c r="S3795">
        <v>5.9060702267211198</v>
      </c>
      <c r="T3795">
        <v>0.64028615042872306</v>
      </c>
      <c r="U3795">
        <v>0.93146811910489702</v>
      </c>
      <c r="V3795">
        <v>6.4567474048442897</v>
      </c>
      <c r="W3795">
        <v>3.4469237435008599</v>
      </c>
    </row>
    <row r="3796" spans="1:23" x14ac:dyDescent="0.25">
      <c r="A3796">
        <v>3794</v>
      </c>
      <c r="B3796">
        <v>169.07300743270699</v>
      </c>
      <c r="C3796">
        <v>189.93038871315099</v>
      </c>
      <c r="D3796">
        <v>47.311794866344798</v>
      </c>
      <c r="E3796">
        <v>6.4927902821488601</v>
      </c>
      <c r="F3796">
        <v>8.3593959808349592</v>
      </c>
      <c r="G3796">
        <v>2.8716185092925999</v>
      </c>
      <c r="H3796">
        <v>10.3462562561035</v>
      </c>
      <c r="I3796">
        <v>2.5872235298156698</v>
      </c>
      <c r="J3796">
        <v>1192</v>
      </c>
      <c r="K3796">
        <v>282</v>
      </c>
      <c r="L3796">
        <v>2285</v>
      </c>
      <c r="M3796">
        <v>545</v>
      </c>
      <c r="N3796">
        <v>122.38054656982401</v>
      </c>
      <c r="O3796">
        <v>61.131004333496001</v>
      </c>
      <c r="P3796">
        <v>74.465427077280594</v>
      </c>
      <c r="Q3796">
        <v>157.384338433843</v>
      </c>
      <c r="R3796">
        <v>25.234659222900699</v>
      </c>
      <c r="S3796">
        <v>12.7606536732289</v>
      </c>
      <c r="T3796">
        <v>0.42383952473525699</v>
      </c>
      <c r="U3796">
        <v>0.83979170471675202</v>
      </c>
      <c r="V3796">
        <v>17.654991243432502</v>
      </c>
      <c r="W3796">
        <v>6.0568627450980301</v>
      </c>
    </row>
    <row r="3797" spans="1:23" x14ac:dyDescent="0.25">
      <c r="A3797">
        <v>3795</v>
      </c>
      <c r="B3797">
        <v>155.084651361369</v>
      </c>
      <c r="C3797">
        <v>185.192532360418</v>
      </c>
      <c r="D3797">
        <v>37.232676653830602</v>
      </c>
      <c r="E3797">
        <v>6.3116622080010201</v>
      </c>
      <c r="F3797">
        <v>7.49886131286621</v>
      </c>
      <c r="G3797">
        <v>3.2003417015075599</v>
      </c>
      <c r="H3797">
        <v>9.1072044372558594</v>
      </c>
      <c r="I3797">
        <v>2.21700811386108</v>
      </c>
      <c r="J3797">
        <v>1145</v>
      </c>
      <c r="K3797">
        <v>136</v>
      </c>
      <c r="L3797">
        <v>1954</v>
      </c>
      <c r="M3797">
        <v>382</v>
      </c>
      <c r="N3797">
        <v>102.883422851562</v>
      </c>
      <c r="O3797">
        <v>43.289722442626903</v>
      </c>
      <c r="P3797">
        <v>86.8228605625374</v>
      </c>
      <c r="Q3797">
        <v>182.887206266318</v>
      </c>
      <c r="R3797">
        <v>11.967804574583999</v>
      </c>
      <c r="S3797">
        <v>4.9043933282608601</v>
      </c>
      <c r="T3797">
        <v>0.70443516122747596</v>
      </c>
      <c r="U3797">
        <v>0.97361021577370499</v>
      </c>
      <c r="V3797">
        <v>8.4066147859922093</v>
      </c>
      <c r="W3797">
        <v>3.0697177074422499</v>
      </c>
    </row>
    <row r="3798" spans="1:23" x14ac:dyDescent="0.25">
      <c r="A3798">
        <v>3796</v>
      </c>
      <c r="B3798">
        <v>158.51180888431699</v>
      </c>
      <c r="C3798">
        <v>113.81138776223</v>
      </c>
      <c r="D3798">
        <v>34.225438511079197</v>
      </c>
      <c r="E3798">
        <v>4.2042264623975001</v>
      </c>
      <c r="F3798">
        <v>6.3485541343688903</v>
      </c>
      <c r="G3798">
        <v>3.8539545536041202</v>
      </c>
      <c r="H3798">
        <v>8.5568075180053693</v>
      </c>
      <c r="I3798">
        <v>2.1387684345245299</v>
      </c>
      <c r="J3798">
        <v>1051</v>
      </c>
      <c r="K3798">
        <v>105</v>
      </c>
      <c r="L3798">
        <v>1983</v>
      </c>
      <c r="M3798">
        <v>313</v>
      </c>
      <c r="N3798">
        <v>97.529487609863196</v>
      </c>
      <c r="O3798">
        <v>34.132095336913999</v>
      </c>
      <c r="P3798">
        <v>53.0741491085899</v>
      </c>
      <c r="Q3798">
        <v>189.15362869589299</v>
      </c>
      <c r="R3798">
        <v>17.1192716372822</v>
      </c>
      <c r="S3798">
        <v>4.2698274547493904</v>
      </c>
      <c r="T3798">
        <v>0.49885500521071202</v>
      </c>
      <c r="U3798">
        <v>0.97543808940926602</v>
      </c>
      <c r="V3798">
        <v>6.8445747800586503</v>
      </c>
      <c r="W3798">
        <v>2.5491245136186702</v>
      </c>
    </row>
    <row r="3799" spans="1:23" x14ac:dyDescent="0.25">
      <c r="A3799">
        <v>3797</v>
      </c>
      <c r="B3799">
        <v>129.71515069184301</v>
      </c>
      <c r="C3799">
        <v>180.524384327272</v>
      </c>
      <c r="D3799">
        <v>11.284335935025799</v>
      </c>
      <c r="E3799">
        <v>13.1540076963218</v>
      </c>
      <c r="F3799">
        <v>3.3616194725036599</v>
      </c>
      <c r="G3799">
        <v>4.4096102714538503</v>
      </c>
      <c r="H3799">
        <v>5.5744857788085902</v>
      </c>
      <c r="I3799">
        <v>4.2813043594360298</v>
      </c>
      <c r="J3799">
        <v>657</v>
      </c>
      <c r="K3799">
        <v>440</v>
      </c>
      <c r="L3799">
        <v>1122</v>
      </c>
      <c r="M3799">
        <v>997</v>
      </c>
      <c r="N3799">
        <v>73.375747680664006</v>
      </c>
      <c r="O3799">
        <v>19.7989902496337</v>
      </c>
      <c r="P3799">
        <v>80.777041512375703</v>
      </c>
      <c r="Q3799">
        <v>180.143339674651</v>
      </c>
      <c r="R3799">
        <v>23.7662844519248</v>
      </c>
      <c r="S3799">
        <v>3.9275022967920301</v>
      </c>
      <c r="T3799">
        <v>0.47064950027399899</v>
      </c>
      <c r="U3799">
        <v>0.97846311108131601</v>
      </c>
      <c r="V3799">
        <v>9.3998505231688991</v>
      </c>
      <c r="W3799">
        <v>2.8828083989501301</v>
      </c>
    </row>
    <row r="3800" spans="1:23" x14ac:dyDescent="0.25">
      <c r="A3800">
        <v>3798</v>
      </c>
      <c r="B3800">
        <v>169.95761609967201</v>
      </c>
      <c r="C3800">
        <v>213.81940266645901</v>
      </c>
      <c r="D3800">
        <v>35.582036232381903</v>
      </c>
      <c r="E3800">
        <v>4.8634747516782797</v>
      </c>
      <c r="F3800">
        <v>9.6870155334472603</v>
      </c>
      <c r="G3800">
        <v>2.2224891185760498</v>
      </c>
      <c r="H3800">
        <v>10.905301094055099</v>
      </c>
      <c r="I3800">
        <v>1.5429615974426201</v>
      </c>
      <c r="J3800">
        <v>1371</v>
      </c>
      <c r="K3800">
        <v>109</v>
      </c>
      <c r="L3800">
        <v>2711</v>
      </c>
      <c r="M3800">
        <v>241</v>
      </c>
      <c r="N3800">
        <v>115.952575683593</v>
      </c>
      <c r="O3800">
        <v>37.483329772949197</v>
      </c>
      <c r="P3800">
        <v>73</v>
      </c>
      <c r="Q3800">
        <v>192.89553540285999</v>
      </c>
      <c r="R3800">
        <v>22.0289386474027</v>
      </c>
      <c r="S3800">
        <v>4.3181740317980903</v>
      </c>
      <c r="T3800">
        <v>0.40558778316807498</v>
      </c>
      <c r="U3800">
        <v>0.970800531452789</v>
      </c>
      <c r="V3800">
        <v>11.253854059609401</v>
      </c>
      <c r="W3800">
        <v>2.6531595858621899</v>
      </c>
    </row>
    <row r="3801" spans="1:23" x14ac:dyDescent="0.25">
      <c r="A3801">
        <v>3799</v>
      </c>
      <c r="B3801">
        <v>168.16974907333699</v>
      </c>
      <c r="C3801">
        <v>162.19193075743701</v>
      </c>
      <c r="D3801">
        <v>24.578224485159499</v>
      </c>
      <c r="E3801">
        <v>5.8982651857523498</v>
      </c>
      <c r="F3801">
        <v>5.7068457603454501</v>
      </c>
      <c r="G3801">
        <v>3.3460111618041899</v>
      </c>
      <c r="H3801">
        <v>8.0778760910034109</v>
      </c>
      <c r="I3801">
        <v>2.4691190719604399</v>
      </c>
      <c r="J3801">
        <v>971</v>
      </c>
      <c r="K3801">
        <v>203</v>
      </c>
      <c r="L3801">
        <v>1653</v>
      </c>
      <c r="M3801">
        <v>483</v>
      </c>
      <c r="N3801">
        <v>82.219215393066406</v>
      </c>
      <c r="O3801">
        <v>54.644302368163999</v>
      </c>
      <c r="P3801">
        <v>63.292115902964902</v>
      </c>
      <c r="Q3801">
        <v>167.64829978391899</v>
      </c>
      <c r="R3801">
        <v>26.921417386930699</v>
      </c>
      <c r="S3801">
        <v>12.8856074540109</v>
      </c>
      <c r="T3801">
        <v>0.35718809042410099</v>
      </c>
      <c r="U3801">
        <v>0.92298263991868401</v>
      </c>
      <c r="V3801">
        <v>19.830907054871201</v>
      </c>
      <c r="W3801">
        <v>7.17529296875</v>
      </c>
    </row>
    <row r="3802" spans="1:23" x14ac:dyDescent="0.25">
      <c r="A3802">
        <v>3800</v>
      </c>
      <c r="B3802">
        <v>175.66317995691699</v>
      </c>
      <c r="C3802">
        <v>169.56040287993099</v>
      </c>
      <c r="D3802">
        <v>35.723381566092598</v>
      </c>
      <c r="E3802">
        <v>5.95719209617691</v>
      </c>
      <c r="F3802">
        <v>8.3161506652831996</v>
      </c>
      <c r="G3802">
        <v>2.9037659168243399</v>
      </c>
      <c r="H3802">
        <v>9.0440216064453107</v>
      </c>
      <c r="I3802">
        <v>1.8227179050445499</v>
      </c>
      <c r="J3802">
        <v>1139</v>
      </c>
      <c r="K3802">
        <v>120</v>
      </c>
      <c r="L3802">
        <v>2047</v>
      </c>
      <c r="M3802">
        <v>302</v>
      </c>
      <c r="N3802">
        <v>111.825759887695</v>
      </c>
      <c r="O3802">
        <v>58.008621215820298</v>
      </c>
      <c r="P3802">
        <v>59.169943546817201</v>
      </c>
      <c r="Q3802">
        <v>179.87209654615199</v>
      </c>
      <c r="R3802">
        <v>28.515870739540599</v>
      </c>
      <c r="S3802">
        <v>6.0319330523289398</v>
      </c>
      <c r="T3802">
        <v>0.38238694239917298</v>
      </c>
      <c r="U3802">
        <v>0.95958536291943797</v>
      </c>
      <c r="V3802">
        <v>14.202127659574399</v>
      </c>
      <c r="W3802">
        <v>4.0591325228875803</v>
      </c>
    </row>
    <row r="3803" spans="1:23" x14ac:dyDescent="0.25">
      <c r="A3803">
        <v>3801</v>
      </c>
      <c r="B3803">
        <v>161.63546740670299</v>
      </c>
      <c r="C3803">
        <v>221.42876826641299</v>
      </c>
      <c r="D3803">
        <v>30.483752827908202</v>
      </c>
      <c r="E3803">
        <v>5.1719014654029198</v>
      </c>
      <c r="F3803">
        <v>10.8320655822753</v>
      </c>
      <c r="G3803">
        <v>2.96001029014587</v>
      </c>
      <c r="H3803">
        <v>9.3058757781982404</v>
      </c>
      <c r="I3803">
        <v>2.68093609809875</v>
      </c>
      <c r="J3803">
        <v>1056</v>
      </c>
      <c r="K3803">
        <v>275</v>
      </c>
      <c r="L3803">
        <v>2639</v>
      </c>
      <c r="M3803">
        <v>581</v>
      </c>
      <c r="N3803">
        <v>91.0054931640625</v>
      </c>
      <c r="O3803">
        <v>40.311286926269503</v>
      </c>
      <c r="P3803">
        <v>79.843223443223394</v>
      </c>
      <c r="Q3803">
        <v>188.67119748817601</v>
      </c>
      <c r="R3803">
        <v>26.439175476285602</v>
      </c>
      <c r="S3803">
        <v>6.6730370287793201</v>
      </c>
      <c r="T3803">
        <v>0.47949391778966699</v>
      </c>
      <c r="U3803">
        <v>0.97119969017714802</v>
      </c>
      <c r="V3803">
        <v>8.3261021693491895</v>
      </c>
      <c r="W3803">
        <v>3.0520420707553599</v>
      </c>
    </row>
    <row r="3804" spans="1:23" x14ac:dyDescent="0.25">
      <c r="A3804">
        <v>3802</v>
      </c>
      <c r="B3804">
        <v>166.89225484678499</v>
      </c>
      <c r="C3804">
        <v>210.06208154631301</v>
      </c>
      <c r="D3804">
        <v>39.598099278789</v>
      </c>
      <c r="E3804">
        <v>4.2223570017173202</v>
      </c>
      <c r="F3804">
        <v>8.1535568237304599</v>
      </c>
      <c r="G3804">
        <v>2.2601783275604199</v>
      </c>
      <c r="H3804">
        <v>6.7594466209411603</v>
      </c>
      <c r="I3804">
        <v>1.6693242788314799</v>
      </c>
      <c r="J3804">
        <v>728</v>
      </c>
      <c r="K3804">
        <v>97</v>
      </c>
      <c r="L3804">
        <v>1595</v>
      </c>
      <c r="M3804">
        <v>250</v>
      </c>
      <c r="N3804">
        <v>67.082038879394503</v>
      </c>
      <c r="O3804">
        <v>61.7413940429687</v>
      </c>
      <c r="P3804">
        <v>68.234177989962006</v>
      </c>
      <c r="Q3804">
        <v>189.012187073782</v>
      </c>
      <c r="R3804">
        <v>18.9733014881546</v>
      </c>
      <c r="S3804">
        <v>4.3579531996663103</v>
      </c>
      <c r="T3804">
        <v>0.62973790721297196</v>
      </c>
      <c r="U3804">
        <v>0.97509854624639902</v>
      </c>
      <c r="V3804">
        <v>6.4327639071397202</v>
      </c>
      <c r="W3804">
        <v>2.6696762141967598</v>
      </c>
    </row>
    <row r="3805" spans="1:23" x14ac:dyDescent="0.25">
      <c r="A3805">
        <v>3803</v>
      </c>
      <c r="B3805">
        <v>141.401870791204</v>
      </c>
      <c r="C3805">
        <v>195.25735022996699</v>
      </c>
      <c r="D3805">
        <v>38.653916373596701</v>
      </c>
      <c r="E3805">
        <v>8.4144639523705997</v>
      </c>
      <c r="F3805">
        <v>9.3223199844360298</v>
      </c>
      <c r="G3805">
        <v>6.6665358543395996</v>
      </c>
      <c r="H3805">
        <v>7.2430906295776296</v>
      </c>
      <c r="I3805">
        <v>4.8497509956359801</v>
      </c>
      <c r="J3805">
        <v>713</v>
      </c>
      <c r="K3805">
        <v>471</v>
      </c>
      <c r="L3805">
        <v>1936</v>
      </c>
      <c r="M3805">
        <v>1198</v>
      </c>
      <c r="N3805">
        <v>67.896980285644503</v>
      </c>
      <c r="O3805">
        <v>52.497615814208899</v>
      </c>
      <c r="P3805">
        <v>126.170283663704</v>
      </c>
      <c r="Q3805">
        <v>189.222379250145</v>
      </c>
      <c r="R3805">
        <v>9.0362754578735007</v>
      </c>
      <c r="S3805">
        <v>6.3534800238522102</v>
      </c>
      <c r="T3805">
        <v>0.95382611446699905</v>
      </c>
      <c r="U3805">
        <v>0.97385278131596797</v>
      </c>
      <c r="V3805">
        <v>4.77875910797085</v>
      </c>
      <c r="W3805">
        <v>3.9747998424990101</v>
      </c>
    </row>
    <row r="3806" spans="1:23" x14ac:dyDescent="0.25">
      <c r="A3806">
        <v>3804</v>
      </c>
      <c r="B3806">
        <v>166.22498010828801</v>
      </c>
      <c r="C3806">
        <v>186.67771546119599</v>
      </c>
      <c r="D3806">
        <v>37.702902736036897</v>
      </c>
      <c r="E3806">
        <v>7.9620146789462396</v>
      </c>
      <c r="F3806">
        <v>5.7590603828430096</v>
      </c>
      <c r="G3806">
        <v>4.6703557968139604</v>
      </c>
      <c r="H3806">
        <v>9.4354095458984304</v>
      </c>
      <c r="I3806">
        <v>3.2210988998413002</v>
      </c>
      <c r="J3806">
        <v>1147</v>
      </c>
      <c r="K3806">
        <v>255</v>
      </c>
      <c r="L3806">
        <v>2121</v>
      </c>
      <c r="M3806">
        <v>682</v>
      </c>
      <c r="N3806">
        <v>96.020828247070298</v>
      </c>
      <c r="O3806">
        <v>41.109607696533203</v>
      </c>
      <c r="P3806">
        <v>87.121785927845295</v>
      </c>
      <c r="Q3806">
        <v>154.582467650811</v>
      </c>
      <c r="R3806">
        <v>20.939906561979001</v>
      </c>
      <c r="S3806">
        <v>12.423987461400699</v>
      </c>
      <c r="T3806">
        <v>0.56928912918706098</v>
      </c>
      <c r="U3806">
        <v>0.85544513872557804</v>
      </c>
      <c r="V3806">
        <v>9.2569792412312104</v>
      </c>
      <c r="W3806">
        <v>5.8765571913929699</v>
      </c>
    </row>
    <row r="3807" spans="1:23" x14ac:dyDescent="0.25">
      <c r="A3807">
        <v>3805</v>
      </c>
      <c r="B3807">
        <v>190.775563275049</v>
      </c>
      <c r="C3807">
        <v>169.12610374740399</v>
      </c>
      <c r="D3807">
        <v>31.128975671884699</v>
      </c>
      <c r="E3807">
        <v>6.7727500025019101</v>
      </c>
      <c r="F3807">
        <v>6.5237474441528303</v>
      </c>
      <c r="G3807">
        <v>4.1170601844787598</v>
      </c>
      <c r="H3807">
        <v>12.0300092697143</v>
      </c>
      <c r="I3807">
        <v>3.2111546993255602</v>
      </c>
      <c r="J3807">
        <v>1493</v>
      </c>
      <c r="K3807">
        <v>271</v>
      </c>
      <c r="L3807">
        <v>2131</v>
      </c>
      <c r="M3807">
        <v>681</v>
      </c>
      <c r="N3807">
        <v>117.38824462890599</v>
      </c>
      <c r="O3807">
        <v>16</v>
      </c>
      <c r="P3807">
        <v>67.944171779141101</v>
      </c>
      <c r="Q3807">
        <v>192.38116049841901</v>
      </c>
      <c r="R3807">
        <v>21.8949936798445</v>
      </c>
      <c r="S3807">
        <v>7.4075582735264902</v>
      </c>
      <c r="T3807">
        <v>0.44132945180801603</v>
      </c>
      <c r="U3807">
        <v>0.95031416067908903</v>
      </c>
      <c r="V3807">
        <v>9.7823343848580393</v>
      </c>
      <c r="W3807">
        <v>3.85923160678177</v>
      </c>
    </row>
    <row r="3808" spans="1:23" x14ac:dyDescent="0.25">
      <c r="A3808">
        <v>3806</v>
      </c>
      <c r="B3808">
        <v>170.869141648392</v>
      </c>
      <c r="C3808">
        <v>198.94360457218201</v>
      </c>
      <c r="D3808">
        <v>40.033326231850801</v>
      </c>
      <c r="E3808">
        <v>4.2335194039053201</v>
      </c>
      <c r="F3808">
        <v>7.3282203674316397</v>
      </c>
      <c r="G3808">
        <v>2.1376528739929199</v>
      </c>
      <c r="H3808">
        <v>8.9115743637084908</v>
      </c>
      <c r="I3808">
        <v>1.7497315406799301</v>
      </c>
      <c r="J3808">
        <v>1086</v>
      </c>
      <c r="K3808">
        <v>166</v>
      </c>
      <c r="L3808">
        <v>1945</v>
      </c>
      <c r="M3808">
        <v>328</v>
      </c>
      <c r="N3808">
        <v>86.214851379394503</v>
      </c>
      <c r="O3808">
        <v>35.383613586425703</v>
      </c>
      <c r="P3808">
        <v>65.975387420236999</v>
      </c>
      <c r="Q3808">
        <v>185.03485232067499</v>
      </c>
      <c r="R3808">
        <v>19.773842916415699</v>
      </c>
      <c r="S3808">
        <v>7.1736896566848403</v>
      </c>
      <c r="T3808">
        <v>0.44863708173625699</v>
      </c>
      <c r="U3808">
        <v>0.93780641150265298</v>
      </c>
      <c r="V3808">
        <v>14.7859042553191</v>
      </c>
      <c r="W3808">
        <v>2.8577213822894101</v>
      </c>
    </row>
    <row r="3809" spans="1:23" x14ac:dyDescent="0.25">
      <c r="A3809">
        <v>3807</v>
      </c>
      <c r="B3809">
        <v>166.385084127384</v>
      </c>
      <c r="C3809">
        <v>197.11370296337901</v>
      </c>
      <c r="D3809">
        <v>23.1387134825729</v>
      </c>
      <c r="E3809">
        <v>7.6057275922201697</v>
      </c>
      <c r="F3809">
        <v>8.7689847946166992</v>
      </c>
      <c r="G3809">
        <v>3.1407845020294101</v>
      </c>
      <c r="H3809">
        <v>9.9856214523315394</v>
      </c>
      <c r="I3809">
        <v>2.8254160881042401</v>
      </c>
      <c r="J3809">
        <v>1255</v>
      </c>
      <c r="K3809">
        <v>271</v>
      </c>
      <c r="L3809">
        <v>2228</v>
      </c>
      <c r="M3809">
        <v>624</v>
      </c>
      <c r="N3809">
        <v>114.20157623291</v>
      </c>
      <c r="O3809">
        <v>43.011627197265597</v>
      </c>
      <c r="P3809">
        <v>87.632454695222407</v>
      </c>
      <c r="Q3809">
        <v>166.46392781997699</v>
      </c>
      <c r="R3809">
        <v>23.3210256462378</v>
      </c>
      <c r="S3809">
        <v>5.2995359455170199</v>
      </c>
      <c r="T3809">
        <v>0.65755985028456398</v>
      </c>
      <c r="U3809">
        <v>0.96383963384983695</v>
      </c>
      <c r="V3809">
        <v>4.1879500720115201</v>
      </c>
      <c r="W3809">
        <v>3.1986497013762598</v>
      </c>
    </row>
    <row r="3810" spans="1:23" x14ac:dyDescent="0.25">
      <c r="A3810">
        <v>3808</v>
      </c>
      <c r="B3810">
        <v>189.74311552717799</v>
      </c>
      <c r="C3810">
        <v>130.819984862892</v>
      </c>
      <c r="D3810">
        <v>25.375544755874301</v>
      </c>
      <c r="E3810">
        <v>4.31774737713787</v>
      </c>
      <c r="F3810">
        <v>4.7682571411132804</v>
      </c>
      <c r="G3810">
        <v>2.84909462928771</v>
      </c>
      <c r="H3810">
        <v>6.1252841949462802</v>
      </c>
      <c r="I3810">
        <v>1.6999416351318299</v>
      </c>
      <c r="J3810">
        <v>637</v>
      </c>
      <c r="K3810">
        <v>93</v>
      </c>
      <c r="L3810">
        <v>1284</v>
      </c>
      <c r="M3810">
        <v>247</v>
      </c>
      <c r="N3810">
        <v>73.006851196289006</v>
      </c>
      <c r="O3810">
        <v>17.0293865203857</v>
      </c>
      <c r="P3810">
        <v>134.343433461404</v>
      </c>
      <c r="Q3810">
        <v>192.28112583887</v>
      </c>
      <c r="R3810">
        <v>10.6646328422582</v>
      </c>
      <c r="S3810">
        <v>7.4830312764588696</v>
      </c>
      <c r="T3810">
        <v>0.92693233224937299</v>
      </c>
      <c r="U3810">
        <v>0.96230791542023297</v>
      </c>
      <c r="V3810">
        <v>4.3806184252470501</v>
      </c>
      <c r="W3810">
        <v>3.3705603788476699</v>
      </c>
    </row>
    <row r="3811" spans="1:23" x14ac:dyDescent="0.25">
      <c r="A3811">
        <v>3809</v>
      </c>
      <c r="B3811">
        <v>160.183935259756</v>
      </c>
      <c r="C3811">
        <v>184.80603155504599</v>
      </c>
      <c r="D3811">
        <v>28.556924999879399</v>
      </c>
      <c r="E3811">
        <v>8.6365189758622698</v>
      </c>
      <c r="F3811">
        <v>8.1840429306030202</v>
      </c>
      <c r="G3811">
        <v>4.1344890594482404</v>
      </c>
      <c r="H3811">
        <v>11.7254180908203</v>
      </c>
      <c r="I3811">
        <v>2.9382245540618799</v>
      </c>
      <c r="J3811">
        <v>1485</v>
      </c>
      <c r="K3811">
        <v>244</v>
      </c>
      <c r="L3811">
        <v>2755</v>
      </c>
      <c r="M3811">
        <v>590</v>
      </c>
      <c r="N3811">
        <v>114.12712860107401</v>
      </c>
      <c r="O3811">
        <v>18.973667144775298</v>
      </c>
      <c r="P3811">
        <v>66.036893203883494</v>
      </c>
      <c r="Q3811">
        <v>195.571704391406</v>
      </c>
      <c r="R3811">
        <v>27.4347345222982</v>
      </c>
      <c r="S3811">
        <v>3.5322970395222999</v>
      </c>
      <c r="T3811">
        <v>0.384136617592371</v>
      </c>
      <c r="U3811">
        <v>0.97967189122453002</v>
      </c>
      <c r="V3811">
        <v>17.348468848996799</v>
      </c>
      <c r="W3811">
        <v>2.5084674005080401</v>
      </c>
    </row>
    <row r="3812" spans="1:23" x14ac:dyDescent="0.25">
      <c r="A3812">
        <v>3810</v>
      </c>
      <c r="B3812">
        <v>139.602359836208</v>
      </c>
      <c r="C3812">
        <v>183.34458266218999</v>
      </c>
      <c r="D3812">
        <v>22.798566165563301</v>
      </c>
      <c r="E3812">
        <v>7.9940516104792101</v>
      </c>
      <c r="F3812">
        <v>6.6151480674743599</v>
      </c>
      <c r="G3812">
        <v>3.4157745838165199</v>
      </c>
      <c r="H3812">
        <v>7.6883225440979004</v>
      </c>
      <c r="I3812">
        <v>2.5373060703277499</v>
      </c>
      <c r="J3812">
        <v>888</v>
      </c>
      <c r="K3812">
        <v>193</v>
      </c>
      <c r="L3812">
        <v>1666</v>
      </c>
      <c r="M3812">
        <v>519</v>
      </c>
      <c r="N3812">
        <v>89.022468566894503</v>
      </c>
      <c r="O3812">
        <v>43.840621948242102</v>
      </c>
      <c r="P3812">
        <v>81.727624951569098</v>
      </c>
      <c r="Q3812">
        <v>220.05631709331101</v>
      </c>
      <c r="R3812">
        <v>15.529221811853001</v>
      </c>
      <c r="S3812">
        <v>2.3166291419933298</v>
      </c>
      <c r="T3812">
        <v>0.65005567489448901</v>
      </c>
      <c r="U3812">
        <v>0.98621781725750701</v>
      </c>
      <c r="V3812">
        <v>7.9849246231155702</v>
      </c>
      <c r="W3812">
        <v>2.13082677920583</v>
      </c>
    </row>
    <row r="3813" spans="1:23" x14ac:dyDescent="0.25">
      <c r="A3813">
        <v>3811</v>
      </c>
      <c r="B3813">
        <v>183.42065632944499</v>
      </c>
      <c r="C3813">
        <v>175.95895515146799</v>
      </c>
      <c r="D3813">
        <v>38.305060326724302</v>
      </c>
      <c r="E3813">
        <v>6.8877947213778103</v>
      </c>
      <c r="F3813">
        <v>8.2312307357787997</v>
      </c>
      <c r="G3813">
        <v>3.7317013740539502</v>
      </c>
      <c r="H3813">
        <v>12.035289764404199</v>
      </c>
      <c r="I3813">
        <v>2.5920612812042201</v>
      </c>
      <c r="J3813">
        <v>1456</v>
      </c>
      <c r="K3813">
        <v>225</v>
      </c>
      <c r="L3813">
        <v>2688</v>
      </c>
      <c r="M3813">
        <v>519</v>
      </c>
      <c r="N3813">
        <v>129.63024902343699</v>
      </c>
      <c r="O3813">
        <v>48.373546600341797</v>
      </c>
      <c r="P3813">
        <v>78.354806739345804</v>
      </c>
      <c r="Q3813">
        <v>140.21472961691799</v>
      </c>
      <c r="R3813">
        <v>25.266223319283998</v>
      </c>
      <c r="S3813">
        <v>7.7860376350987499</v>
      </c>
      <c r="T3813">
        <v>0.45517680916784697</v>
      </c>
      <c r="U3813">
        <v>0.948304055078937</v>
      </c>
      <c r="V3813">
        <v>9.8841463414634099</v>
      </c>
      <c r="W3813">
        <v>4.3869916395068698</v>
      </c>
    </row>
    <row r="3814" spans="1:23" x14ac:dyDescent="0.25">
      <c r="A3814">
        <v>3812</v>
      </c>
      <c r="B3814">
        <v>154.41700789846399</v>
      </c>
      <c r="C3814">
        <v>184.15645558811499</v>
      </c>
      <c r="D3814">
        <v>35.650954754465701</v>
      </c>
      <c r="E3814">
        <v>6.8002278733575796</v>
      </c>
      <c r="F3814">
        <v>7.6656336784362704</v>
      </c>
      <c r="G3814">
        <v>2.4816098213195801</v>
      </c>
      <c r="H3814">
        <v>10.826917648315399</v>
      </c>
      <c r="I3814">
        <v>1.74884569644927</v>
      </c>
      <c r="J3814">
        <v>1259</v>
      </c>
      <c r="K3814">
        <v>153</v>
      </c>
      <c r="L3814">
        <v>2592</v>
      </c>
      <c r="M3814">
        <v>322</v>
      </c>
      <c r="N3814">
        <v>108.97706604003901</v>
      </c>
      <c r="O3814">
        <v>30.675724029541001</v>
      </c>
      <c r="P3814">
        <v>98.903596252644306</v>
      </c>
      <c r="Q3814">
        <v>177.66537061037999</v>
      </c>
      <c r="R3814">
        <v>21.4905451756016</v>
      </c>
      <c r="S3814">
        <v>5.4494112899800298</v>
      </c>
      <c r="T3814">
        <v>0.62931481010267998</v>
      </c>
      <c r="U3814">
        <v>0.95938449643785995</v>
      </c>
      <c r="V3814">
        <v>7.2517985611510696</v>
      </c>
      <c r="W3814">
        <v>2.8207442888725098</v>
      </c>
    </row>
    <row r="3815" spans="1:23" x14ac:dyDescent="0.25">
      <c r="A3815">
        <v>3813</v>
      </c>
      <c r="B3815">
        <v>172.59422849269299</v>
      </c>
      <c r="C3815">
        <v>190.46428224882999</v>
      </c>
      <c r="D3815">
        <v>24.957695862598499</v>
      </c>
      <c r="E3815">
        <v>4.8966704903783498</v>
      </c>
      <c r="F3815">
        <v>7.3825187683105398</v>
      </c>
      <c r="G3815">
        <v>2.9933383464813201</v>
      </c>
      <c r="H3815">
        <v>7.7038664817809996</v>
      </c>
      <c r="I3815">
        <v>2.4717319011688201</v>
      </c>
      <c r="J3815">
        <v>806</v>
      </c>
      <c r="K3815">
        <v>250</v>
      </c>
      <c r="L3815">
        <v>2059</v>
      </c>
      <c r="M3815">
        <v>498</v>
      </c>
      <c r="N3815">
        <v>69.065185546875</v>
      </c>
      <c r="O3815">
        <v>43.600456237792898</v>
      </c>
      <c r="P3815">
        <v>88.818493150684901</v>
      </c>
      <c r="Q3815">
        <v>198.04472990021699</v>
      </c>
      <c r="R3815">
        <v>26.2713305465922</v>
      </c>
      <c r="S3815">
        <v>14.4808329893986</v>
      </c>
      <c r="T3815">
        <v>0.52658038537361596</v>
      </c>
      <c r="U3815">
        <v>0.91344917603130404</v>
      </c>
      <c r="V3815">
        <v>6.7118967988533198</v>
      </c>
      <c r="W3815">
        <v>7.36306771824857</v>
      </c>
    </row>
    <row r="3816" spans="1:23" x14ac:dyDescent="0.25">
      <c r="A3816">
        <v>3814</v>
      </c>
      <c r="B3816">
        <v>153.618797182169</v>
      </c>
      <c r="C3816">
        <v>170.9760717266</v>
      </c>
      <c r="D3816">
        <v>28.710749695417501</v>
      </c>
      <c r="E3816">
        <v>7.5787487899311801</v>
      </c>
      <c r="F3816">
        <v>6.6959023475646902</v>
      </c>
      <c r="G3816">
        <v>4.0550570487976003</v>
      </c>
      <c r="H3816">
        <v>8.7370004653930593</v>
      </c>
      <c r="I3816">
        <v>3.6426725387573198</v>
      </c>
      <c r="J3816">
        <v>997</v>
      </c>
      <c r="K3816">
        <v>388</v>
      </c>
      <c r="L3816">
        <v>2115</v>
      </c>
      <c r="M3816">
        <v>816</v>
      </c>
      <c r="N3816">
        <v>101.13851928710901</v>
      </c>
      <c r="O3816">
        <v>27.1661567687988</v>
      </c>
      <c r="P3816">
        <v>62.835725677830901</v>
      </c>
      <c r="Q3816">
        <v>181.846292851448</v>
      </c>
      <c r="R3816">
        <v>23.7812894616888</v>
      </c>
      <c r="S3816">
        <v>5.1564906319960198</v>
      </c>
      <c r="T3816">
        <v>0.39977080828419498</v>
      </c>
      <c r="U3816">
        <v>0.96396409955530504</v>
      </c>
      <c r="V3816">
        <v>14.2222222222222</v>
      </c>
      <c r="W3816">
        <v>2.6981566820276499</v>
      </c>
    </row>
    <row r="3817" spans="1:23" x14ac:dyDescent="0.25">
      <c r="A3817">
        <v>3815</v>
      </c>
      <c r="B3817">
        <v>172.15263249820401</v>
      </c>
      <c r="C3817">
        <v>155.50701546701799</v>
      </c>
      <c r="D3817">
        <v>39.585829681492697</v>
      </c>
      <c r="E3817">
        <v>6.4130313807129404</v>
      </c>
      <c r="F3817">
        <v>8.8365287780761701</v>
      </c>
      <c r="G3817">
        <v>3.9446313381195002</v>
      </c>
      <c r="H3817">
        <v>12.2273807525634</v>
      </c>
      <c r="I3817">
        <v>3.14384913444519</v>
      </c>
      <c r="J3817">
        <v>1560</v>
      </c>
      <c r="K3817">
        <v>289</v>
      </c>
      <c r="L3817">
        <v>2525</v>
      </c>
      <c r="M3817">
        <v>726</v>
      </c>
      <c r="N3817">
        <v>120.96694183349599</v>
      </c>
      <c r="O3817">
        <v>36.674243927001903</v>
      </c>
      <c r="P3817">
        <v>68.287993617869901</v>
      </c>
      <c r="Q3817">
        <v>179.43822753039899</v>
      </c>
      <c r="R3817">
        <v>21.782043369538101</v>
      </c>
      <c r="S3817">
        <v>3.7308692123137899</v>
      </c>
      <c r="T3817">
        <v>0.42296804601224802</v>
      </c>
      <c r="U3817">
        <v>0.97636697924208904</v>
      </c>
      <c r="V3817">
        <v>14.236786469344599</v>
      </c>
      <c r="W3817">
        <v>2.59512796793092</v>
      </c>
    </row>
    <row r="3818" spans="1:23" x14ac:dyDescent="0.25">
      <c r="A3818">
        <v>3816</v>
      </c>
      <c r="B3818">
        <v>122.97040501465101</v>
      </c>
      <c r="C3818">
        <v>184.26567563896</v>
      </c>
      <c r="D3818">
        <v>19.091790270598601</v>
      </c>
      <c r="E3818">
        <v>7.7958669779313601</v>
      </c>
      <c r="F3818">
        <v>5.1219482421875</v>
      </c>
      <c r="G3818">
        <v>5.6322493553161603</v>
      </c>
      <c r="H3818">
        <v>6.0215992927551198</v>
      </c>
      <c r="I3818">
        <v>4.1293139457702601</v>
      </c>
      <c r="J3818">
        <v>638</v>
      </c>
      <c r="K3818">
        <v>338</v>
      </c>
      <c r="L3818">
        <v>1508</v>
      </c>
      <c r="M3818">
        <v>951</v>
      </c>
      <c r="N3818">
        <v>58.189346313476499</v>
      </c>
      <c r="O3818">
        <v>41.725292205810497</v>
      </c>
      <c r="P3818">
        <v>97.4530751223664</v>
      </c>
      <c r="Q3818">
        <v>164.570573192789</v>
      </c>
      <c r="R3818">
        <v>25.114305202966001</v>
      </c>
      <c r="S3818">
        <v>7.0282657502149899</v>
      </c>
      <c r="T3818">
        <v>0.54588132852526805</v>
      </c>
      <c r="U3818">
        <v>0.92587443192173202</v>
      </c>
      <c r="V3818">
        <v>10.2081101759755</v>
      </c>
      <c r="W3818">
        <v>2.8979683972911898</v>
      </c>
    </row>
    <row r="3819" spans="1:23" x14ac:dyDescent="0.25">
      <c r="A3819">
        <v>3817</v>
      </c>
      <c r="B3819">
        <v>169.87150924721999</v>
      </c>
      <c r="C3819">
        <v>218.97797356828099</v>
      </c>
      <c r="D3819">
        <v>37.406673965620698</v>
      </c>
      <c r="E3819">
        <v>4.19655725359548</v>
      </c>
      <c r="F3819">
        <v>8.5368013381958008</v>
      </c>
      <c r="G3819">
        <v>1.86652612686157</v>
      </c>
      <c r="H3819">
        <v>13.191559791564901</v>
      </c>
      <c r="I3819">
        <v>2.3595771789550701</v>
      </c>
      <c r="J3819">
        <v>1675</v>
      </c>
      <c r="K3819">
        <v>282</v>
      </c>
      <c r="L3819">
        <v>2891</v>
      </c>
      <c r="M3819">
        <v>464</v>
      </c>
      <c r="N3819">
        <v>124.96400451660099</v>
      </c>
      <c r="O3819">
        <v>42.720016479492102</v>
      </c>
      <c r="P3819">
        <v>78.017434620174299</v>
      </c>
      <c r="Q3819">
        <v>190.08493051795699</v>
      </c>
      <c r="R3819">
        <v>19.428320512041601</v>
      </c>
      <c r="S3819">
        <v>3.5023036659923101</v>
      </c>
      <c r="T3819">
        <v>0.438785998367275</v>
      </c>
      <c r="U3819">
        <v>0.98463740592530402</v>
      </c>
      <c r="V3819">
        <v>12.8055335968379</v>
      </c>
      <c r="W3819">
        <v>2.2939916866104002</v>
      </c>
    </row>
    <row r="3820" spans="1:23" x14ac:dyDescent="0.25">
      <c r="A3820">
        <v>3818</v>
      </c>
      <c r="B3820">
        <v>155.82753400997399</v>
      </c>
      <c r="C3820">
        <v>181.23297560596899</v>
      </c>
      <c r="D3820">
        <v>22.6297155266268</v>
      </c>
      <c r="E3820">
        <v>6.2390988638063298</v>
      </c>
      <c r="F3820">
        <v>6.3190274238586399</v>
      </c>
      <c r="G3820">
        <v>3.44755506515502</v>
      </c>
      <c r="H3820">
        <v>8.5175390243530202</v>
      </c>
      <c r="I3820">
        <v>2.2120463848114</v>
      </c>
      <c r="J3820">
        <v>1059</v>
      </c>
      <c r="K3820">
        <v>171</v>
      </c>
      <c r="L3820">
        <v>1888</v>
      </c>
      <c r="M3820">
        <v>402</v>
      </c>
      <c r="N3820">
        <v>98.005104064941406</v>
      </c>
      <c r="O3820">
        <v>56.080299377441399</v>
      </c>
      <c r="P3820">
        <v>78.464532871972295</v>
      </c>
      <c r="Q3820">
        <v>178.634484934532</v>
      </c>
      <c r="R3820">
        <v>25.412971090323399</v>
      </c>
      <c r="S3820">
        <v>7.4117347567154299</v>
      </c>
      <c r="T3820">
        <v>0.469167413784704</v>
      </c>
      <c r="U3820">
        <v>0.95691660070802598</v>
      </c>
      <c r="V3820">
        <v>14.3204467353951</v>
      </c>
      <c r="W3820">
        <v>3.8221682847896399</v>
      </c>
    </row>
    <row r="3821" spans="1:23" x14ac:dyDescent="0.25">
      <c r="A3821">
        <v>3819</v>
      </c>
      <c r="B3821">
        <v>157.58778551883401</v>
      </c>
      <c r="C3821">
        <v>190.00762677327299</v>
      </c>
      <c r="D3821">
        <v>38.4773393123265</v>
      </c>
      <c r="E3821">
        <v>10.627524822522201</v>
      </c>
      <c r="F3821">
        <v>9.6042299270629794</v>
      </c>
      <c r="G3821">
        <v>5.5746140480041504</v>
      </c>
      <c r="H3821">
        <v>12.192643165588301</v>
      </c>
      <c r="I3821">
        <v>4.4841752052307102</v>
      </c>
      <c r="J3821">
        <v>1392</v>
      </c>
      <c r="K3821">
        <v>485</v>
      </c>
      <c r="L3821">
        <v>2947</v>
      </c>
      <c r="M3821">
        <v>1063</v>
      </c>
      <c r="N3821">
        <v>102.08330535888599</v>
      </c>
      <c r="O3821">
        <v>40.496913909912102</v>
      </c>
      <c r="P3821">
        <v>90.097538742023701</v>
      </c>
      <c r="Q3821">
        <v>170.532878569612</v>
      </c>
      <c r="R3821">
        <v>19.543721797620002</v>
      </c>
      <c r="S3821">
        <v>4.0509580667776302</v>
      </c>
      <c r="T3821">
        <v>0.48941168418757303</v>
      </c>
      <c r="U3821">
        <v>0.97162763814078201</v>
      </c>
      <c r="V3821">
        <v>9.35</v>
      </c>
      <c r="W3821">
        <v>2.55852476949523</v>
      </c>
    </row>
    <row r="3822" spans="1:23" x14ac:dyDescent="0.25">
      <c r="A3822">
        <v>3820</v>
      </c>
      <c r="B3822">
        <v>146.972520328358</v>
      </c>
      <c r="C3822">
        <v>161.37248927788201</v>
      </c>
      <c r="D3822">
        <v>24.7215889837479</v>
      </c>
      <c r="E3822">
        <v>6.7078125629721503</v>
      </c>
      <c r="F3822">
        <v>8.9007310867309499</v>
      </c>
      <c r="G3822">
        <v>3.8245751857757502</v>
      </c>
      <c r="H3822">
        <v>9.6915645599365199</v>
      </c>
      <c r="I3822">
        <v>3.40450859069824</v>
      </c>
      <c r="J3822">
        <v>1215</v>
      </c>
      <c r="K3822">
        <v>355</v>
      </c>
      <c r="L3822">
        <v>2351</v>
      </c>
      <c r="M3822">
        <v>787</v>
      </c>
      <c r="N3822">
        <v>106.042442321777</v>
      </c>
      <c r="O3822">
        <v>46</v>
      </c>
      <c r="P3822">
        <v>73.837567359507304</v>
      </c>
      <c r="Q3822">
        <v>171.79026744419801</v>
      </c>
      <c r="R3822">
        <v>18.687860371377099</v>
      </c>
      <c r="S3822">
        <v>6.9573800766905096</v>
      </c>
      <c r="T3822">
        <v>0.46521730515455001</v>
      </c>
      <c r="U3822">
        <v>0.95008390781885399</v>
      </c>
      <c r="V3822">
        <v>13.7216624685138</v>
      </c>
      <c r="W3822">
        <v>3.2867767095954998</v>
      </c>
    </row>
    <row r="3823" spans="1:23" x14ac:dyDescent="0.25">
      <c r="A3823">
        <v>3821</v>
      </c>
      <c r="B3823">
        <v>143.432047972986</v>
      </c>
      <c r="C3823">
        <v>171.78813871800301</v>
      </c>
      <c r="D3823">
        <v>41.255155057520099</v>
      </c>
      <c r="E3823">
        <v>7.7171741669641998</v>
      </c>
      <c r="F3823">
        <v>8.12237548828125</v>
      </c>
      <c r="G3823">
        <v>4.4434113502502397</v>
      </c>
      <c r="H3823">
        <v>7.6995272636413503</v>
      </c>
      <c r="I3823">
        <v>3.3611075878143302</v>
      </c>
      <c r="J3823">
        <v>809</v>
      </c>
      <c r="K3823">
        <v>334</v>
      </c>
      <c r="L3823">
        <v>1903</v>
      </c>
      <c r="M3823">
        <v>732</v>
      </c>
      <c r="N3823">
        <v>67.601776123046804</v>
      </c>
      <c r="O3823">
        <v>62.681732177734297</v>
      </c>
      <c r="P3823">
        <v>74.517720639332794</v>
      </c>
      <c r="Q3823">
        <v>185.45459867308401</v>
      </c>
      <c r="R3823">
        <v>19.143883555681398</v>
      </c>
      <c r="S3823">
        <v>6.5879723431202599</v>
      </c>
      <c r="T3823">
        <v>0.54200569482522798</v>
      </c>
      <c r="U3823">
        <v>0.963128206658038</v>
      </c>
      <c r="V3823">
        <v>9.8253241800152509</v>
      </c>
      <c r="W3823">
        <v>2.4077178783061099</v>
      </c>
    </row>
    <row r="3824" spans="1:23" x14ac:dyDescent="0.25">
      <c r="A3824">
        <v>3822</v>
      </c>
      <c r="B3824">
        <v>146.972520328358</v>
      </c>
      <c r="C3824">
        <v>181.70141085602199</v>
      </c>
      <c r="D3824">
        <v>24.7215889837479</v>
      </c>
      <c r="E3824">
        <v>8.80346178620192</v>
      </c>
      <c r="F3824">
        <v>8.9007310867309499</v>
      </c>
      <c r="G3824">
        <v>2.7629551887512198</v>
      </c>
      <c r="H3824">
        <v>9.6915645599365199</v>
      </c>
      <c r="I3824">
        <v>2.0128047466278001</v>
      </c>
      <c r="J3824">
        <v>1215</v>
      </c>
      <c r="K3824">
        <v>110</v>
      </c>
      <c r="L3824">
        <v>2351</v>
      </c>
      <c r="M3824">
        <v>300</v>
      </c>
      <c r="N3824">
        <v>106.042442321777</v>
      </c>
      <c r="O3824">
        <v>46.518814086913999</v>
      </c>
      <c r="P3824">
        <v>107.179596174282</v>
      </c>
      <c r="Q3824">
        <v>141.02064858285499</v>
      </c>
      <c r="R3824">
        <v>23.818956012213</v>
      </c>
      <c r="S3824">
        <v>2.7334426858536398</v>
      </c>
      <c r="T3824">
        <v>0.64257699822866299</v>
      </c>
      <c r="U3824">
        <v>0.98305631622211598</v>
      </c>
      <c r="V3824">
        <v>7.5513361462728499</v>
      </c>
      <c r="W3824">
        <v>2.4643578643578601</v>
      </c>
    </row>
    <row r="3825" spans="1:23" x14ac:dyDescent="0.25">
      <c r="A3825">
        <v>3823</v>
      </c>
      <c r="B3825">
        <v>197.99188806303201</v>
      </c>
      <c r="C3825">
        <v>188.42731277532999</v>
      </c>
      <c r="D3825">
        <v>24.234611545699401</v>
      </c>
      <c r="E3825">
        <v>6.3914647669605396</v>
      </c>
      <c r="F3825">
        <v>4.4325847625732404</v>
      </c>
      <c r="G3825">
        <v>3.5553841590881299</v>
      </c>
      <c r="H3825">
        <v>5.7877855300903303</v>
      </c>
      <c r="I3825">
        <v>2.50449538230896</v>
      </c>
      <c r="J3825">
        <v>620</v>
      </c>
      <c r="K3825">
        <v>208</v>
      </c>
      <c r="L3825">
        <v>1305</v>
      </c>
      <c r="M3825">
        <v>462</v>
      </c>
      <c r="N3825">
        <v>53.823783874511697</v>
      </c>
      <c r="O3825">
        <v>51.923019409179602</v>
      </c>
      <c r="P3825">
        <v>107.345338338236</v>
      </c>
      <c r="Q3825">
        <v>189.95732434181301</v>
      </c>
      <c r="R3825">
        <v>20.359751357195801</v>
      </c>
      <c r="S3825">
        <v>3.5492780957346</v>
      </c>
      <c r="T3825">
        <v>0.61109595054389798</v>
      </c>
      <c r="U3825">
        <v>0.980415644365356</v>
      </c>
      <c r="V3825">
        <v>7.6054421768707403</v>
      </c>
      <c r="W3825">
        <v>2.4454765237307501</v>
      </c>
    </row>
    <row r="3826" spans="1:23" x14ac:dyDescent="0.25">
      <c r="A3826">
        <v>3824</v>
      </c>
      <c r="B3826">
        <v>200.85877855188301</v>
      </c>
      <c r="C3826">
        <v>180.01536998583299</v>
      </c>
      <c r="D3826">
        <v>25.369338895679601</v>
      </c>
      <c r="E3826">
        <v>7.8430427282498103</v>
      </c>
      <c r="F3826">
        <v>5.7243618965148899</v>
      </c>
      <c r="G3826">
        <v>5.3317918777465803</v>
      </c>
      <c r="H3826">
        <v>9.2140369415283203</v>
      </c>
      <c r="I3826">
        <v>4.7910041809081996</v>
      </c>
      <c r="J3826">
        <v>1122</v>
      </c>
      <c r="K3826">
        <v>505</v>
      </c>
      <c r="L3826">
        <v>2066</v>
      </c>
      <c r="M3826">
        <v>1164</v>
      </c>
      <c r="N3826">
        <v>103.81233215332</v>
      </c>
      <c r="O3826">
        <v>27.802877426147401</v>
      </c>
      <c r="P3826">
        <v>79.795541401273795</v>
      </c>
      <c r="Q3826">
        <v>160.05321897652999</v>
      </c>
      <c r="R3826">
        <v>25.608252826330901</v>
      </c>
      <c r="S3826">
        <v>3.4815550738649801</v>
      </c>
      <c r="T3826">
        <v>0.493674103126655</v>
      </c>
      <c r="U3826">
        <v>0.98204482339690302</v>
      </c>
      <c r="V3826">
        <v>11.6367679762787</v>
      </c>
      <c r="W3826">
        <v>2.68082225504677</v>
      </c>
    </row>
    <row r="3827" spans="1:23" x14ac:dyDescent="0.25">
      <c r="A3827">
        <v>3825</v>
      </c>
      <c r="B3827">
        <v>191.00760736672501</v>
      </c>
      <c r="C3827">
        <v>177.98822022550399</v>
      </c>
      <c r="D3827">
        <v>26.359824773424901</v>
      </c>
      <c r="E3827">
        <v>11.6174708128167</v>
      </c>
      <c r="F3827">
        <v>5.7250242233276296</v>
      </c>
      <c r="G3827">
        <v>9.1895599365234304</v>
      </c>
      <c r="H3827">
        <v>8.3527297973632795</v>
      </c>
      <c r="I3827">
        <v>6.5395932197570801</v>
      </c>
      <c r="J3827">
        <v>1002</v>
      </c>
      <c r="K3827">
        <v>649</v>
      </c>
      <c r="L3827">
        <v>1737</v>
      </c>
      <c r="M3827">
        <v>1742</v>
      </c>
      <c r="N3827">
        <v>107.33592224121</v>
      </c>
      <c r="O3827">
        <v>29.966648101806602</v>
      </c>
      <c r="P3827">
        <v>58.771256583897603</v>
      </c>
      <c r="Q3827">
        <v>142.62364425162599</v>
      </c>
      <c r="R3827">
        <v>22.122503549141801</v>
      </c>
      <c r="S3827">
        <v>9.8780669033161601</v>
      </c>
      <c r="T3827">
        <v>0.38688718880244399</v>
      </c>
      <c r="U3827">
        <v>0.87155215893437399</v>
      </c>
      <c r="V3827">
        <v>13.7233532934131</v>
      </c>
      <c r="W3827">
        <v>5.3608706406133999</v>
      </c>
    </row>
    <row r="3828" spans="1:23" x14ac:dyDescent="0.25">
      <c r="A3828">
        <v>3826</v>
      </c>
      <c r="B3828">
        <v>184.08088649110201</v>
      </c>
      <c r="C3828">
        <v>186.423295619942</v>
      </c>
      <c r="D3828">
        <v>17.017522995531198</v>
      </c>
      <c r="E3828">
        <v>4.2555364231720203</v>
      </c>
      <c r="F3828">
        <v>4.02241611480712</v>
      </c>
      <c r="G3828">
        <v>2.8764984607696502</v>
      </c>
      <c r="H3828">
        <v>6.8094363212585396</v>
      </c>
      <c r="I3828">
        <v>2.2447323799133301</v>
      </c>
      <c r="J3828">
        <v>795</v>
      </c>
      <c r="K3828">
        <v>226</v>
      </c>
      <c r="L3828">
        <v>1437</v>
      </c>
      <c r="M3828">
        <v>372</v>
      </c>
      <c r="N3828">
        <v>68.505477905273395</v>
      </c>
      <c r="O3828">
        <v>35.510562896728501</v>
      </c>
      <c r="P3828">
        <v>61.542755017871798</v>
      </c>
      <c r="Q3828">
        <v>176.064779306714</v>
      </c>
      <c r="R3828">
        <v>22.4118141789316</v>
      </c>
      <c r="S3828">
        <v>10.918084939094999</v>
      </c>
      <c r="T3828">
        <v>0.43523708334626898</v>
      </c>
      <c r="U3828">
        <v>0.93332801259023102</v>
      </c>
      <c r="V3828">
        <v>5.8533549783549699</v>
      </c>
      <c r="W3828">
        <v>7.6182066765409502</v>
      </c>
    </row>
    <row r="3829" spans="1:23" x14ac:dyDescent="0.25">
      <c r="A3829">
        <v>3827</v>
      </c>
      <c r="B3829">
        <v>145.32395350191101</v>
      </c>
      <c r="C3829">
        <v>220.369500669525</v>
      </c>
      <c r="D3829">
        <v>19.996648812075801</v>
      </c>
      <c r="E3829">
        <v>4.5955619172387197</v>
      </c>
      <c r="F3829">
        <v>5.9153928756713796</v>
      </c>
      <c r="G3829">
        <v>1.62467777729034</v>
      </c>
      <c r="H3829">
        <v>6.2195224761962802</v>
      </c>
      <c r="I3829">
        <v>1.88782942295074</v>
      </c>
      <c r="J3829">
        <v>714</v>
      </c>
      <c r="K3829">
        <v>218</v>
      </c>
      <c r="L3829">
        <v>1515</v>
      </c>
      <c r="M3829">
        <v>354</v>
      </c>
      <c r="N3829">
        <v>60.008331298828097</v>
      </c>
      <c r="O3829">
        <v>35.735137939453097</v>
      </c>
      <c r="P3829">
        <v>65.199437708662799</v>
      </c>
      <c r="Q3829">
        <v>167.846467178442</v>
      </c>
      <c r="R3829">
        <v>23.446850802319702</v>
      </c>
      <c r="S3829">
        <v>6.0236908195118204</v>
      </c>
      <c r="T3829">
        <v>0.39223880053556298</v>
      </c>
      <c r="U3829">
        <v>0.95371916963729497</v>
      </c>
      <c r="V3829">
        <v>9.4057486631015994</v>
      </c>
      <c r="W3829">
        <v>3.0377748543506802</v>
      </c>
    </row>
    <row r="3830" spans="1:23" x14ac:dyDescent="0.25">
      <c r="A3830">
        <v>3828</v>
      </c>
      <c r="B3830">
        <v>169.12131033010499</v>
      </c>
      <c r="C3830">
        <v>189.65157484135099</v>
      </c>
      <c r="D3830">
        <v>30.351819552811602</v>
      </c>
      <c r="E3830">
        <v>6.3551662627384697</v>
      </c>
      <c r="F3830">
        <v>6.85070705413818</v>
      </c>
      <c r="G3830">
        <v>3.7990493774414</v>
      </c>
      <c r="H3830">
        <v>10.194893836975</v>
      </c>
      <c r="I3830">
        <v>2.8849031925201398</v>
      </c>
      <c r="J3830">
        <v>1263</v>
      </c>
      <c r="K3830">
        <v>257</v>
      </c>
      <c r="L3830">
        <v>2185</v>
      </c>
      <c r="M3830">
        <v>546</v>
      </c>
      <c r="N3830">
        <v>110.494346618652</v>
      </c>
      <c r="O3830">
        <v>91.02197265625</v>
      </c>
      <c r="P3830">
        <v>83.255177174413205</v>
      </c>
      <c r="Q3830">
        <v>165.721364190012</v>
      </c>
      <c r="R3830">
        <v>23.944232687545</v>
      </c>
      <c r="S3830">
        <v>7.65411683961824</v>
      </c>
      <c r="T3830">
        <v>0.49806176681915598</v>
      </c>
      <c r="U3830">
        <v>0.94347372637819304</v>
      </c>
      <c r="V3830">
        <v>9.3045489591364596</v>
      </c>
      <c r="W3830">
        <v>4.2826253642079397</v>
      </c>
    </row>
    <row r="3831" spans="1:23" x14ac:dyDescent="0.25">
      <c r="A3831">
        <v>3829</v>
      </c>
      <c r="B3831">
        <v>168.817287352752</v>
      </c>
      <c r="C3831">
        <v>165.036367870519</v>
      </c>
      <c r="D3831">
        <v>29.1022967744656</v>
      </c>
      <c r="E3831">
        <v>4.9044467484294998</v>
      </c>
      <c r="F3831">
        <v>5.5296387672424299</v>
      </c>
      <c r="G3831">
        <v>3.3279957771301198</v>
      </c>
      <c r="H3831">
        <v>7.5568866729736301</v>
      </c>
      <c r="I3831">
        <v>2.5008628368377601</v>
      </c>
      <c r="J3831">
        <v>816</v>
      </c>
      <c r="K3831">
        <v>229</v>
      </c>
      <c r="L3831">
        <v>1810</v>
      </c>
      <c r="M3831">
        <v>505</v>
      </c>
      <c r="N3831">
        <v>81.859634399414006</v>
      </c>
      <c r="O3831">
        <v>37.363082885742102</v>
      </c>
      <c r="P3831">
        <v>93.577578857630002</v>
      </c>
      <c r="Q3831">
        <v>170.14250581588499</v>
      </c>
      <c r="R3831">
        <v>25.661332751265</v>
      </c>
      <c r="S3831">
        <v>8.3979078703519505</v>
      </c>
      <c r="T3831">
        <v>0.55620036728392996</v>
      </c>
      <c r="U3831">
        <v>0.92302874777914801</v>
      </c>
      <c r="V3831">
        <v>10.4830188679245</v>
      </c>
      <c r="W3831">
        <v>3.3808359270786998</v>
      </c>
    </row>
    <row r="3832" spans="1:23" x14ac:dyDescent="0.25">
      <c r="A3832">
        <v>3830</v>
      </c>
      <c r="B3832">
        <v>162.616623648819</v>
      </c>
      <c r="C3832">
        <v>163.04946729026301</v>
      </c>
      <c r="D3832">
        <v>26.973093574588201</v>
      </c>
      <c r="E3832">
        <v>9.3956061439682408</v>
      </c>
      <c r="F3832">
        <v>7.29841709136962</v>
      </c>
      <c r="G3832">
        <v>3.3028030395507799</v>
      </c>
      <c r="H3832">
        <v>10.269334793090801</v>
      </c>
      <c r="I3832">
        <v>2.20774102210998</v>
      </c>
      <c r="J3832">
        <v>1200</v>
      </c>
      <c r="K3832">
        <v>121</v>
      </c>
      <c r="L3832">
        <v>2495</v>
      </c>
      <c r="M3832">
        <v>355</v>
      </c>
      <c r="N3832">
        <v>105.190299987792</v>
      </c>
      <c r="O3832">
        <v>26.2488079071044</v>
      </c>
      <c r="P3832">
        <v>102.098423519386</v>
      </c>
      <c r="Q3832">
        <v>169.663485047959</v>
      </c>
      <c r="R3832">
        <v>20.695041222894599</v>
      </c>
      <c r="S3832">
        <v>5.2108475530920098</v>
      </c>
      <c r="T3832">
        <v>0.55144905398672195</v>
      </c>
      <c r="U3832">
        <v>0.96423438215917201</v>
      </c>
      <c r="V3832">
        <v>14.393048128342199</v>
      </c>
      <c r="W3832">
        <v>3.0896509303398401</v>
      </c>
    </row>
    <row r="3833" spans="1:23" x14ac:dyDescent="0.25">
      <c r="A3833">
        <v>3831</v>
      </c>
      <c r="B3833">
        <v>125.327000329911</v>
      </c>
      <c r="C3833">
        <v>222.361078227794</v>
      </c>
      <c r="D3833">
        <v>22.0911129798831</v>
      </c>
      <c r="E3833">
        <v>7.08431926102035</v>
      </c>
      <c r="F3833">
        <v>6.4564728736877397</v>
      </c>
      <c r="G3833">
        <v>4.0144686698913503</v>
      </c>
      <c r="H3833">
        <v>8.5165815353393501</v>
      </c>
      <c r="I3833">
        <v>3.52012634277343</v>
      </c>
      <c r="J3833">
        <v>972</v>
      </c>
      <c r="K3833">
        <v>354</v>
      </c>
      <c r="L3833">
        <v>2151</v>
      </c>
      <c r="M3833">
        <v>794</v>
      </c>
      <c r="N3833">
        <v>71.168815612792898</v>
      </c>
      <c r="O3833">
        <v>56.142673492431598</v>
      </c>
      <c r="P3833">
        <v>72.101237842617095</v>
      </c>
      <c r="Q3833">
        <v>178.02537958056899</v>
      </c>
      <c r="R3833">
        <v>23.965546081786801</v>
      </c>
      <c r="S3833">
        <v>4.94380700799202</v>
      </c>
      <c r="T3833">
        <v>0.43333914781977301</v>
      </c>
      <c r="U3833">
        <v>0.96672496975591904</v>
      </c>
      <c r="V3833">
        <v>16.0785340314136</v>
      </c>
      <c r="W3833">
        <v>2.4919672131147501</v>
      </c>
    </row>
    <row r="3834" spans="1:23" x14ac:dyDescent="0.25">
      <c r="A3834">
        <v>3832</v>
      </c>
      <c r="B3834">
        <v>182.766131692833</v>
      </c>
      <c r="C3834">
        <v>181.277047875953</v>
      </c>
      <c r="D3834">
        <v>28.907040752147001</v>
      </c>
      <c r="E3834">
        <v>16.927556176125499</v>
      </c>
      <c r="F3834">
        <v>8.3057260513305593</v>
      </c>
      <c r="G3834">
        <v>8.7858648300170898</v>
      </c>
      <c r="H3834">
        <v>10.5414924621582</v>
      </c>
      <c r="I3834">
        <v>7.0358834266662598</v>
      </c>
      <c r="J3834">
        <v>1220</v>
      </c>
      <c r="K3834">
        <v>745</v>
      </c>
      <c r="L3834">
        <v>2123</v>
      </c>
      <c r="M3834">
        <v>1814</v>
      </c>
      <c r="N3834">
        <v>118.127052307128</v>
      </c>
      <c r="O3834">
        <v>52.325901031494098</v>
      </c>
      <c r="P3834">
        <v>89.7380633645693</v>
      </c>
      <c r="Q3834">
        <v>181.10055731719001</v>
      </c>
      <c r="R3834">
        <v>26.178609755750301</v>
      </c>
      <c r="S3834">
        <v>6.4298273395457297</v>
      </c>
      <c r="T3834">
        <v>0.48836941998069699</v>
      </c>
      <c r="U3834">
        <v>0.97502005722669505</v>
      </c>
      <c r="V3834">
        <v>12.664392905866301</v>
      </c>
      <c r="W3834">
        <v>3.1281582952815801</v>
      </c>
    </row>
    <row r="3835" spans="1:23" x14ac:dyDescent="0.25">
      <c r="A3835">
        <v>3833</v>
      </c>
      <c r="B3835">
        <v>191.00760736672501</v>
      </c>
      <c r="C3835">
        <v>194.699276135768</v>
      </c>
      <c r="D3835">
        <v>26.359824773424901</v>
      </c>
      <c r="E3835">
        <v>7.7558640934939902</v>
      </c>
      <c r="F3835">
        <v>5.7250242233276296</v>
      </c>
      <c r="G3835">
        <v>3.4030458927154501</v>
      </c>
      <c r="H3835">
        <v>8.3527297973632795</v>
      </c>
      <c r="I3835">
        <v>2.9163827896118102</v>
      </c>
      <c r="J3835">
        <v>1002</v>
      </c>
      <c r="K3835">
        <v>230</v>
      </c>
      <c r="L3835">
        <v>1737</v>
      </c>
      <c r="M3835">
        <v>587</v>
      </c>
      <c r="N3835">
        <v>107.33592224121</v>
      </c>
      <c r="O3835">
        <v>29.832868576049801</v>
      </c>
      <c r="P3835">
        <v>52.203412290872897</v>
      </c>
      <c r="Q3835">
        <v>183.90142737805499</v>
      </c>
      <c r="R3835">
        <v>17.8024060184995</v>
      </c>
      <c r="S3835">
        <v>5.22477882802389</v>
      </c>
      <c r="T3835">
        <v>0.34261666294368598</v>
      </c>
      <c r="U3835">
        <v>0.97350203056008999</v>
      </c>
      <c r="V3835">
        <v>10.707124010554001</v>
      </c>
      <c r="W3835">
        <v>3.1692898748295901</v>
      </c>
    </row>
    <row r="3836" spans="1:23" x14ac:dyDescent="0.25">
      <c r="A3836">
        <v>3834</v>
      </c>
      <c r="B3836">
        <v>168.79580430437201</v>
      </c>
      <c r="C3836">
        <v>201.760697859457</v>
      </c>
      <c r="D3836">
        <v>35.523874927460199</v>
      </c>
      <c r="E3836">
        <v>7.3359805978191996</v>
      </c>
      <c r="F3836">
        <v>7.6428103446960396</v>
      </c>
      <c r="G3836">
        <v>3.95628762245178</v>
      </c>
      <c r="H3836">
        <v>9.8924283981323207</v>
      </c>
      <c r="I3836">
        <v>3.9177865982055602</v>
      </c>
      <c r="J3836">
        <v>1180</v>
      </c>
      <c r="K3836">
        <v>422</v>
      </c>
      <c r="L3836">
        <v>2248</v>
      </c>
      <c r="M3836">
        <v>876</v>
      </c>
      <c r="N3836">
        <v>101.63661193847599</v>
      </c>
      <c r="O3836">
        <v>63.285068511962798</v>
      </c>
      <c r="P3836">
        <v>84.764948879479505</v>
      </c>
      <c r="Q3836">
        <v>185.65025547589801</v>
      </c>
      <c r="R3836">
        <v>23.4041075165681</v>
      </c>
      <c r="S3836">
        <v>4.9136068357753002</v>
      </c>
      <c r="T3836">
        <v>0.52300209600748404</v>
      </c>
      <c r="U3836">
        <v>0.97058971984139097</v>
      </c>
      <c r="V3836">
        <v>5.8748886910062303</v>
      </c>
      <c r="W3836">
        <v>2.9655446594222101</v>
      </c>
    </row>
    <row r="3837" spans="1:23" x14ac:dyDescent="0.25">
      <c r="A3837">
        <v>3835</v>
      </c>
      <c r="B3837">
        <v>164.935686700692</v>
      </c>
      <c r="C3837">
        <v>198.721244347842</v>
      </c>
      <c r="D3837">
        <v>37.713315702173901</v>
      </c>
      <c r="E3837">
        <v>7.3386754780132497</v>
      </c>
      <c r="F3837">
        <v>9.7697296142578107</v>
      </c>
      <c r="G3837">
        <v>2.1895070075988698</v>
      </c>
      <c r="H3837">
        <v>12.3844900131225</v>
      </c>
      <c r="I3837">
        <v>1.5559208393096899</v>
      </c>
      <c r="J3837">
        <v>1557</v>
      </c>
      <c r="K3837">
        <v>146</v>
      </c>
      <c r="L3837">
        <v>2695</v>
      </c>
      <c r="M3837">
        <v>268</v>
      </c>
      <c r="N3837">
        <v>128.41339111328099</v>
      </c>
      <c r="O3837">
        <v>42.059482574462798</v>
      </c>
      <c r="P3837">
        <v>75.663298718308496</v>
      </c>
      <c r="Q3837">
        <v>206.98544528773101</v>
      </c>
      <c r="R3837">
        <v>27.373648039442799</v>
      </c>
      <c r="S3837">
        <v>6.5397481441815204</v>
      </c>
      <c r="T3837">
        <v>0.58813333909406595</v>
      </c>
      <c r="U3837">
        <v>0.97251855772062501</v>
      </c>
      <c r="V3837">
        <v>6.4953384677746202</v>
      </c>
      <c r="W3837">
        <v>3.3618671126653399</v>
      </c>
    </row>
    <row r="3838" spans="1:23" x14ac:dyDescent="0.25">
      <c r="A3838">
        <v>3836</v>
      </c>
      <c r="B3838">
        <v>155.69665625181901</v>
      </c>
      <c r="C3838">
        <v>143.19781094141101</v>
      </c>
      <c r="D3838">
        <v>20.577401111632099</v>
      </c>
      <c r="E3838">
        <v>7.9127266139332502</v>
      </c>
      <c r="F3838">
        <v>5.9687337875366202</v>
      </c>
      <c r="G3838">
        <v>3.6315991878509499</v>
      </c>
      <c r="H3838">
        <v>8.7461490631103498</v>
      </c>
      <c r="I3838">
        <v>2.3622732162475502</v>
      </c>
      <c r="J3838">
        <v>1083</v>
      </c>
      <c r="K3838">
        <v>174</v>
      </c>
      <c r="L3838">
        <v>1789</v>
      </c>
      <c r="M3838">
        <v>434</v>
      </c>
      <c r="N3838">
        <v>99.689521789550696</v>
      </c>
      <c r="O3838">
        <v>16.763055801391602</v>
      </c>
      <c r="P3838">
        <v>104.81490840176799</v>
      </c>
      <c r="Q3838">
        <v>175.904987873035</v>
      </c>
      <c r="R3838">
        <v>26.940558733666101</v>
      </c>
      <c r="S3838">
        <v>6.84678432257087</v>
      </c>
      <c r="T3838">
        <v>0.48725158323029899</v>
      </c>
      <c r="U3838">
        <v>0.95465263144415702</v>
      </c>
      <c r="V3838">
        <v>11.087472201630799</v>
      </c>
      <c r="W3838">
        <v>4.4645868465429999</v>
      </c>
    </row>
    <row r="3839" spans="1:23" x14ac:dyDescent="0.25">
      <c r="A3839">
        <v>3837</v>
      </c>
      <c r="B3839">
        <v>171.246172058452</v>
      </c>
      <c r="C3839">
        <v>187.74344543849</v>
      </c>
      <c r="D3839">
        <v>31.756755738082202</v>
      </c>
      <c r="E3839">
        <v>8.8019432946220899</v>
      </c>
      <c r="F3839">
        <v>6.1115698814392001</v>
      </c>
      <c r="G3839">
        <v>5.0821232795715297</v>
      </c>
      <c r="H3839">
        <v>8.8391971588134695</v>
      </c>
      <c r="I3839">
        <v>4.66802883148193</v>
      </c>
      <c r="J3839">
        <v>1102</v>
      </c>
      <c r="K3839">
        <v>478</v>
      </c>
      <c r="L3839">
        <v>1787</v>
      </c>
      <c r="M3839">
        <v>1054</v>
      </c>
      <c r="N3839">
        <v>101.513549804687</v>
      </c>
      <c r="O3839">
        <v>39.824615478515597</v>
      </c>
      <c r="P3839">
        <v>70.977082345503405</v>
      </c>
      <c r="Q3839">
        <v>165.68527367506499</v>
      </c>
      <c r="R3839">
        <v>25.691922192817</v>
      </c>
      <c r="S3839">
        <v>11.361898480819001</v>
      </c>
      <c r="T3839">
        <v>0.43114653036380002</v>
      </c>
      <c r="U3839">
        <v>0.93088505612477601</v>
      </c>
      <c r="V3839">
        <v>11.1208722741433</v>
      </c>
      <c r="W3839">
        <v>7.2333918642083699</v>
      </c>
    </row>
    <row r="3840" spans="1:23" x14ac:dyDescent="0.25">
      <c r="A3840">
        <v>3838</v>
      </c>
      <c r="B3840">
        <v>148.48953016747799</v>
      </c>
      <c r="C3840">
        <v>181.45783927497101</v>
      </c>
      <c r="D3840">
        <v>41.3438868373335</v>
      </c>
      <c r="E3840">
        <v>7.3360420903968997</v>
      </c>
      <c r="F3840">
        <v>10.295825004577599</v>
      </c>
      <c r="G3840">
        <v>4.8370952606201101</v>
      </c>
      <c r="H3840">
        <v>10.793250083923301</v>
      </c>
      <c r="I3840">
        <v>3.5438599586486799</v>
      </c>
      <c r="J3840">
        <v>1304</v>
      </c>
      <c r="K3840">
        <v>314</v>
      </c>
      <c r="L3840">
        <v>2869</v>
      </c>
      <c r="M3840">
        <v>781</v>
      </c>
      <c r="N3840">
        <v>104.62313079833901</v>
      </c>
      <c r="O3840">
        <v>33.105892181396399</v>
      </c>
      <c r="P3840">
        <v>135.21243523315999</v>
      </c>
      <c r="Q3840">
        <v>95.624087961086303</v>
      </c>
      <c r="R3840">
        <v>31.137304442117401</v>
      </c>
      <c r="S3840">
        <v>7.0819015368007303</v>
      </c>
      <c r="T3840">
        <v>0.69634202792514699</v>
      </c>
      <c r="U3840">
        <v>0.91197059961555305</v>
      </c>
      <c r="V3840">
        <v>19.221122112211201</v>
      </c>
      <c r="W3840">
        <v>3.9803761242845401</v>
      </c>
    </row>
    <row r="3841" spans="1:23" x14ac:dyDescent="0.25">
      <c r="A3841">
        <v>3839</v>
      </c>
      <c r="B3841">
        <v>158.614682994042</v>
      </c>
      <c r="C3841">
        <v>211.93238758757201</v>
      </c>
      <c r="D3841">
        <v>30.179153054749399</v>
      </c>
      <c r="E3841">
        <v>4.7857195502815904</v>
      </c>
      <c r="F3841">
        <v>7.8247699737548801</v>
      </c>
      <c r="G3841">
        <v>2.0613222122192298</v>
      </c>
      <c r="H3841">
        <v>8.8704671859741193</v>
      </c>
      <c r="I3841">
        <v>1.9741078615188501</v>
      </c>
      <c r="J3841">
        <v>1083</v>
      </c>
      <c r="K3841">
        <v>199</v>
      </c>
      <c r="L3841">
        <v>2212</v>
      </c>
      <c r="M3841">
        <v>393</v>
      </c>
      <c r="N3841">
        <v>93.059120178222599</v>
      </c>
      <c r="O3841">
        <v>24.738634109496999</v>
      </c>
      <c r="P3841">
        <v>78.544401544401495</v>
      </c>
      <c r="Q3841">
        <v>188.320140761391</v>
      </c>
      <c r="R3841">
        <v>25.554720953531699</v>
      </c>
      <c r="S3841">
        <v>4.9077240552723502</v>
      </c>
      <c r="T3841">
        <v>0.51131035835074301</v>
      </c>
      <c r="U3841">
        <v>0.97058236984322599</v>
      </c>
      <c r="V3841">
        <v>9.8195439739413608</v>
      </c>
      <c r="W3841">
        <v>2.6737107711717298</v>
      </c>
    </row>
    <row r="3842" spans="1:23" x14ac:dyDescent="0.25">
      <c r="A3842">
        <v>3840</v>
      </c>
      <c r="B3842">
        <v>193.91637718566199</v>
      </c>
      <c r="C3842">
        <v>176.08055657979</v>
      </c>
      <c r="D3842">
        <v>25.513396291167801</v>
      </c>
      <c r="E3842">
        <v>6.6661526137687197</v>
      </c>
      <c r="F3842">
        <v>6.1668467521667401</v>
      </c>
      <c r="G3842">
        <v>2.5590546131134002</v>
      </c>
      <c r="H3842">
        <v>10.068253517150801</v>
      </c>
      <c r="I3842">
        <v>1.64587938785552</v>
      </c>
      <c r="J3842">
        <v>1224</v>
      </c>
      <c r="K3842">
        <v>99</v>
      </c>
      <c r="L3842">
        <v>2040</v>
      </c>
      <c r="M3842">
        <v>249</v>
      </c>
      <c r="N3842">
        <v>112.044624328613</v>
      </c>
      <c r="O3842">
        <v>61.2943725585937</v>
      </c>
      <c r="P3842">
        <v>71.4865789473684</v>
      </c>
      <c r="Q3842">
        <v>160.17901044867801</v>
      </c>
      <c r="R3842">
        <v>25.604966189385099</v>
      </c>
      <c r="S3842">
        <v>4.6501744083817496</v>
      </c>
      <c r="T3842">
        <v>0.42550901017326198</v>
      </c>
      <c r="U3842">
        <v>0.97059260973526695</v>
      </c>
      <c r="V3842">
        <v>11.1258894362342</v>
      </c>
      <c r="W3842">
        <v>3.0697421559490499</v>
      </c>
    </row>
    <row r="3843" spans="1:23" x14ac:dyDescent="0.25">
      <c r="A3843">
        <v>3841</v>
      </c>
      <c r="B3843">
        <v>187.247025946554</v>
      </c>
      <c r="C3843">
        <v>179.02858584486401</v>
      </c>
      <c r="D3843">
        <v>42.910621104943999</v>
      </c>
      <c r="E3843">
        <v>6.3313864275363496</v>
      </c>
      <c r="F3843">
        <v>5.1491513252258301</v>
      </c>
      <c r="G3843">
        <v>3.6478531360626198</v>
      </c>
      <c r="H3843">
        <v>7.32525539398193</v>
      </c>
      <c r="I3843">
        <v>2.8450174331664999</v>
      </c>
      <c r="J3843">
        <v>724</v>
      </c>
      <c r="K3843">
        <v>273</v>
      </c>
      <c r="L3843">
        <v>1601</v>
      </c>
      <c r="M3843">
        <v>638</v>
      </c>
      <c r="N3843">
        <v>73.348487854003906</v>
      </c>
      <c r="O3843">
        <v>88.323272705078097</v>
      </c>
      <c r="P3843">
        <v>61.745971563981001</v>
      </c>
      <c r="Q3843">
        <v>165.96541445666901</v>
      </c>
      <c r="R3843">
        <v>19.081481234688599</v>
      </c>
      <c r="S3843">
        <v>5.4007817913399698</v>
      </c>
      <c r="T3843">
        <v>0.46176520332599802</v>
      </c>
      <c r="U3843">
        <v>0.96515019942124103</v>
      </c>
      <c r="V3843">
        <v>9.0238611713665904</v>
      </c>
      <c r="W3843">
        <v>3.21650211565585</v>
      </c>
    </row>
    <row r="3844" spans="1:23" x14ac:dyDescent="0.25">
      <c r="A3844">
        <v>3842</v>
      </c>
      <c r="B3844">
        <v>185.42898173843801</v>
      </c>
      <c r="C3844">
        <v>154.197345184265</v>
      </c>
      <c r="D3844">
        <v>31.3599647019301</v>
      </c>
      <c r="E3844">
        <v>7.3647405244788597</v>
      </c>
      <c r="F3844">
        <v>5.9333677291870099</v>
      </c>
      <c r="G3844">
        <v>3.7018911838531401</v>
      </c>
      <c r="H3844">
        <v>8.5541810989379794</v>
      </c>
      <c r="I3844">
        <v>3.4416389465332</v>
      </c>
      <c r="J3844">
        <v>1039</v>
      </c>
      <c r="K3844">
        <v>309</v>
      </c>
      <c r="L3844">
        <v>1805</v>
      </c>
      <c r="M3844">
        <v>750</v>
      </c>
      <c r="N3844">
        <v>91.525955200195298</v>
      </c>
      <c r="O3844">
        <v>36.069377899169901</v>
      </c>
      <c r="P3844">
        <v>82.404246631277999</v>
      </c>
      <c r="Q3844">
        <v>132.05323381044099</v>
      </c>
      <c r="R3844">
        <v>12.199140398982401</v>
      </c>
      <c r="S3844">
        <v>7.5297844727704604</v>
      </c>
      <c r="T3844">
        <v>0.62509646853481604</v>
      </c>
      <c r="U3844">
        <v>0.94654146099269598</v>
      </c>
      <c r="V3844">
        <v>9.5678851174934696</v>
      </c>
      <c r="W3844">
        <v>4.5243243243243203</v>
      </c>
    </row>
    <row r="3845" spans="1:23" x14ac:dyDescent="0.25">
      <c r="A3845">
        <v>3843</v>
      </c>
      <c r="B3845">
        <v>190.08742649769999</v>
      </c>
      <c r="C3845">
        <v>219.8751576782</v>
      </c>
      <c r="D3845">
        <v>38.099584222283099</v>
      </c>
      <c r="E3845">
        <v>3.0465410224954801</v>
      </c>
      <c r="F3845">
        <v>6.6148715019226003</v>
      </c>
      <c r="G3845">
        <v>1.7446992397308301</v>
      </c>
      <c r="H3845">
        <v>8.0201263427734304</v>
      </c>
      <c r="I3845">
        <v>1.91905212402343</v>
      </c>
      <c r="J3845">
        <v>895</v>
      </c>
      <c r="K3845">
        <v>211</v>
      </c>
      <c r="L3845">
        <v>2001</v>
      </c>
      <c r="M3845">
        <v>337</v>
      </c>
      <c r="N3845">
        <v>77.420928955078097</v>
      </c>
      <c r="O3845">
        <v>44.911022186279297</v>
      </c>
      <c r="P3845">
        <v>60.713708591435498</v>
      </c>
      <c r="Q3845">
        <v>190.94968487942</v>
      </c>
      <c r="R3845">
        <v>17.306668782124099</v>
      </c>
      <c r="S3845">
        <v>5.1637259423062103</v>
      </c>
      <c r="T3845">
        <v>0.49372368885900803</v>
      </c>
      <c r="U3845">
        <v>0.96090801465346798</v>
      </c>
      <c r="V3845">
        <v>8.3913452492944494</v>
      </c>
      <c r="W3845">
        <v>2.3866898651587598</v>
      </c>
    </row>
    <row r="3846" spans="1:23" x14ac:dyDescent="0.25">
      <c r="A3846">
        <v>3844</v>
      </c>
      <c r="B3846">
        <v>195.84253527140001</v>
      </c>
      <c r="C3846">
        <v>160.60851171185101</v>
      </c>
      <c r="D3846">
        <v>34.827311296237802</v>
      </c>
      <c r="E3846">
        <v>11.0015934327621</v>
      </c>
      <c r="F3846">
        <v>5.4386663436889604</v>
      </c>
      <c r="G3846">
        <v>5.4599838256835902</v>
      </c>
      <c r="H3846">
        <v>9.2534570693969709</v>
      </c>
      <c r="I3846">
        <v>3.8898289203643799</v>
      </c>
      <c r="J3846">
        <v>1073</v>
      </c>
      <c r="K3846">
        <v>328</v>
      </c>
      <c r="L3846">
        <v>1996</v>
      </c>
      <c r="M3846">
        <v>897</v>
      </c>
      <c r="N3846">
        <v>87.863533020019503</v>
      </c>
      <c r="O3846">
        <v>52.630786895751903</v>
      </c>
      <c r="P3846">
        <v>63.134713144517001</v>
      </c>
      <c r="Q3846">
        <v>201.129114941951</v>
      </c>
      <c r="R3846">
        <v>23.194193152905701</v>
      </c>
      <c r="S3846">
        <v>6.4964385869817596</v>
      </c>
      <c r="T3846">
        <v>0.429582100334304</v>
      </c>
      <c r="U3846">
        <v>0.96556567058239395</v>
      </c>
      <c r="V3846">
        <v>14.738636363636299</v>
      </c>
      <c r="W3846">
        <v>3.3183496548402598</v>
      </c>
    </row>
    <row r="3847" spans="1:23" x14ac:dyDescent="0.25">
      <c r="A3847">
        <v>3845</v>
      </c>
      <c r="B3847">
        <v>157.380737060684</v>
      </c>
      <c r="C3847">
        <v>200.09875992159701</v>
      </c>
      <c r="D3847">
        <v>16.1180820699409</v>
      </c>
      <c r="E3847">
        <v>6.4995314803282103</v>
      </c>
      <c r="F3847">
        <v>5.0424132347106898</v>
      </c>
      <c r="G3847">
        <v>3.4997994899749698</v>
      </c>
      <c r="H3847">
        <v>6.00699663162231</v>
      </c>
      <c r="I3847">
        <v>2.5501549243927002</v>
      </c>
      <c r="J3847">
        <v>665</v>
      </c>
      <c r="K3847">
        <v>201</v>
      </c>
      <c r="L3847">
        <v>1332</v>
      </c>
      <c r="M3847">
        <v>471</v>
      </c>
      <c r="N3847">
        <v>67.601776123046804</v>
      </c>
      <c r="O3847">
        <v>34.928497314453097</v>
      </c>
      <c r="P3847">
        <v>63.134713144517001</v>
      </c>
      <c r="Q3847">
        <v>162.90397593300199</v>
      </c>
      <c r="R3847">
        <v>23.194193152905701</v>
      </c>
      <c r="S3847">
        <v>14.328733166621699</v>
      </c>
      <c r="T3847">
        <v>0.429582100334304</v>
      </c>
      <c r="U3847">
        <v>0.910211101002391</v>
      </c>
      <c r="V3847">
        <v>14.738636363636299</v>
      </c>
      <c r="W3847">
        <v>5.8964179785535</v>
      </c>
    </row>
    <row r="3848" spans="1:23" x14ac:dyDescent="0.25">
      <c r="A3848">
        <v>3846</v>
      </c>
      <c r="B3848">
        <v>154.14065865823099</v>
      </c>
      <c r="C3848">
        <v>190.30887461429401</v>
      </c>
      <c r="D3848">
        <v>35.014003598852199</v>
      </c>
      <c r="E3848">
        <v>4.3842049578680102</v>
      </c>
      <c r="F3848">
        <v>10.7918281555175</v>
      </c>
      <c r="G3848">
        <v>2.89040207862854</v>
      </c>
      <c r="H3848">
        <v>10.8535604476928</v>
      </c>
      <c r="I3848">
        <v>1.8671084642410201</v>
      </c>
      <c r="J3848">
        <v>1294</v>
      </c>
      <c r="K3848">
        <v>157</v>
      </c>
      <c r="L3848">
        <v>2664</v>
      </c>
      <c r="M3848">
        <v>311</v>
      </c>
      <c r="N3848">
        <v>114.978256225585</v>
      </c>
      <c r="O3848">
        <v>16.0312194824218</v>
      </c>
      <c r="P3848">
        <v>123.035294117647</v>
      </c>
      <c r="Q3848">
        <v>180.613494256216</v>
      </c>
      <c r="R3848">
        <v>19.086017532466698</v>
      </c>
      <c r="S3848">
        <v>6.8138804123647798</v>
      </c>
      <c r="T3848">
        <v>0.72176443285519898</v>
      </c>
      <c r="U3848">
        <v>0.95295887893985198</v>
      </c>
      <c r="V3848">
        <v>12.9275123558484</v>
      </c>
      <c r="W3848">
        <v>4.0916808149405703</v>
      </c>
    </row>
    <row r="3849" spans="1:23" x14ac:dyDescent="0.25">
      <c r="A3849">
        <v>3847</v>
      </c>
      <c r="B3849">
        <v>204.858468047119</v>
      </c>
      <c r="C3849">
        <v>175.717848201983</v>
      </c>
      <c r="D3849">
        <v>18.842524013539901</v>
      </c>
      <c r="E3849">
        <v>8.4895214769444607</v>
      </c>
      <c r="F3849">
        <v>5.3167471885681099</v>
      </c>
      <c r="G3849">
        <v>3.6222751140594398</v>
      </c>
      <c r="H3849">
        <v>10.242433547973601</v>
      </c>
      <c r="I3849">
        <v>2.66992092132568</v>
      </c>
      <c r="J3849">
        <v>1243</v>
      </c>
      <c r="K3849">
        <v>195</v>
      </c>
      <c r="L3849">
        <v>2239</v>
      </c>
      <c r="M3849">
        <v>499</v>
      </c>
      <c r="N3849">
        <v>94.725921630859304</v>
      </c>
      <c r="O3849">
        <v>77.491935729980398</v>
      </c>
      <c r="P3849">
        <v>38.856146179401897</v>
      </c>
      <c r="Q3849">
        <v>164.75127223787601</v>
      </c>
      <c r="R3849">
        <v>16.059200189594101</v>
      </c>
      <c r="S3849">
        <v>5.8517131104407598</v>
      </c>
      <c r="T3849">
        <v>0.33375306674756799</v>
      </c>
      <c r="U3849">
        <v>0.95208175307346599</v>
      </c>
      <c r="V3849">
        <v>10.1975308641975</v>
      </c>
      <c r="W3849">
        <v>2.9894638983576001</v>
      </c>
    </row>
    <row r="3850" spans="1:23" x14ac:dyDescent="0.25">
      <c r="A3850">
        <v>3848</v>
      </c>
      <c r="B3850">
        <v>133.65799840866299</v>
      </c>
      <c r="C3850">
        <v>178.269518135418</v>
      </c>
      <c r="D3850">
        <v>30.208323987423199</v>
      </c>
      <c r="E3850">
        <v>13.3035817928771</v>
      </c>
      <c r="F3850">
        <v>7.5845046043395996</v>
      </c>
      <c r="G3850">
        <v>5.93389415740966</v>
      </c>
      <c r="H3850">
        <v>7.9841899871826101</v>
      </c>
      <c r="I3850">
        <v>5.2320837974548304</v>
      </c>
      <c r="J3850">
        <v>946</v>
      </c>
      <c r="K3850">
        <v>520</v>
      </c>
      <c r="L3850">
        <v>2039</v>
      </c>
      <c r="M3850">
        <v>1276</v>
      </c>
      <c r="N3850">
        <v>88.391174316406193</v>
      </c>
      <c r="O3850">
        <v>26.925825119018501</v>
      </c>
      <c r="P3850">
        <v>123.233913970849</v>
      </c>
      <c r="Q3850">
        <v>173.89377925014401</v>
      </c>
      <c r="R3850">
        <v>20.5161454339027</v>
      </c>
      <c r="S3850">
        <v>6.8468451673845498</v>
      </c>
      <c r="T3850">
        <v>0.66961527514327701</v>
      </c>
      <c r="U3850">
        <v>0.95833032636984306</v>
      </c>
      <c r="V3850">
        <v>8.2330654420206599</v>
      </c>
      <c r="W3850">
        <v>3.96362806269974</v>
      </c>
    </row>
    <row r="3851" spans="1:23" x14ac:dyDescent="0.25">
      <c r="A3851">
        <v>3849</v>
      </c>
      <c r="B3851">
        <v>165.57338586038901</v>
      </c>
      <c r="C3851">
        <v>179.28845892604099</v>
      </c>
      <c r="D3851">
        <v>35.382451665723302</v>
      </c>
      <c r="E3851">
        <v>5.3277496368800898</v>
      </c>
      <c r="F3851">
        <v>6.2410597801208496</v>
      </c>
      <c r="G3851">
        <v>3.8806557655334402</v>
      </c>
      <c r="H3851">
        <v>8.7729768753051705</v>
      </c>
      <c r="I3851">
        <v>2.4483468532562198</v>
      </c>
      <c r="J3851">
        <v>1069</v>
      </c>
      <c r="K3851">
        <v>180</v>
      </c>
      <c r="L3851">
        <v>1680</v>
      </c>
      <c r="M3851">
        <v>490</v>
      </c>
      <c r="N3851">
        <v>99.045448303222599</v>
      </c>
      <c r="O3851">
        <v>22.0227146148681</v>
      </c>
      <c r="P3851">
        <v>85.144189516881099</v>
      </c>
      <c r="Q3851">
        <v>124.559637137417</v>
      </c>
      <c r="R3851">
        <v>26.168942826269301</v>
      </c>
      <c r="S3851">
        <v>4.1005599789177101</v>
      </c>
      <c r="T3851">
        <v>0.52279537026540002</v>
      </c>
      <c r="U3851">
        <v>0.96434602840436401</v>
      </c>
      <c r="V3851">
        <v>8.4457579972183492</v>
      </c>
      <c r="W3851">
        <v>3.0145339124624102</v>
      </c>
    </row>
    <row r="3852" spans="1:23" x14ac:dyDescent="0.25">
      <c r="A3852">
        <v>3850</v>
      </c>
      <c r="B3852">
        <v>158.83572357313301</v>
      </c>
      <c r="C3852">
        <v>171.84728987560399</v>
      </c>
      <c r="D3852">
        <v>32.831650251606803</v>
      </c>
      <c r="E3852">
        <v>12.5361441182135</v>
      </c>
      <c r="F3852">
        <v>10.7668504714965</v>
      </c>
      <c r="G3852">
        <v>4.95839118957519</v>
      </c>
      <c r="H3852">
        <v>15.117286682128899</v>
      </c>
      <c r="I3852">
        <v>4.0163297653198198</v>
      </c>
      <c r="J3852">
        <v>1910</v>
      </c>
      <c r="K3852">
        <v>309</v>
      </c>
      <c r="L3852">
        <v>3502</v>
      </c>
      <c r="M3852">
        <v>928</v>
      </c>
      <c r="N3852">
        <v>121.037185668945</v>
      </c>
      <c r="O3852">
        <v>45.880279541015597</v>
      </c>
      <c r="P3852">
        <v>46.801059669483998</v>
      </c>
      <c r="Q3852">
        <v>214.00204647478199</v>
      </c>
      <c r="R3852">
        <v>18.552552611813901</v>
      </c>
      <c r="S3852">
        <v>3.1078125079522101</v>
      </c>
      <c r="T3852">
        <v>0.32438588168458699</v>
      </c>
      <c r="U3852">
        <v>0.97786735988315998</v>
      </c>
      <c r="V3852">
        <v>8.4560085836909806</v>
      </c>
      <c r="W3852">
        <v>2.2955294117646998</v>
      </c>
    </row>
    <row r="3853" spans="1:23" x14ac:dyDescent="0.25">
      <c r="A3853">
        <v>3851</v>
      </c>
      <c r="B3853">
        <v>187.035125851462</v>
      </c>
      <c r="C3853">
        <v>178.70053756137301</v>
      </c>
      <c r="D3853">
        <v>34.758187302957701</v>
      </c>
      <c r="E3853">
        <v>13.0008784861569</v>
      </c>
      <c r="F3853">
        <v>6.30919981002807</v>
      </c>
      <c r="G3853">
        <v>10.804874420166</v>
      </c>
      <c r="H3853">
        <v>9.0584688186645508</v>
      </c>
      <c r="I3853">
        <v>7.6992669105529696</v>
      </c>
      <c r="J3853">
        <v>1113</v>
      </c>
      <c r="K3853">
        <v>807</v>
      </c>
      <c r="L3853">
        <v>2099</v>
      </c>
      <c r="M3853">
        <v>2240</v>
      </c>
      <c r="N3853">
        <v>89.894386291503906</v>
      </c>
      <c r="O3853">
        <v>38.600517272949197</v>
      </c>
      <c r="P3853">
        <v>97.098370697047599</v>
      </c>
      <c r="Q3853">
        <v>160.31782528797399</v>
      </c>
      <c r="R3853">
        <v>26.9466512759182</v>
      </c>
      <c r="S3853">
        <v>4.2724086770227503</v>
      </c>
      <c r="T3853">
        <v>0.50541284255174102</v>
      </c>
      <c r="U3853">
        <v>0.97385638062203606</v>
      </c>
      <c r="V3853">
        <v>8.1816357250376299</v>
      </c>
      <c r="W3853">
        <v>2.6326224091318702</v>
      </c>
    </row>
    <row r="3854" spans="1:23" x14ac:dyDescent="0.25">
      <c r="A3854">
        <v>3852</v>
      </c>
      <c r="B3854">
        <v>165.794135341264</v>
      </c>
      <c r="C3854">
        <v>204.420889208018</v>
      </c>
      <c r="D3854">
        <v>33.602522279374703</v>
      </c>
      <c r="E3854">
        <v>11.159888300896201</v>
      </c>
      <c r="F3854">
        <v>10.0568037033081</v>
      </c>
      <c r="G3854">
        <v>3.4058234691619802</v>
      </c>
      <c r="H3854">
        <v>11.4452266693115</v>
      </c>
      <c r="I3854">
        <v>2.7346377372741699</v>
      </c>
      <c r="J3854">
        <v>1434</v>
      </c>
      <c r="K3854">
        <v>234</v>
      </c>
      <c r="L3854">
        <v>2831</v>
      </c>
      <c r="M3854">
        <v>558</v>
      </c>
      <c r="N3854">
        <v>121.037185668945</v>
      </c>
      <c r="O3854">
        <v>48.270072937011697</v>
      </c>
      <c r="P3854">
        <v>88.167144221585403</v>
      </c>
      <c r="Q3854">
        <v>197.02672313820401</v>
      </c>
      <c r="R3854">
        <v>24.820327609001598</v>
      </c>
      <c r="S3854">
        <v>6.64725089591093</v>
      </c>
      <c r="T3854">
        <v>0.54218375228555904</v>
      </c>
      <c r="U3854">
        <v>0.95123293935994202</v>
      </c>
      <c r="V3854">
        <v>12.222696766320899</v>
      </c>
      <c r="W3854">
        <v>2.36335209505941</v>
      </c>
    </row>
    <row r="3855" spans="1:23" x14ac:dyDescent="0.25">
      <c r="A3855">
        <v>3853</v>
      </c>
      <c r="B3855">
        <v>167.889634962836</v>
      </c>
      <c r="C3855">
        <v>201.918958256515</v>
      </c>
      <c r="D3855">
        <v>28.996878842264699</v>
      </c>
      <c r="E3855">
        <v>7.1069975044248404</v>
      </c>
      <c r="F3855">
        <v>8.6651268005371094</v>
      </c>
      <c r="G3855">
        <v>3.6637771129608101</v>
      </c>
      <c r="H3855">
        <v>10.9550580978393</v>
      </c>
      <c r="I3855">
        <v>3.5001623630523602</v>
      </c>
      <c r="J3855">
        <v>1361</v>
      </c>
      <c r="K3855">
        <v>349</v>
      </c>
      <c r="L3855">
        <v>2558</v>
      </c>
      <c r="M3855">
        <v>796</v>
      </c>
      <c r="N3855">
        <v>117.00000762939401</v>
      </c>
      <c r="O3855">
        <v>54.451816558837798</v>
      </c>
      <c r="P3855">
        <v>84.380434782608702</v>
      </c>
      <c r="Q3855">
        <v>152.37230971793099</v>
      </c>
      <c r="R3855">
        <v>32.7150894639284</v>
      </c>
      <c r="S3855">
        <v>2.80340079299522</v>
      </c>
      <c r="T3855">
        <v>0.50203379852012697</v>
      </c>
      <c r="U3855">
        <v>0.98566441049143105</v>
      </c>
      <c r="V3855">
        <v>13.6062834224598</v>
      </c>
      <c r="W3855">
        <v>2.4534954407294798</v>
      </c>
    </row>
    <row r="3856" spans="1:23" x14ac:dyDescent="0.25">
      <c r="A3856">
        <v>3854</v>
      </c>
      <c r="B3856">
        <v>146.44522501892101</v>
      </c>
      <c r="C3856">
        <v>200.99920433154099</v>
      </c>
      <c r="D3856">
        <v>23.1749372466303</v>
      </c>
      <c r="E3856">
        <v>7.9000565949130603</v>
      </c>
      <c r="F3856">
        <v>5.4880528450012198</v>
      </c>
      <c r="G3856">
        <v>4.5953292846679599</v>
      </c>
      <c r="H3856">
        <v>7.2813849449157697</v>
      </c>
      <c r="I3856">
        <v>3.4381949901580802</v>
      </c>
      <c r="J3856">
        <v>869</v>
      </c>
      <c r="K3856">
        <v>258</v>
      </c>
      <c r="L3856">
        <v>1608</v>
      </c>
      <c r="M3856">
        <v>722</v>
      </c>
      <c r="N3856">
        <v>88.294960021972599</v>
      </c>
      <c r="O3856">
        <v>39.4461669921875</v>
      </c>
      <c r="P3856">
        <v>97.161002349255995</v>
      </c>
      <c r="Q3856">
        <v>169.97332341375201</v>
      </c>
      <c r="R3856">
        <v>26.825473493045202</v>
      </c>
      <c r="S3856">
        <v>5.7800613097513196</v>
      </c>
      <c r="T3856">
        <v>0.54238750485795995</v>
      </c>
      <c r="U3856">
        <v>0.96250241156372096</v>
      </c>
      <c r="V3856">
        <v>11.345475241889501</v>
      </c>
      <c r="W3856">
        <v>3.0222319730876102</v>
      </c>
    </row>
    <row r="3857" spans="1:23" x14ac:dyDescent="0.25">
      <c r="A3857">
        <v>3855</v>
      </c>
      <c r="B3857">
        <v>151.276038735469</v>
      </c>
      <c r="C3857">
        <v>183.72599895204601</v>
      </c>
      <c r="D3857">
        <v>13.013486992354499</v>
      </c>
      <c r="E3857">
        <v>6.2462368172853804</v>
      </c>
      <c r="F3857">
        <v>6.45924949645996</v>
      </c>
      <c r="G3857">
        <v>3.8847742080688401</v>
      </c>
      <c r="H3857">
        <v>8.80616950988769</v>
      </c>
      <c r="I3857">
        <v>3.13937044143676</v>
      </c>
      <c r="J3857">
        <v>1127</v>
      </c>
      <c r="K3857">
        <v>318</v>
      </c>
      <c r="L3857">
        <v>1996</v>
      </c>
      <c r="M3857">
        <v>672</v>
      </c>
      <c r="N3857">
        <v>96.540145874023395</v>
      </c>
      <c r="O3857">
        <v>51.2249946594238</v>
      </c>
      <c r="P3857">
        <v>78.821309990944698</v>
      </c>
      <c r="Q3857">
        <v>166.77188809018901</v>
      </c>
      <c r="R3857">
        <v>28.457668243086498</v>
      </c>
      <c r="S3857">
        <v>8.59700569516977</v>
      </c>
      <c r="T3857">
        <v>0.45876961478299999</v>
      </c>
      <c r="U3857">
        <v>0.94319255136352798</v>
      </c>
      <c r="V3857">
        <v>13.706575073601501</v>
      </c>
      <c r="W3857">
        <v>4.1155015197568297</v>
      </c>
    </row>
    <row r="3858" spans="1:23" x14ac:dyDescent="0.25">
      <c r="A3858">
        <v>3856</v>
      </c>
      <c r="B3858">
        <v>163.12546333132701</v>
      </c>
      <c r="C3858">
        <v>188.733780977701</v>
      </c>
      <c r="D3858">
        <v>29.189756370905499</v>
      </c>
      <c r="E3858">
        <v>7.14114174085912</v>
      </c>
      <c r="F3858">
        <v>7.2206082344055096</v>
      </c>
      <c r="G3858">
        <v>4.86714744567871</v>
      </c>
      <c r="H3858">
        <v>8.4997329711913991</v>
      </c>
      <c r="I3858">
        <v>3.75943398475646</v>
      </c>
      <c r="J3858">
        <v>1006</v>
      </c>
      <c r="K3858">
        <v>375</v>
      </c>
      <c r="L3858">
        <v>1995</v>
      </c>
      <c r="M3858">
        <v>801</v>
      </c>
      <c r="N3858">
        <v>99.609237670898395</v>
      </c>
      <c r="O3858">
        <v>44.654224395751903</v>
      </c>
      <c r="P3858">
        <v>109.193561449686</v>
      </c>
      <c r="Q3858">
        <v>158.01298357180701</v>
      </c>
      <c r="R3858">
        <v>27.018545726435899</v>
      </c>
      <c r="S3858">
        <v>4.1245737246081902</v>
      </c>
      <c r="T3858">
        <v>0.57805645245522697</v>
      </c>
      <c r="U3858">
        <v>0.97101973850675105</v>
      </c>
      <c r="V3858">
        <v>7.4136085626911301</v>
      </c>
      <c r="W3858">
        <v>2.9814735642012198</v>
      </c>
    </row>
    <row r="3859" spans="1:23" x14ac:dyDescent="0.25">
      <c r="A3859">
        <v>3857</v>
      </c>
      <c r="B3859">
        <v>170.281841293252</v>
      </c>
      <c r="C3859">
        <v>171.631935415009</v>
      </c>
      <c r="D3859">
        <v>29.5952185153713</v>
      </c>
      <c r="E3859">
        <v>5.5629178825912797</v>
      </c>
      <c r="F3859">
        <v>7.5578689575195304</v>
      </c>
      <c r="G3859">
        <v>2.4553925991058301</v>
      </c>
      <c r="H3859">
        <v>9.9172668457031197</v>
      </c>
      <c r="I3859">
        <v>1.9905858039855899</v>
      </c>
      <c r="J3859">
        <v>1192</v>
      </c>
      <c r="K3859">
        <v>183</v>
      </c>
      <c r="L3859">
        <v>2344</v>
      </c>
      <c r="M3859">
        <v>383</v>
      </c>
      <c r="N3859">
        <v>83.186538696289006</v>
      </c>
      <c r="O3859">
        <v>44.598209381103501</v>
      </c>
      <c r="P3859">
        <v>123.530404674312</v>
      </c>
      <c r="Q3859">
        <v>176.11290355268201</v>
      </c>
      <c r="R3859">
        <v>32.631181088895197</v>
      </c>
      <c r="S3859">
        <v>9.5885143123656196</v>
      </c>
      <c r="T3859">
        <v>0.66221357777101797</v>
      </c>
      <c r="U3859">
        <v>0.98793455420592202</v>
      </c>
      <c r="V3859">
        <v>9.1167551175132608</v>
      </c>
      <c r="W3859">
        <v>4.11464716347104</v>
      </c>
    </row>
    <row r="3860" spans="1:23" x14ac:dyDescent="0.25">
      <c r="A3860">
        <v>3858</v>
      </c>
      <c r="B3860">
        <v>154.91936579401801</v>
      </c>
      <c r="C3860">
        <v>202.38657843156199</v>
      </c>
      <c r="D3860">
        <v>30.2487375544281</v>
      </c>
      <c r="E3860">
        <v>5.9857635407762597</v>
      </c>
      <c r="F3860">
        <v>6.8256678581237704</v>
      </c>
      <c r="G3860">
        <v>2.9876956939697199</v>
      </c>
      <c r="H3860">
        <v>10.975032806396401</v>
      </c>
      <c r="I3860">
        <v>2.1473474502563401</v>
      </c>
      <c r="J3860">
        <v>1307</v>
      </c>
      <c r="K3860">
        <v>168</v>
      </c>
      <c r="L3860">
        <v>2307</v>
      </c>
      <c r="M3860">
        <v>432</v>
      </c>
      <c r="N3860">
        <v>122.588745117187</v>
      </c>
      <c r="O3860">
        <v>44.011363983154297</v>
      </c>
      <c r="P3860">
        <v>71.195386702849305</v>
      </c>
      <c r="Q3860">
        <v>148.63597415844899</v>
      </c>
      <c r="R3860">
        <v>25.397621239128402</v>
      </c>
      <c r="S3860">
        <v>6.6511120404827597</v>
      </c>
      <c r="T3860">
        <v>0.447503184793826</v>
      </c>
      <c r="U3860">
        <v>0.95734615089280195</v>
      </c>
      <c r="V3860">
        <v>10.457570715474199</v>
      </c>
      <c r="W3860">
        <v>3.4368121442125199</v>
      </c>
    </row>
    <row r="3861" spans="1:23" x14ac:dyDescent="0.25">
      <c r="A3861">
        <v>3859</v>
      </c>
      <c r="B3861">
        <v>175.765976440451</v>
      </c>
      <c r="C3861">
        <v>184.65303033243401</v>
      </c>
      <c r="D3861">
        <v>37.405749103315998</v>
      </c>
      <c r="E3861">
        <v>12.412905281765401</v>
      </c>
      <c r="F3861">
        <v>5.6847872734069798</v>
      </c>
      <c r="G3861">
        <v>9.3947505950927699</v>
      </c>
      <c r="H3861">
        <v>9.9994440078735298</v>
      </c>
      <c r="I3861">
        <v>6.7140207290649396</v>
      </c>
      <c r="J3861">
        <v>1223</v>
      </c>
      <c r="K3861">
        <v>621</v>
      </c>
      <c r="L3861">
        <v>1867</v>
      </c>
      <c r="M3861">
        <v>1647</v>
      </c>
      <c r="N3861">
        <v>107.54069519042901</v>
      </c>
      <c r="O3861">
        <v>53.235328674316399</v>
      </c>
      <c r="P3861">
        <v>66.450061652281093</v>
      </c>
      <c r="Q3861">
        <v>196.03119704205801</v>
      </c>
      <c r="R3861">
        <v>22.5774861807142</v>
      </c>
      <c r="S3861">
        <v>6.6719483563396302</v>
      </c>
      <c r="T3861">
        <v>0.43611930284197298</v>
      </c>
      <c r="U3861">
        <v>0.958968474798086</v>
      </c>
      <c r="V3861">
        <v>10.141439205955299</v>
      </c>
      <c r="W3861">
        <v>2.7299767621998399</v>
      </c>
    </row>
    <row r="3862" spans="1:23" x14ac:dyDescent="0.25">
      <c r="A3862">
        <v>3860</v>
      </c>
      <c r="B3862">
        <v>181.64074598769599</v>
      </c>
      <c r="C3862">
        <v>182.44413825224601</v>
      </c>
      <c r="D3862">
        <v>21.7157121307404</v>
      </c>
      <c r="E3862">
        <v>8.2023633437639596</v>
      </c>
      <c r="F3862">
        <v>4.6986103057861301</v>
      </c>
      <c r="G3862">
        <v>3.7104003429412802</v>
      </c>
      <c r="H3862">
        <v>7.06156206130981</v>
      </c>
      <c r="I3862">
        <v>3.3096296787261901</v>
      </c>
      <c r="J3862">
        <v>798</v>
      </c>
      <c r="K3862">
        <v>338</v>
      </c>
      <c r="L3862">
        <v>1575</v>
      </c>
      <c r="M3862">
        <v>622</v>
      </c>
      <c r="N3862">
        <v>76.026306152343693</v>
      </c>
      <c r="O3862">
        <v>47.0106391906738</v>
      </c>
      <c r="P3862">
        <v>93.462018730489007</v>
      </c>
      <c r="Q3862">
        <v>206.902610288505</v>
      </c>
      <c r="R3862">
        <v>21.974369321074001</v>
      </c>
      <c r="S3862">
        <v>3.7250849492068299</v>
      </c>
      <c r="T3862">
        <v>0.60101090581263705</v>
      </c>
      <c r="U3862">
        <v>0.98490338626156904</v>
      </c>
      <c r="V3862">
        <v>14.017073170731701</v>
      </c>
      <c r="W3862">
        <v>2.5849371116835802</v>
      </c>
    </row>
    <row r="3863" spans="1:23" x14ac:dyDescent="0.25">
      <c r="A3863">
        <v>3861</v>
      </c>
      <c r="B3863">
        <v>144.28809020163399</v>
      </c>
      <c r="C3863">
        <v>179.68629315531001</v>
      </c>
      <c r="D3863">
        <v>17.4933029333523</v>
      </c>
      <c r="E3863">
        <v>9.6350409659877698</v>
      </c>
      <c r="F3863">
        <v>3.5264937877654998</v>
      </c>
      <c r="G3863">
        <v>4.64029836654663</v>
      </c>
      <c r="H3863">
        <v>3.4995336532592698</v>
      </c>
      <c r="I3863">
        <v>3.38294053077697</v>
      </c>
      <c r="J3863">
        <v>334</v>
      </c>
      <c r="K3863">
        <v>259</v>
      </c>
      <c r="L3863">
        <v>710</v>
      </c>
      <c r="M3863">
        <v>741</v>
      </c>
      <c r="N3863">
        <v>44.418464660644503</v>
      </c>
      <c r="O3863">
        <v>26.000001907348601</v>
      </c>
      <c r="P3863">
        <v>78.734513274336194</v>
      </c>
      <c r="Q3863">
        <v>202.490565020487</v>
      </c>
      <c r="R3863">
        <v>18.6686039498315</v>
      </c>
      <c r="S3863">
        <v>4.5561419446508902</v>
      </c>
      <c r="T3863">
        <v>0.54563121427178296</v>
      </c>
      <c r="U3863">
        <v>0.96502342837441601</v>
      </c>
      <c r="V3863">
        <v>5.2140845070422497</v>
      </c>
      <c r="W3863">
        <v>2.2534888564882301</v>
      </c>
    </row>
    <row r="3864" spans="1:23" x14ac:dyDescent="0.25">
      <c r="A3864">
        <v>3862</v>
      </c>
      <c r="B3864">
        <v>176.52828504337299</v>
      </c>
      <c r="C3864">
        <v>197.03530051039201</v>
      </c>
      <c r="D3864">
        <v>31.5816827661641</v>
      </c>
      <c r="E3864">
        <v>6.7067685659813998</v>
      </c>
      <c r="F3864">
        <v>7.8020939826965297</v>
      </c>
      <c r="G3864">
        <v>3.8460779190063401</v>
      </c>
      <c r="H3864">
        <v>11.6718034744262</v>
      </c>
      <c r="I3864">
        <v>2.65907430648803</v>
      </c>
      <c r="J3864">
        <v>1412</v>
      </c>
      <c r="K3864">
        <v>237</v>
      </c>
      <c r="L3864">
        <v>2340</v>
      </c>
      <c r="M3864">
        <v>516</v>
      </c>
      <c r="N3864">
        <v>134.27210998535099</v>
      </c>
      <c r="O3864">
        <v>58.420883178710902</v>
      </c>
      <c r="P3864">
        <v>111.898384575299</v>
      </c>
      <c r="Q3864">
        <v>141.00541291435101</v>
      </c>
      <c r="R3864">
        <v>21.356013305884002</v>
      </c>
      <c r="S3864">
        <v>7.2499129116502203</v>
      </c>
      <c r="T3864">
        <v>0.59754929214811003</v>
      </c>
      <c r="U3864">
        <v>0.95196572468870999</v>
      </c>
      <c r="V3864">
        <v>7.4372093023255799</v>
      </c>
      <c r="W3864">
        <v>3.4015604249667901</v>
      </c>
    </row>
    <row r="3865" spans="1:23" x14ac:dyDescent="0.25">
      <c r="A3865">
        <v>3863</v>
      </c>
      <c r="B3865">
        <v>167.17857905257199</v>
      </c>
      <c r="C3865">
        <v>206.54641075898999</v>
      </c>
      <c r="D3865">
        <v>45.7455829738023</v>
      </c>
      <c r="E3865">
        <v>4.3185767289247297</v>
      </c>
      <c r="F3865">
        <v>5.4386796951293901</v>
      </c>
      <c r="G3865">
        <v>1.8020865917205799</v>
      </c>
      <c r="H3865">
        <v>7.6139121055603001</v>
      </c>
      <c r="I3865">
        <v>1.40101790428161</v>
      </c>
      <c r="J3865">
        <v>855</v>
      </c>
      <c r="K3865">
        <v>81</v>
      </c>
      <c r="L3865">
        <v>1552</v>
      </c>
      <c r="M3865">
        <v>220</v>
      </c>
      <c r="N3865">
        <v>84.528106689453097</v>
      </c>
      <c r="O3865">
        <v>26.000001907348601</v>
      </c>
      <c r="P3865">
        <v>65.175496688741703</v>
      </c>
      <c r="Q3865">
        <v>157.105366609089</v>
      </c>
      <c r="R3865">
        <v>25.556307050341001</v>
      </c>
      <c r="S3865">
        <v>7.6625576559497102</v>
      </c>
      <c r="T3865">
        <v>0.40672866879881397</v>
      </c>
      <c r="U3865">
        <v>0.93653542293417802</v>
      </c>
      <c r="V3865">
        <v>10.5571120689655</v>
      </c>
      <c r="W3865">
        <v>3.8399053627760198</v>
      </c>
    </row>
    <row r="3866" spans="1:23" x14ac:dyDescent="0.25">
      <c r="A3866">
        <v>3864</v>
      </c>
      <c r="B3866">
        <v>119.839624289235</v>
      </c>
      <c r="C3866">
        <v>170.795319140678</v>
      </c>
      <c r="D3866">
        <v>20.9796454452622</v>
      </c>
      <c r="E3866">
        <v>8.3878112273233008</v>
      </c>
      <c r="F3866">
        <v>4.6994457244873002</v>
      </c>
      <c r="G3866">
        <v>4.6650218963623002</v>
      </c>
      <c r="H3866">
        <v>5.8916430473327601</v>
      </c>
      <c r="I3866">
        <v>3.6940996646881099</v>
      </c>
      <c r="J3866">
        <v>645</v>
      </c>
      <c r="K3866">
        <v>311</v>
      </c>
      <c r="L3866">
        <v>1226</v>
      </c>
      <c r="M3866">
        <v>770</v>
      </c>
      <c r="N3866">
        <v>61.032779693603501</v>
      </c>
      <c r="O3866">
        <v>84.095184326171804</v>
      </c>
      <c r="P3866">
        <v>73.426315789473605</v>
      </c>
      <c r="Q3866">
        <v>176.234261587361</v>
      </c>
      <c r="R3866">
        <v>21.6760149305331</v>
      </c>
      <c r="S3866">
        <v>5.6821130793082704</v>
      </c>
      <c r="T3866">
        <v>0.40113532767213</v>
      </c>
      <c r="U3866">
        <v>0.96149807268251097</v>
      </c>
      <c r="V3866">
        <v>17.048513302034401</v>
      </c>
      <c r="W3866">
        <v>2.9666512986015001</v>
      </c>
    </row>
    <row r="3867" spans="1:23" x14ac:dyDescent="0.25">
      <c r="A3867">
        <v>3865</v>
      </c>
      <c r="B3867">
        <v>175.402317141803</v>
      </c>
      <c r="C3867">
        <v>171.59888606415799</v>
      </c>
      <c r="D3867">
        <v>37.674372111872202</v>
      </c>
      <c r="E3867">
        <v>6.1646632943393902</v>
      </c>
      <c r="F3867">
        <v>13.076966285705501</v>
      </c>
      <c r="G3867">
        <v>3.2551424503326398</v>
      </c>
      <c r="H3867">
        <v>14.4404249191284</v>
      </c>
      <c r="I3867">
        <v>2.0847349166870099</v>
      </c>
      <c r="J3867">
        <v>1863</v>
      </c>
      <c r="K3867">
        <v>150</v>
      </c>
      <c r="L3867">
        <v>3430</v>
      </c>
      <c r="M3867">
        <v>355</v>
      </c>
      <c r="N3867">
        <v>129.24781799316401</v>
      </c>
      <c r="O3867">
        <v>46.324939727783203</v>
      </c>
      <c r="P3867">
        <v>97.738559130040699</v>
      </c>
      <c r="Q3867">
        <v>134.33095732628399</v>
      </c>
      <c r="R3867">
        <v>23.337054245749702</v>
      </c>
      <c r="S3867">
        <v>3.95947929804198</v>
      </c>
      <c r="T3867">
        <v>0.51418443524288004</v>
      </c>
      <c r="U3867">
        <v>0.983710077298523</v>
      </c>
      <c r="V3867">
        <v>7.6010765550239201</v>
      </c>
      <c r="W3867">
        <v>2.7668012840426601</v>
      </c>
    </row>
    <row r="3868" spans="1:23" x14ac:dyDescent="0.25">
      <c r="A3868">
        <v>3866</v>
      </c>
      <c r="B3868">
        <v>176.551145956645</v>
      </c>
      <c r="C3868">
        <v>197.88101845562599</v>
      </c>
      <c r="D3868">
        <v>33.692100967745802</v>
      </c>
      <c r="E3868">
        <v>7.3573050099397799</v>
      </c>
      <c r="F3868">
        <v>8.9082212448120099</v>
      </c>
      <c r="G3868">
        <v>3.3487617969512899</v>
      </c>
      <c r="H3868">
        <v>13.4439735412597</v>
      </c>
      <c r="I3868">
        <v>3.26668047904968</v>
      </c>
      <c r="J3868">
        <v>1671</v>
      </c>
      <c r="K3868">
        <v>369</v>
      </c>
      <c r="L3868">
        <v>2666</v>
      </c>
      <c r="M3868">
        <v>708</v>
      </c>
      <c r="N3868">
        <v>132.09844970703099</v>
      </c>
      <c r="O3868">
        <v>49.819675445556598</v>
      </c>
      <c r="P3868">
        <v>74.271832032701596</v>
      </c>
      <c r="Q3868">
        <v>218.96599743699201</v>
      </c>
      <c r="R3868">
        <v>33.701680826766797</v>
      </c>
      <c r="S3868">
        <v>6.4614155095464501</v>
      </c>
      <c r="T3868">
        <v>0.41759895049190898</v>
      </c>
      <c r="U3868">
        <v>0.96683864886539395</v>
      </c>
      <c r="V3868">
        <v>15.6160535117056</v>
      </c>
      <c r="W3868">
        <v>3.0718842001962701</v>
      </c>
    </row>
    <row r="3869" spans="1:23" x14ac:dyDescent="0.25">
      <c r="A3869">
        <v>3867</v>
      </c>
      <c r="B3869">
        <v>146.70092569232801</v>
      </c>
      <c r="C3869">
        <v>154.772089502998</v>
      </c>
      <c r="D3869">
        <v>18.829645009229399</v>
      </c>
      <c r="E3869">
        <v>7.82175855109036</v>
      </c>
      <c r="F3869">
        <v>6.19903135299682</v>
      </c>
      <c r="G3869">
        <v>4.7416510581970197</v>
      </c>
      <c r="H3869">
        <v>9.9820632934570295</v>
      </c>
      <c r="I3869">
        <v>3.45559382438659</v>
      </c>
      <c r="J3869">
        <v>1259</v>
      </c>
      <c r="K3869">
        <v>304</v>
      </c>
      <c r="L3869">
        <v>2185</v>
      </c>
      <c r="M3869">
        <v>771</v>
      </c>
      <c r="N3869">
        <v>91.2359619140625</v>
      </c>
      <c r="O3869">
        <v>17.8044929504394</v>
      </c>
      <c r="P3869">
        <v>67.724344448041407</v>
      </c>
      <c r="Q3869">
        <v>181.159497269394</v>
      </c>
      <c r="R3869">
        <v>22.424245908475399</v>
      </c>
      <c r="S3869">
        <v>4.1313435692778002</v>
      </c>
      <c r="T3869">
        <v>0.38193271747926</v>
      </c>
      <c r="U3869">
        <v>0.96861698498266402</v>
      </c>
      <c r="V3869">
        <v>11.9728835978835</v>
      </c>
      <c r="W3869">
        <v>2.7403199629028498</v>
      </c>
    </row>
    <row r="3870" spans="1:23" x14ac:dyDescent="0.25">
      <c r="A3870">
        <v>3868</v>
      </c>
      <c r="B3870">
        <v>159.590987599215</v>
      </c>
      <c r="C3870">
        <v>178.22012847134599</v>
      </c>
      <c r="D3870">
        <v>23.3257776442289</v>
      </c>
      <c r="E3870">
        <v>6.0375796669181003</v>
      </c>
      <c r="F3870">
        <v>5.9146194458007804</v>
      </c>
      <c r="G3870">
        <v>3.1738250255584699</v>
      </c>
      <c r="H3870">
        <v>8.9104518890380806</v>
      </c>
      <c r="I3870">
        <v>2.12616562843322</v>
      </c>
      <c r="J3870">
        <v>1094</v>
      </c>
      <c r="K3870">
        <v>167</v>
      </c>
      <c r="L3870">
        <v>2017</v>
      </c>
      <c r="M3870">
        <v>417</v>
      </c>
      <c r="N3870">
        <v>101.552940368652</v>
      </c>
      <c r="O3870">
        <v>49.7393188476562</v>
      </c>
      <c r="P3870">
        <v>80.387305920491301</v>
      </c>
      <c r="Q3870">
        <v>163.83525214853199</v>
      </c>
      <c r="R3870">
        <v>27.358049251048701</v>
      </c>
      <c r="S3870">
        <v>5.2511454298492897</v>
      </c>
      <c r="T3870">
        <v>0.472052316437226</v>
      </c>
      <c r="U3870">
        <v>0.96697008179604405</v>
      </c>
      <c r="V3870">
        <v>9.7782285327924203</v>
      </c>
      <c r="W3870">
        <v>3.46467016284846</v>
      </c>
    </row>
    <row r="3871" spans="1:23" x14ac:dyDescent="0.25">
      <c r="A3871">
        <v>3869</v>
      </c>
      <c r="B3871">
        <v>185.77721283160901</v>
      </c>
      <c r="C3871">
        <v>126.006442973859</v>
      </c>
      <c r="D3871">
        <v>34.931411435650602</v>
      </c>
      <c r="E3871">
        <v>14.1290972582417</v>
      </c>
      <c r="F3871">
        <v>5.1205930709838796</v>
      </c>
      <c r="G3871">
        <v>6.8062272071838299</v>
      </c>
      <c r="H3871">
        <v>7.5399861335754297</v>
      </c>
      <c r="I3871">
        <v>5.6343212127685502</v>
      </c>
      <c r="J3871">
        <v>877</v>
      </c>
      <c r="K3871">
        <v>594</v>
      </c>
      <c r="L3871">
        <v>1389</v>
      </c>
      <c r="M3871">
        <v>1436</v>
      </c>
      <c r="N3871">
        <v>77.317527770996094</v>
      </c>
      <c r="O3871">
        <v>44.102153778076101</v>
      </c>
      <c r="P3871">
        <v>69.126331978468599</v>
      </c>
      <c r="Q3871">
        <v>174.99616520175101</v>
      </c>
      <c r="R3871">
        <v>30.8119296740905</v>
      </c>
      <c r="S3871">
        <v>4.5321465647901098</v>
      </c>
      <c r="T3871">
        <v>0.42603554437998498</v>
      </c>
      <c r="U3871">
        <v>0.97499337975965505</v>
      </c>
      <c r="V3871">
        <v>14.947707160096501</v>
      </c>
      <c r="W3871">
        <v>2.8319140573824102</v>
      </c>
    </row>
    <row r="3872" spans="1:23" x14ac:dyDescent="0.25">
      <c r="A3872">
        <v>3870</v>
      </c>
      <c r="B3872">
        <v>174.66983640280199</v>
      </c>
      <c r="C3872">
        <v>195.21587843738399</v>
      </c>
      <c r="D3872">
        <v>17.679501348485001</v>
      </c>
      <c r="E3872">
        <v>6.3897589888523401</v>
      </c>
      <c r="F3872">
        <v>5.3157386779785103</v>
      </c>
      <c r="G3872">
        <v>2.5330781936645499</v>
      </c>
      <c r="H3872">
        <v>7.9433898925781197</v>
      </c>
      <c r="I3872">
        <v>2.8086762428283598</v>
      </c>
      <c r="J3872">
        <v>925</v>
      </c>
      <c r="K3872">
        <v>282</v>
      </c>
      <c r="L3872">
        <v>1741</v>
      </c>
      <c r="M3872">
        <v>667</v>
      </c>
      <c r="N3872">
        <v>91.087867736816406</v>
      </c>
      <c r="O3872">
        <v>60.901561737060497</v>
      </c>
      <c r="P3872">
        <v>77.274111675126903</v>
      </c>
      <c r="Q3872">
        <v>153.969793713163</v>
      </c>
      <c r="R3872">
        <v>23.001388457862198</v>
      </c>
      <c r="S3872">
        <v>9.0252223063183994</v>
      </c>
      <c r="T3872">
        <v>0.43189050506612098</v>
      </c>
      <c r="U3872">
        <v>0.95619800300645097</v>
      </c>
      <c r="V3872">
        <v>10.340074906367001</v>
      </c>
      <c r="W3872">
        <v>4.59747013352073</v>
      </c>
    </row>
    <row r="3873" spans="1:23" x14ac:dyDescent="0.25">
      <c r="A3873">
        <v>3871</v>
      </c>
      <c r="B3873">
        <v>172.076927555357</v>
      </c>
      <c r="C3873">
        <v>124.315026489937</v>
      </c>
      <c r="D3873">
        <v>23.469336150687401</v>
      </c>
      <c r="E3873">
        <v>6.7473186505033498</v>
      </c>
      <c r="F3873">
        <v>6.71587705612182</v>
      </c>
      <c r="G3873">
        <v>4.2312865257263104</v>
      </c>
      <c r="H3873">
        <v>9.9594192504882795</v>
      </c>
      <c r="I3873">
        <v>2.8839116096496502</v>
      </c>
      <c r="J3873">
        <v>1243</v>
      </c>
      <c r="K3873">
        <v>238</v>
      </c>
      <c r="L3873">
        <v>2266</v>
      </c>
      <c r="M3873">
        <v>612</v>
      </c>
      <c r="N3873">
        <v>108.00463104248</v>
      </c>
      <c r="O3873">
        <v>30</v>
      </c>
      <c r="P3873">
        <v>126.204117389399</v>
      </c>
      <c r="Q3873">
        <v>117.66222866911799</v>
      </c>
      <c r="R3873">
        <v>28.115577752389299</v>
      </c>
      <c r="S3873">
        <v>5.7823360855058201</v>
      </c>
      <c r="T3873">
        <v>0.616061234749822</v>
      </c>
      <c r="U3873">
        <v>0.94649899091766598</v>
      </c>
      <c r="V3873">
        <v>17.5374855824682</v>
      </c>
      <c r="W3873">
        <v>3.8747713287876202</v>
      </c>
    </row>
    <row r="3874" spans="1:23" x14ac:dyDescent="0.25">
      <c r="A3874">
        <v>3872</v>
      </c>
      <c r="B3874">
        <v>187.7625026684</v>
      </c>
      <c r="C3874">
        <v>174.28517921946801</v>
      </c>
      <c r="D3874">
        <v>18.728984358064601</v>
      </c>
      <c r="E3874">
        <v>7.0397830581510004</v>
      </c>
      <c r="F3874">
        <v>4.9187288284301696</v>
      </c>
      <c r="G3874">
        <v>3.8065309524536102</v>
      </c>
      <c r="H3874">
        <v>6.84620809555053</v>
      </c>
      <c r="I3874">
        <v>2.6050047874450599</v>
      </c>
      <c r="J3874">
        <v>827</v>
      </c>
      <c r="K3874">
        <v>163</v>
      </c>
      <c r="L3874">
        <v>1491</v>
      </c>
      <c r="M3874">
        <v>473</v>
      </c>
      <c r="N3874">
        <v>82.219215393066406</v>
      </c>
      <c r="O3874">
        <v>43.011627197265597</v>
      </c>
      <c r="P3874">
        <v>100.518527149848</v>
      </c>
      <c r="Q3874">
        <v>170.270125315868</v>
      </c>
      <c r="R3874">
        <v>28.512657416909299</v>
      </c>
      <c r="S3874">
        <v>7.8846601505731098</v>
      </c>
      <c r="T3874">
        <v>0.58820233575564895</v>
      </c>
      <c r="U3874">
        <v>0.94879052406506403</v>
      </c>
      <c r="V3874">
        <v>12.4922425952045</v>
      </c>
      <c r="W3874">
        <v>4.7456310679611597</v>
      </c>
    </row>
    <row r="3875" spans="1:23" x14ac:dyDescent="0.25">
      <c r="A3875">
        <v>3873</v>
      </c>
      <c r="B3875">
        <v>141.40740165731901</v>
      </c>
      <c r="C3875">
        <v>137.262706437151</v>
      </c>
      <c r="D3875">
        <v>34.702198073417499</v>
      </c>
      <c r="E3875">
        <v>9.4865248453196802</v>
      </c>
      <c r="F3875">
        <v>11.705389976501399</v>
      </c>
      <c r="G3875">
        <v>3.8724188804626398</v>
      </c>
      <c r="H3875">
        <v>12.3844404220581</v>
      </c>
      <c r="I3875">
        <v>2.6217904090881299</v>
      </c>
      <c r="J3875">
        <v>1513</v>
      </c>
      <c r="K3875">
        <v>211</v>
      </c>
      <c r="L3875">
        <v>3009</v>
      </c>
      <c r="M3875">
        <v>532</v>
      </c>
      <c r="N3875">
        <v>132.943603515625</v>
      </c>
      <c r="O3875">
        <v>72.173400878906193</v>
      </c>
      <c r="P3875">
        <v>60.849806651198698</v>
      </c>
      <c r="Q3875">
        <v>199.15870880968299</v>
      </c>
      <c r="R3875">
        <v>21.880577091755601</v>
      </c>
      <c r="S3875">
        <v>3.72820225827736</v>
      </c>
      <c r="T3875">
        <v>0.42699062998049397</v>
      </c>
      <c r="U3875">
        <v>0.98187552658010702</v>
      </c>
      <c r="V3875">
        <v>7.7058823529411704</v>
      </c>
      <c r="W3875">
        <v>2.7100599260487002</v>
      </c>
    </row>
    <row r="3876" spans="1:23" x14ac:dyDescent="0.25">
      <c r="A3876">
        <v>3874</v>
      </c>
      <c r="B3876">
        <v>149.412544392478</v>
      </c>
      <c r="C3876">
        <v>171.982805798676</v>
      </c>
      <c r="D3876">
        <v>21.4875535874733</v>
      </c>
      <c r="E3876">
        <v>18.649257626728499</v>
      </c>
      <c r="F3876">
        <v>6.0528416633605904</v>
      </c>
      <c r="G3876">
        <v>6.7381057739257804</v>
      </c>
      <c r="H3876">
        <v>6.0530118942260698</v>
      </c>
      <c r="I3876">
        <v>6.4740657806396396</v>
      </c>
      <c r="J3876">
        <v>579</v>
      </c>
      <c r="K3876">
        <v>711</v>
      </c>
      <c r="L3876">
        <v>1451</v>
      </c>
      <c r="M3876">
        <v>1680</v>
      </c>
      <c r="N3876">
        <v>62.128898620605398</v>
      </c>
      <c r="O3876">
        <v>40.112342834472599</v>
      </c>
      <c r="P3876">
        <v>85.357111549419201</v>
      </c>
      <c r="Q3876">
        <v>158.36477395048399</v>
      </c>
      <c r="R3876">
        <v>23.271184193065501</v>
      </c>
      <c r="S3876">
        <v>10.0523060042857</v>
      </c>
      <c r="T3876">
        <v>0.52299818274231102</v>
      </c>
      <c r="U3876">
        <v>0.93325227645750497</v>
      </c>
      <c r="V3876">
        <v>8.0914522058823497</v>
      </c>
      <c r="W3876">
        <v>5.6797870317550796</v>
      </c>
    </row>
    <row r="3877" spans="1:23" x14ac:dyDescent="0.25">
      <c r="A3877">
        <v>3875</v>
      </c>
      <c r="B3877">
        <v>169.63405072871501</v>
      </c>
      <c r="C3877">
        <v>127.469560829823</v>
      </c>
      <c r="D3877">
        <v>27.4736629513156</v>
      </c>
      <c r="E3877">
        <v>7.8994910114668002</v>
      </c>
      <c r="F3877">
        <v>8.8931589126586896</v>
      </c>
      <c r="G3877">
        <v>3.6731691360473602</v>
      </c>
      <c r="H3877">
        <v>8.8371324539184499</v>
      </c>
      <c r="I3877">
        <v>2.9415502548217698</v>
      </c>
      <c r="J3877">
        <v>1079</v>
      </c>
      <c r="K3877">
        <v>278</v>
      </c>
      <c r="L3877">
        <v>2202</v>
      </c>
      <c r="M3877">
        <v>607</v>
      </c>
      <c r="N3877">
        <v>105.475120544433</v>
      </c>
      <c r="O3877">
        <v>29</v>
      </c>
      <c r="P3877">
        <v>60.142105263157802</v>
      </c>
      <c r="Q3877">
        <v>191.02501872659099</v>
      </c>
      <c r="R3877">
        <v>23.243982663708699</v>
      </c>
      <c r="S3877">
        <v>5.7506943210738299</v>
      </c>
      <c r="T3877">
        <v>0.37826156034508102</v>
      </c>
      <c r="U3877">
        <v>0.96899317257776196</v>
      </c>
      <c r="V3877">
        <v>10.019871420222</v>
      </c>
      <c r="W3877">
        <v>2.70151594354417</v>
      </c>
    </row>
    <row r="3878" spans="1:23" x14ac:dyDescent="0.25">
      <c r="A3878">
        <v>3876</v>
      </c>
      <c r="B3878">
        <v>182.87197500436599</v>
      </c>
      <c r="C3878">
        <v>147.81010693007801</v>
      </c>
      <c r="D3878">
        <v>23.389853806676602</v>
      </c>
      <c r="E3878">
        <v>11.101734920204199</v>
      </c>
      <c r="F3878">
        <v>6.4523491859436</v>
      </c>
      <c r="G3878">
        <v>5.25164794921875</v>
      </c>
      <c r="H3878">
        <v>8.7771434783935494</v>
      </c>
      <c r="I3878">
        <v>3.3192782402038499</v>
      </c>
      <c r="J3878">
        <v>1092</v>
      </c>
      <c r="K3878">
        <v>233</v>
      </c>
      <c r="L3878">
        <v>2130</v>
      </c>
      <c r="M3878">
        <v>678</v>
      </c>
      <c r="N3878">
        <v>91.394744873046804</v>
      </c>
      <c r="O3878">
        <v>28.000001907348601</v>
      </c>
      <c r="P3878">
        <v>70.870121561100405</v>
      </c>
      <c r="Q3878">
        <v>158.41313248358401</v>
      </c>
      <c r="R3878">
        <v>25.315420747528101</v>
      </c>
      <c r="S3878">
        <v>15.9833888459788</v>
      </c>
      <c r="T3878">
        <v>0.432619019172516</v>
      </c>
      <c r="U3878">
        <v>0.90283295895308802</v>
      </c>
      <c r="V3878">
        <v>11.3354380426203</v>
      </c>
      <c r="W3878">
        <v>4.5643105446118097</v>
      </c>
    </row>
    <row r="3879" spans="1:23" x14ac:dyDescent="0.25">
      <c r="A3879">
        <v>3877</v>
      </c>
      <c r="B3879">
        <v>184.414019290108</v>
      </c>
      <c r="C3879">
        <v>151.53761959285001</v>
      </c>
      <c r="D3879">
        <v>26.617436128998701</v>
      </c>
      <c r="E3879">
        <v>5.7136195767756703</v>
      </c>
      <c r="F3879">
        <v>6.2618999481201101</v>
      </c>
      <c r="G3879">
        <v>2.32344198226928</v>
      </c>
      <c r="H3879">
        <v>10.573849678039499</v>
      </c>
      <c r="I3879">
        <v>1.8060153722762999</v>
      </c>
      <c r="J3879">
        <v>1251</v>
      </c>
      <c r="K3879">
        <v>171</v>
      </c>
      <c r="L3879">
        <v>2483</v>
      </c>
      <c r="M3879">
        <v>345</v>
      </c>
      <c r="N3879">
        <v>112.485557556152</v>
      </c>
      <c r="O3879">
        <v>43.011627197265597</v>
      </c>
      <c r="P3879">
        <v>68.314805583250205</v>
      </c>
      <c r="Q3879">
        <v>189.76923809221501</v>
      </c>
      <c r="R3879">
        <v>28.3350221404182</v>
      </c>
      <c r="S3879">
        <v>3.4052487733137999</v>
      </c>
      <c r="T3879">
        <v>0.43803835522898199</v>
      </c>
      <c r="U3879">
        <v>0.98550072014738499</v>
      </c>
      <c r="V3879">
        <v>7.99845360824742</v>
      </c>
      <c r="W3879">
        <v>2.5150209308052198</v>
      </c>
    </row>
    <row r="3880" spans="1:23" x14ac:dyDescent="0.25">
      <c r="A3880">
        <v>3878</v>
      </c>
      <c r="B3880">
        <v>192.68204312134901</v>
      </c>
      <c r="C3880">
        <v>210.77808612625901</v>
      </c>
      <c r="D3880">
        <v>22.390070810645199</v>
      </c>
      <c r="E3880">
        <v>5.7855271678980698</v>
      </c>
      <c r="F3880">
        <v>5.9981837272643999</v>
      </c>
      <c r="G3880">
        <v>3.03798508644104</v>
      </c>
      <c r="H3880">
        <v>9.1416664123535103</v>
      </c>
      <c r="I3880">
        <v>2.2866523265838601</v>
      </c>
      <c r="J3880">
        <v>1096</v>
      </c>
      <c r="K3880">
        <v>167</v>
      </c>
      <c r="L3880">
        <v>2069</v>
      </c>
      <c r="M3880">
        <v>417</v>
      </c>
      <c r="N3880">
        <v>105.801696777343</v>
      </c>
      <c r="O3880">
        <v>67.357254028320298</v>
      </c>
      <c r="P3880">
        <v>94.856850715746404</v>
      </c>
      <c r="Q3880">
        <v>155.756189994946</v>
      </c>
      <c r="R3880">
        <v>23.992016660317901</v>
      </c>
      <c r="S3880">
        <v>5.32220963966002</v>
      </c>
      <c r="T3880">
        <v>0.53991852866026702</v>
      </c>
      <c r="U3880">
        <v>0.97314592898420305</v>
      </c>
      <c r="V3880">
        <v>9.7720271102895797</v>
      </c>
      <c r="W3880">
        <v>3.4177639177639101</v>
      </c>
    </row>
    <row r="3881" spans="1:23" x14ac:dyDescent="0.25">
      <c r="A3881">
        <v>3879</v>
      </c>
      <c r="B3881">
        <v>148.94735003590199</v>
      </c>
      <c r="C3881">
        <v>133.70587436200901</v>
      </c>
      <c r="D3881">
        <v>27.559843221352299</v>
      </c>
      <c r="E3881">
        <v>3.1091468401853399</v>
      </c>
      <c r="F3881">
        <v>7.99922275543212</v>
      </c>
      <c r="G3881">
        <v>2.05767750740051</v>
      </c>
      <c r="H3881">
        <v>10.915225028991699</v>
      </c>
      <c r="I3881">
        <v>2.1008241176605198</v>
      </c>
      <c r="J3881">
        <v>1281</v>
      </c>
      <c r="K3881">
        <v>215</v>
      </c>
      <c r="L3881">
        <v>2674</v>
      </c>
      <c r="M3881">
        <v>455</v>
      </c>
      <c r="N3881">
        <v>89.196418762207003</v>
      </c>
      <c r="O3881">
        <v>40.816665649413999</v>
      </c>
      <c r="P3881">
        <v>95.9718583212033</v>
      </c>
      <c r="Q3881">
        <v>218.024035003596</v>
      </c>
      <c r="R3881">
        <v>24.6154447496783</v>
      </c>
      <c r="S3881">
        <v>3.3715367071492901</v>
      </c>
      <c r="T3881">
        <v>0.52251003927417705</v>
      </c>
      <c r="U3881">
        <v>0.98084980621895401</v>
      </c>
      <c r="V3881">
        <v>10.291736930860001</v>
      </c>
      <c r="W3881">
        <v>2.1844760140004098</v>
      </c>
    </row>
    <row r="3882" spans="1:23" x14ac:dyDescent="0.25">
      <c r="A3882">
        <v>3880</v>
      </c>
      <c r="B3882">
        <v>165.44656407071699</v>
      </c>
      <c r="C3882">
        <v>213.28962331890699</v>
      </c>
      <c r="D3882">
        <v>37.2647077940359</v>
      </c>
      <c r="E3882">
        <v>7.4573673796028999</v>
      </c>
      <c r="F3882">
        <v>10.6727895736694</v>
      </c>
      <c r="G3882">
        <v>3.51549196243286</v>
      </c>
      <c r="H3882">
        <v>12.4217071533203</v>
      </c>
      <c r="I3882">
        <v>3.5753355026245099</v>
      </c>
      <c r="J3882">
        <v>1580</v>
      </c>
      <c r="K3882">
        <v>396</v>
      </c>
      <c r="L3882">
        <v>2960</v>
      </c>
      <c r="M3882">
        <v>822</v>
      </c>
      <c r="N3882">
        <v>126.668853759765</v>
      </c>
      <c r="O3882">
        <v>71.568145751953097</v>
      </c>
      <c r="P3882">
        <v>73.667840375586806</v>
      </c>
      <c r="Q3882">
        <v>213.71477997312201</v>
      </c>
      <c r="R3882">
        <v>26.234116563395901</v>
      </c>
      <c r="S3882">
        <v>8.9772854708844996</v>
      </c>
      <c r="T3882">
        <v>0.42170517362524002</v>
      </c>
      <c r="U3882">
        <v>0.96233865250807304</v>
      </c>
      <c r="V3882">
        <v>16.944219066937102</v>
      </c>
      <c r="W3882">
        <v>3.5133960047003501</v>
      </c>
    </row>
    <row r="3883" spans="1:23" x14ac:dyDescent="0.25">
      <c r="A3883">
        <v>3881</v>
      </c>
      <c r="B3883">
        <v>157.683091074928</v>
      </c>
      <c r="C3883">
        <v>129.51365250635499</v>
      </c>
      <c r="D3883">
        <v>24.9394869634339</v>
      </c>
      <c r="E3883">
        <v>14.7221009330969</v>
      </c>
      <c r="F3883">
        <v>7.3912649154662997</v>
      </c>
      <c r="G3883">
        <v>6.3638653755187899</v>
      </c>
      <c r="H3883">
        <v>8.3592214584350497</v>
      </c>
      <c r="I3883">
        <v>5.4785833358764604</v>
      </c>
      <c r="J3883">
        <v>955</v>
      </c>
      <c r="K3883">
        <v>546</v>
      </c>
      <c r="L3883">
        <v>2025</v>
      </c>
      <c r="M3883">
        <v>1479</v>
      </c>
      <c r="N3883">
        <v>100.960388183593</v>
      </c>
      <c r="O3883">
        <v>33.241539001464801</v>
      </c>
      <c r="P3883">
        <v>130.23460968902</v>
      </c>
      <c r="Q3883">
        <v>170.54187192118201</v>
      </c>
      <c r="R3883">
        <v>23.281505982368</v>
      </c>
      <c r="S3883">
        <v>8.3945353034580492</v>
      </c>
      <c r="T3883">
        <v>0.66685492581871098</v>
      </c>
      <c r="U3883">
        <v>0.93146614244067705</v>
      </c>
      <c r="V3883">
        <v>7.0873196659073603</v>
      </c>
      <c r="W3883">
        <v>3.7327945776850799</v>
      </c>
    </row>
    <row r="3884" spans="1:23" x14ac:dyDescent="0.25">
      <c r="A3884">
        <v>3882</v>
      </c>
      <c r="B3884">
        <v>127.885384928875</v>
      </c>
      <c r="C3884">
        <v>173.892720603931</v>
      </c>
      <c r="D3884">
        <v>20.170458312260799</v>
      </c>
      <c r="E3884">
        <v>7.4749167641048802</v>
      </c>
      <c r="F3884">
        <v>5.6037168502807599</v>
      </c>
      <c r="G3884">
        <v>4.1977853775024396</v>
      </c>
      <c r="H3884">
        <v>7.20700883865356</v>
      </c>
      <c r="I3884">
        <v>2.6337189674377401</v>
      </c>
      <c r="J3884">
        <v>800</v>
      </c>
      <c r="K3884">
        <v>186</v>
      </c>
      <c r="L3884">
        <v>1789</v>
      </c>
      <c r="M3884">
        <v>481</v>
      </c>
      <c r="N3884">
        <v>71.589103698730398</v>
      </c>
      <c r="O3884">
        <v>45.354160308837798</v>
      </c>
      <c r="P3884">
        <v>73.108480346641898</v>
      </c>
      <c r="Q3884">
        <v>168.36774278100501</v>
      </c>
      <c r="R3884">
        <v>24.1188989548899</v>
      </c>
      <c r="S3884">
        <v>5.4463372755934198</v>
      </c>
      <c r="T3884">
        <v>0.48249583859397499</v>
      </c>
      <c r="U3884">
        <v>0.95660230907583899</v>
      </c>
      <c r="V3884">
        <v>8.0923547400611593</v>
      </c>
      <c r="W3884">
        <v>3.14325111077064</v>
      </c>
    </row>
    <row r="3885" spans="1:23" x14ac:dyDescent="0.25">
      <c r="A3885">
        <v>3883</v>
      </c>
      <c r="B3885">
        <v>162.57354111277101</v>
      </c>
      <c r="C3885">
        <v>160.05647305400799</v>
      </c>
      <c r="D3885">
        <v>30.6728372610254</v>
      </c>
      <c r="E3885">
        <v>6.9916344711668703</v>
      </c>
      <c r="F3885">
        <v>11.8279657363891</v>
      </c>
      <c r="G3885">
        <v>4.3385882377624503</v>
      </c>
      <c r="H3885">
        <v>10.650366783141999</v>
      </c>
      <c r="I3885">
        <v>3.37696957588195</v>
      </c>
      <c r="J3885">
        <v>1297</v>
      </c>
      <c r="K3885">
        <v>284</v>
      </c>
      <c r="L3885">
        <v>2899</v>
      </c>
      <c r="M3885">
        <v>760</v>
      </c>
      <c r="N3885">
        <v>106.075439453125</v>
      </c>
      <c r="O3885">
        <v>47.127487182617102</v>
      </c>
      <c r="P3885">
        <v>67.379823151125393</v>
      </c>
      <c r="Q3885">
        <v>184.789182058047</v>
      </c>
      <c r="R3885">
        <v>21.703340637423299</v>
      </c>
      <c r="S3885">
        <v>3.7825301964652498</v>
      </c>
      <c r="T3885">
        <v>0.43739258539031101</v>
      </c>
      <c r="U3885">
        <v>0.97435685626705404</v>
      </c>
      <c r="V3885">
        <v>12.5858652575957</v>
      </c>
      <c r="W3885">
        <v>2.5658575407879001</v>
      </c>
    </row>
    <row r="3886" spans="1:23" x14ac:dyDescent="0.25">
      <c r="A3886">
        <v>3884</v>
      </c>
      <c r="B3886">
        <v>164.333229831745</v>
      </c>
      <c r="C3886">
        <v>162.86025344951301</v>
      </c>
      <c r="D3886">
        <v>32.3967852029418</v>
      </c>
      <c r="E3886">
        <v>8.9566856742429195</v>
      </c>
      <c r="F3886">
        <v>5.9631476402282697</v>
      </c>
      <c r="G3886">
        <v>3.4092979431152299</v>
      </c>
      <c r="H3886">
        <v>8.8133382797241193</v>
      </c>
      <c r="I3886">
        <v>3.20288658142089</v>
      </c>
      <c r="J3886">
        <v>1073</v>
      </c>
      <c r="K3886">
        <v>381</v>
      </c>
      <c r="L3886">
        <v>1885</v>
      </c>
      <c r="M3886">
        <v>726</v>
      </c>
      <c r="N3886">
        <v>94.847251892089801</v>
      </c>
      <c r="O3886">
        <v>20.0997505187988</v>
      </c>
      <c r="P3886">
        <v>86.531994554118398</v>
      </c>
      <c r="Q3886">
        <v>166.48291728977301</v>
      </c>
      <c r="R3886">
        <v>28.9396892436088</v>
      </c>
      <c r="S3886">
        <v>6.53838327945589</v>
      </c>
      <c r="T3886">
        <v>0.453144700416656</v>
      </c>
      <c r="U3886">
        <v>0.94996114811529497</v>
      </c>
      <c r="V3886">
        <v>14.227125941872901</v>
      </c>
      <c r="W3886">
        <v>2.6472635853800002</v>
      </c>
    </row>
    <row r="3887" spans="1:23" x14ac:dyDescent="0.25">
      <c r="A3887">
        <v>3885</v>
      </c>
      <c r="B3887">
        <v>140.87606978594499</v>
      </c>
      <c r="C3887">
        <v>177.626831492945</v>
      </c>
      <c r="D3887">
        <v>36.517303437168003</v>
      </c>
      <c r="E3887">
        <v>9.3102319854808808</v>
      </c>
      <c r="F3887">
        <v>9.4819202423095703</v>
      </c>
      <c r="G3887">
        <v>4.40042877197265</v>
      </c>
      <c r="H3887">
        <v>9.7773523330688406</v>
      </c>
      <c r="I3887">
        <v>3.36562800407409</v>
      </c>
      <c r="J3887">
        <v>1222</v>
      </c>
      <c r="K3887">
        <v>344</v>
      </c>
      <c r="L3887">
        <v>2507</v>
      </c>
      <c r="M3887">
        <v>739</v>
      </c>
      <c r="N3887">
        <v>102.883422851562</v>
      </c>
      <c r="O3887">
        <v>41.231056213378899</v>
      </c>
      <c r="P3887">
        <v>76.927279577995407</v>
      </c>
      <c r="Q3887">
        <v>176.091977386775</v>
      </c>
      <c r="R3887">
        <v>23.9299165515414</v>
      </c>
      <c r="S3887">
        <v>7.1484597967527996</v>
      </c>
      <c r="T3887">
        <v>0.49503709661631801</v>
      </c>
      <c r="U3887">
        <v>0.95001782520931899</v>
      </c>
      <c r="V3887">
        <v>10.972553699283999</v>
      </c>
      <c r="W3887">
        <v>4.1067726330338603</v>
      </c>
    </row>
    <row r="3888" spans="1:23" x14ac:dyDescent="0.25">
      <c r="A3888">
        <v>3886</v>
      </c>
      <c r="B3888">
        <v>158.46860990898301</v>
      </c>
      <c r="C3888">
        <v>172.23615827980299</v>
      </c>
      <c r="D3888">
        <v>25.1211636161242</v>
      </c>
      <c r="E3888">
        <v>12.738222874144</v>
      </c>
      <c r="F3888">
        <v>8.9579057693481392</v>
      </c>
      <c r="G3888">
        <v>5.7596130371093697</v>
      </c>
      <c r="H3888">
        <v>10.276263236999499</v>
      </c>
      <c r="I3888">
        <v>5.1479802131652797</v>
      </c>
      <c r="J3888">
        <v>1250</v>
      </c>
      <c r="K3888">
        <v>580</v>
      </c>
      <c r="L3888">
        <v>2524</v>
      </c>
      <c r="M3888">
        <v>1252</v>
      </c>
      <c r="N3888">
        <v>121.62236785888599</v>
      </c>
      <c r="O3888">
        <v>36.235340118408203</v>
      </c>
      <c r="P3888">
        <v>94.096858020316503</v>
      </c>
      <c r="Q3888">
        <v>160.395124143354</v>
      </c>
      <c r="R3888">
        <v>27.682791495914898</v>
      </c>
      <c r="S3888">
        <v>10.1233064448777</v>
      </c>
      <c r="T3888">
        <v>0.56926714838967296</v>
      </c>
      <c r="U3888">
        <v>0.92110087118228401</v>
      </c>
      <c r="V3888">
        <v>15.1295707472178</v>
      </c>
      <c r="W3888">
        <v>4.0610590778097899</v>
      </c>
    </row>
    <row r="3889" spans="1:23" x14ac:dyDescent="0.25">
      <c r="A3889">
        <v>3887</v>
      </c>
      <c r="B3889">
        <v>152.130858351607</v>
      </c>
      <c r="C3889">
        <v>189.65601894079001</v>
      </c>
      <c r="D3889">
        <v>39.166130859207001</v>
      </c>
      <c r="E3889">
        <v>4.0980859865122596</v>
      </c>
      <c r="F3889">
        <v>9.2099475860595703</v>
      </c>
      <c r="G3889">
        <v>2.3094627857208199</v>
      </c>
      <c r="H3889">
        <v>11.5629119873046</v>
      </c>
      <c r="I3889">
        <v>1.62833571434021</v>
      </c>
      <c r="J3889">
        <v>1350</v>
      </c>
      <c r="K3889">
        <v>111</v>
      </c>
      <c r="L3889">
        <v>2851</v>
      </c>
      <c r="M3889">
        <v>291</v>
      </c>
      <c r="N3889">
        <v>114.529479980468</v>
      </c>
      <c r="O3889">
        <v>50.249374389648402</v>
      </c>
      <c r="P3889">
        <v>88.885778635778607</v>
      </c>
      <c r="Q3889">
        <v>153.00113327289199</v>
      </c>
      <c r="R3889">
        <v>27.998043295620299</v>
      </c>
      <c r="S3889">
        <v>6.09234977849927</v>
      </c>
      <c r="T3889">
        <v>0.52211255141797497</v>
      </c>
      <c r="U3889">
        <v>0.94956446309756604</v>
      </c>
      <c r="V3889">
        <v>9.4773013871374499</v>
      </c>
      <c r="W3889">
        <v>2.90077958894401</v>
      </c>
    </row>
    <row r="3890" spans="1:23" x14ac:dyDescent="0.25">
      <c r="A3890">
        <v>3888</v>
      </c>
      <c r="B3890">
        <v>155.962700615187</v>
      </c>
      <c r="C3890">
        <v>201.51636942304299</v>
      </c>
      <c r="D3890">
        <v>40.729166864638799</v>
      </c>
      <c r="E3890">
        <v>6.7302430796220802</v>
      </c>
      <c r="F3890">
        <v>7.6066403388976997</v>
      </c>
      <c r="G3890">
        <v>3.4703633785247798</v>
      </c>
      <c r="H3890">
        <v>7.7973527908325098</v>
      </c>
      <c r="I3890">
        <v>3.2429533004760698</v>
      </c>
      <c r="J3890">
        <v>889</v>
      </c>
      <c r="K3890">
        <v>312</v>
      </c>
      <c r="L3890">
        <v>1967</v>
      </c>
      <c r="M3890">
        <v>692</v>
      </c>
      <c r="N3890">
        <v>85.475143432617102</v>
      </c>
      <c r="O3890">
        <v>40.521598815917898</v>
      </c>
      <c r="P3890">
        <v>72.672176308539903</v>
      </c>
      <c r="Q3890">
        <v>118.97246514417</v>
      </c>
      <c r="R3890">
        <v>25.9046330905791</v>
      </c>
      <c r="S3890">
        <v>6.7010740928617496</v>
      </c>
      <c r="T3890">
        <v>0.43314517676777903</v>
      </c>
      <c r="U3890">
        <v>0.94265642992933796</v>
      </c>
      <c r="V3890">
        <v>10.4815745393634</v>
      </c>
      <c r="W3890">
        <v>3.9968729427254699</v>
      </c>
    </row>
    <row r="3891" spans="1:23" x14ac:dyDescent="0.25">
      <c r="A3891">
        <v>3889</v>
      </c>
      <c r="B3891">
        <v>129.63987269304599</v>
      </c>
      <c r="C3891">
        <v>223.673814745095</v>
      </c>
      <c r="D3891">
        <v>14.4861731801522</v>
      </c>
      <c r="E3891">
        <v>4.6960341641847201</v>
      </c>
      <c r="F3891">
        <v>3.7846081256866402</v>
      </c>
      <c r="G3891">
        <v>2.15592956542968</v>
      </c>
      <c r="H3891">
        <v>4.9871888160705504</v>
      </c>
      <c r="I3891">
        <v>1.67008924484252</v>
      </c>
      <c r="J3891">
        <v>577</v>
      </c>
      <c r="K3891">
        <v>130</v>
      </c>
      <c r="L3891">
        <v>1067</v>
      </c>
      <c r="M3891">
        <v>308</v>
      </c>
      <c r="N3891">
        <v>54.230983734130803</v>
      </c>
      <c r="O3891">
        <v>70.007141113281193</v>
      </c>
      <c r="P3891">
        <v>81.042030134813601</v>
      </c>
      <c r="Q3891">
        <v>187.40417038710001</v>
      </c>
      <c r="R3891">
        <v>22.013851388979901</v>
      </c>
      <c r="S3891">
        <v>9.7471066461051894</v>
      </c>
      <c r="T3891">
        <v>0.53162607250238902</v>
      </c>
      <c r="U3891">
        <v>0.93536845056820805</v>
      </c>
      <c r="V3891">
        <v>16.912955465587</v>
      </c>
      <c r="W3891">
        <v>5.0158851382312504</v>
      </c>
    </row>
    <row r="3892" spans="1:23" x14ac:dyDescent="0.25">
      <c r="A3892">
        <v>3890</v>
      </c>
      <c r="B3892">
        <v>152.01243959711999</v>
      </c>
      <c r="C3892">
        <v>185.35927341885099</v>
      </c>
      <c r="D3892">
        <v>41.370390250868702</v>
      </c>
      <c r="E3892">
        <v>7.6674053372123003</v>
      </c>
      <c r="F3892">
        <v>13.236019134521401</v>
      </c>
      <c r="G3892">
        <v>4.8497290611267001</v>
      </c>
      <c r="H3892">
        <v>12.559675216674799</v>
      </c>
      <c r="I3892">
        <v>3.3076038360595699</v>
      </c>
      <c r="J3892">
        <v>1562</v>
      </c>
      <c r="K3892">
        <v>225</v>
      </c>
      <c r="L3892">
        <v>3527</v>
      </c>
      <c r="M3892">
        <v>672</v>
      </c>
      <c r="N3892">
        <v>117.183624267578</v>
      </c>
      <c r="O3892">
        <v>50.249374389648402</v>
      </c>
      <c r="P3892">
        <v>60.735448105943902</v>
      </c>
      <c r="Q3892">
        <v>164.292927046263</v>
      </c>
      <c r="R3892">
        <v>31.269572866063498</v>
      </c>
      <c r="S3892">
        <v>4.9783699194792597</v>
      </c>
      <c r="T3892">
        <v>0.34405819033761298</v>
      </c>
      <c r="U3892">
        <v>0.96806232457612496</v>
      </c>
      <c r="V3892">
        <v>18.754291845493501</v>
      </c>
      <c r="W3892">
        <v>3.40901371652514</v>
      </c>
    </row>
    <row r="3893" spans="1:23" x14ac:dyDescent="0.25">
      <c r="A3893">
        <v>3891</v>
      </c>
      <c r="B3893">
        <v>198.248811348949</v>
      </c>
      <c r="C3893">
        <v>185.147742048167</v>
      </c>
      <c r="D3893">
        <v>36.017693612072001</v>
      </c>
      <c r="E3893">
        <v>7.5176443654277501</v>
      </c>
      <c r="F3893">
        <v>5.58088874816894</v>
      </c>
      <c r="G3893">
        <v>3.6829245090484601</v>
      </c>
      <c r="H3893">
        <v>7.2093777656555096</v>
      </c>
      <c r="I3893">
        <v>2.7104222774505602</v>
      </c>
      <c r="J3893">
        <v>791</v>
      </c>
      <c r="K3893">
        <v>220</v>
      </c>
      <c r="L3893">
        <v>1564</v>
      </c>
      <c r="M3893">
        <v>545</v>
      </c>
      <c r="N3893">
        <v>83.006027221679602</v>
      </c>
      <c r="O3893">
        <v>53</v>
      </c>
      <c r="P3893">
        <v>104.94372813593201</v>
      </c>
      <c r="Q3893">
        <v>186.06317347542901</v>
      </c>
      <c r="R3893">
        <v>27.482668781477098</v>
      </c>
      <c r="S3893">
        <v>6.1876689092575896</v>
      </c>
      <c r="T3893">
        <v>0.56025554706630698</v>
      </c>
      <c r="U3893">
        <v>0.95924454887597699</v>
      </c>
      <c r="V3893">
        <v>6.9098290598290601</v>
      </c>
      <c r="W3893">
        <v>3.06130918694585</v>
      </c>
    </row>
    <row r="3894" spans="1:23" x14ac:dyDescent="0.25">
      <c r="A3894">
        <v>3892</v>
      </c>
      <c r="B3894">
        <v>157.43241669739299</v>
      </c>
      <c r="C3894">
        <v>175.14388014516001</v>
      </c>
      <c r="D3894">
        <v>40.020818994378601</v>
      </c>
      <c r="E3894">
        <v>6.1683184852367701</v>
      </c>
      <c r="F3894">
        <v>6.7168025970458896</v>
      </c>
      <c r="G3894">
        <v>3.2074446678161599</v>
      </c>
      <c r="H3894">
        <v>8.7627649307250906</v>
      </c>
      <c r="I3894">
        <v>1.92598712444305</v>
      </c>
      <c r="J3894">
        <v>1057</v>
      </c>
      <c r="K3894">
        <v>112</v>
      </c>
      <c r="L3894">
        <v>1986</v>
      </c>
      <c r="M3894">
        <v>294</v>
      </c>
      <c r="N3894">
        <v>100.16985321044901</v>
      </c>
      <c r="O3894">
        <v>38.639358520507798</v>
      </c>
      <c r="P3894">
        <v>77.133177570093395</v>
      </c>
      <c r="Q3894">
        <v>175.85735120883999</v>
      </c>
      <c r="R3894">
        <v>33.676089910314602</v>
      </c>
      <c r="S3894">
        <v>11.3114281406574</v>
      </c>
      <c r="T3894">
        <v>0.46313361022522997</v>
      </c>
      <c r="U3894">
        <v>0.946854486222938</v>
      </c>
      <c r="V3894">
        <v>9.8390894819466208</v>
      </c>
      <c r="W3894">
        <v>5.6998577524893301</v>
      </c>
    </row>
    <row r="3895" spans="1:23" x14ac:dyDescent="0.25">
      <c r="A3895">
        <v>3893</v>
      </c>
      <c r="B3895">
        <v>179.20664092064601</v>
      </c>
      <c r="C3895">
        <v>223.181393001998</v>
      </c>
      <c r="D3895">
        <v>19.401373038429501</v>
      </c>
      <c r="E3895">
        <v>6.4826172560314896</v>
      </c>
      <c r="F3895">
        <v>4.3167705535888601</v>
      </c>
      <c r="G3895">
        <v>3.3389675617218</v>
      </c>
      <c r="H3895">
        <v>5.1216440200805602</v>
      </c>
      <c r="I3895">
        <v>3.29013991355896</v>
      </c>
      <c r="J3895">
        <v>546</v>
      </c>
      <c r="K3895">
        <v>311</v>
      </c>
      <c r="L3895">
        <v>1132</v>
      </c>
      <c r="M3895">
        <v>748</v>
      </c>
      <c r="N3895">
        <v>53.823783874511697</v>
      </c>
      <c r="O3895">
        <v>20.223749160766602</v>
      </c>
      <c r="P3895">
        <v>85.249358463852701</v>
      </c>
      <c r="Q3895">
        <v>202.79009239578301</v>
      </c>
      <c r="R3895">
        <v>22.386710151806799</v>
      </c>
      <c r="S3895">
        <v>3.60496325627421</v>
      </c>
      <c r="T3895">
        <v>0.50993701753557097</v>
      </c>
      <c r="U3895">
        <v>0.98121996203248896</v>
      </c>
      <c r="V3895">
        <v>5.7957317073170698</v>
      </c>
      <c r="W3895">
        <v>2.3797250859106498</v>
      </c>
    </row>
    <row r="3896" spans="1:23" x14ac:dyDescent="0.25">
      <c r="A3896">
        <v>3894</v>
      </c>
      <c r="B3896">
        <v>150.53177822197199</v>
      </c>
      <c r="C3896">
        <v>137.26130916571199</v>
      </c>
      <c r="D3896">
        <v>17.1829650564781</v>
      </c>
      <c r="E3896">
        <v>6.9427123706719396</v>
      </c>
      <c r="F3896">
        <v>5.7279410362243599</v>
      </c>
      <c r="G3896">
        <v>3.39263868331909</v>
      </c>
      <c r="H3896">
        <v>6.0692973136901802</v>
      </c>
      <c r="I3896">
        <v>2.0064344406127899</v>
      </c>
      <c r="J3896">
        <v>602</v>
      </c>
      <c r="K3896">
        <v>113</v>
      </c>
      <c r="L3896">
        <v>1446</v>
      </c>
      <c r="M3896">
        <v>295</v>
      </c>
      <c r="N3896">
        <v>63.411354064941399</v>
      </c>
      <c r="O3896">
        <v>28.600700378417901</v>
      </c>
      <c r="P3896">
        <v>68.314805583250205</v>
      </c>
      <c r="Q3896">
        <v>153.10722697409199</v>
      </c>
      <c r="R3896">
        <v>28.3350221404182</v>
      </c>
      <c r="S3896">
        <v>6.4794709585919597</v>
      </c>
      <c r="T3896">
        <v>0.43803835522898199</v>
      </c>
      <c r="U3896">
        <v>0.94963261503169705</v>
      </c>
      <c r="V3896">
        <v>7.99845360824742</v>
      </c>
      <c r="W3896">
        <v>3.4513732552904099</v>
      </c>
    </row>
    <row r="3897" spans="1:23" x14ac:dyDescent="0.25">
      <c r="A3897">
        <v>3895</v>
      </c>
      <c r="B3897">
        <v>161.270993033049</v>
      </c>
      <c r="C3897">
        <v>182.584350559878</v>
      </c>
      <c r="D3897">
        <v>37.659298776280799</v>
      </c>
      <c r="E3897">
        <v>11.445862774680799</v>
      </c>
      <c r="F3897">
        <v>8.2121543884277308</v>
      </c>
      <c r="G3897">
        <v>7.4798297882079998</v>
      </c>
      <c r="H3897">
        <v>9.5617523193359304</v>
      </c>
      <c r="I3897">
        <v>5.3261818885803196</v>
      </c>
      <c r="J3897">
        <v>1083</v>
      </c>
      <c r="K3897">
        <v>428</v>
      </c>
      <c r="L3897">
        <v>2424</v>
      </c>
      <c r="M3897">
        <v>1332</v>
      </c>
      <c r="N3897">
        <v>91.02197265625</v>
      </c>
      <c r="O3897">
        <v>35.510562896728501</v>
      </c>
      <c r="P3897">
        <v>80.209196655761502</v>
      </c>
      <c r="Q3897">
        <v>182.41840100761701</v>
      </c>
      <c r="R3897">
        <v>22.146476353502901</v>
      </c>
      <c r="S3897">
        <v>4.7272214204282603</v>
      </c>
      <c r="T3897">
        <v>0.46931379467383499</v>
      </c>
      <c r="U3897">
        <v>0.97217512170461795</v>
      </c>
      <c r="V3897">
        <v>8.6130185979971294</v>
      </c>
      <c r="W3897">
        <v>2.5310331895743401</v>
      </c>
    </row>
    <row r="3898" spans="1:23" x14ac:dyDescent="0.25">
      <c r="A3898">
        <v>3896</v>
      </c>
      <c r="B3898">
        <v>168.51095499621499</v>
      </c>
      <c r="C3898">
        <v>177.11195637407999</v>
      </c>
      <c r="D3898">
        <v>30.661265777502798</v>
      </c>
      <c r="E3898">
        <v>7.9199711573063603</v>
      </c>
      <c r="F3898">
        <v>7.8486232757568297</v>
      </c>
      <c r="G3898">
        <v>4.5811176300048801</v>
      </c>
      <c r="H3898">
        <v>9.3098058700561506</v>
      </c>
      <c r="I3898">
        <v>3.21969318389892</v>
      </c>
      <c r="J3898">
        <v>1048</v>
      </c>
      <c r="K3898">
        <v>226</v>
      </c>
      <c r="L3898">
        <v>2121</v>
      </c>
      <c r="M3898">
        <v>673</v>
      </c>
      <c r="N3898">
        <v>115.312622070312</v>
      </c>
      <c r="O3898">
        <v>88.566352844238196</v>
      </c>
      <c r="P3898">
        <v>75.729245283018798</v>
      </c>
      <c r="Q3898">
        <v>174.66034368803699</v>
      </c>
      <c r="R3898">
        <v>24.061254902450798</v>
      </c>
      <c r="S3898">
        <v>10.0734005000638</v>
      </c>
      <c r="T3898">
        <v>0.474525545284671</v>
      </c>
      <c r="U3898">
        <v>0.95312675465517704</v>
      </c>
      <c r="V3898">
        <v>13.0220125786163</v>
      </c>
      <c r="W3898">
        <v>4.2658118604364397</v>
      </c>
    </row>
    <row r="3899" spans="1:23" x14ac:dyDescent="0.25">
      <c r="A3899">
        <v>3897</v>
      </c>
      <c r="B3899">
        <v>127.550835451881</v>
      </c>
      <c r="C3899">
        <v>169.71631508470901</v>
      </c>
      <c r="D3899">
        <v>28.153246905300101</v>
      </c>
      <c r="E3899">
        <v>6.0364561850514002</v>
      </c>
      <c r="F3899">
        <v>5.62510013580322</v>
      </c>
      <c r="G3899">
        <v>4.3100333213806099</v>
      </c>
      <c r="H3899">
        <v>7.0571951866149902</v>
      </c>
      <c r="I3899">
        <v>2.9839642047882</v>
      </c>
      <c r="J3899">
        <v>778</v>
      </c>
      <c r="K3899">
        <v>225</v>
      </c>
      <c r="L3899">
        <v>1350</v>
      </c>
      <c r="M3899">
        <v>559</v>
      </c>
      <c r="N3899">
        <v>90.426765441894503</v>
      </c>
      <c r="O3899">
        <v>37.107952117919901</v>
      </c>
      <c r="P3899">
        <v>94.895926109186803</v>
      </c>
      <c r="Q3899">
        <v>181.57304059229</v>
      </c>
      <c r="R3899">
        <v>21.7150641137234</v>
      </c>
      <c r="S3899">
        <v>8.8007060008553495</v>
      </c>
      <c r="T3899">
        <v>0.51081704287032903</v>
      </c>
      <c r="U3899">
        <v>0.94557173142436202</v>
      </c>
      <c r="V3899">
        <v>7.1432396251673298</v>
      </c>
      <c r="W3899">
        <v>3.55975352683638</v>
      </c>
    </row>
    <row r="3900" spans="1:23" x14ac:dyDescent="0.25">
      <c r="A3900">
        <v>3898</v>
      </c>
      <c r="B3900">
        <v>188.81276562712199</v>
      </c>
      <c r="C3900">
        <v>187.28805138853801</v>
      </c>
      <c r="D3900">
        <v>16.774627920666799</v>
      </c>
      <c r="E3900">
        <v>14.0562046027656</v>
      </c>
      <c r="F3900">
        <v>5.3630266189575098</v>
      </c>
      <c r="G3900">
        <v>4.9186506271362296</v>
      </c>
      <c r="H3900">
        <v>8.8319110870361293</v>
      </c>
      <c r="I3900">
        <v>3.3382761478424001</v>
      </c>
      <c r="J3900">
        <v>1096</v>
      </c>
      <c r="K3900">
        <v>204</v>
      </c>
      <c r="L3900">
        <v>1695</v>
      </c>
      <c r="M3900">
        <v>640</v>
      </c>
      <c r="N3900">
        <v>110.801628112792</v>
      </c>
      <c r="O3900">
        <v>29.966648101806602</v>
      </c>
      <c r="P3900">
        <v>100.22498779892599</v>
      </c>
      <c r="Q3900">
        <v>215.424834345665</v>
      </c>
      <c r="R3900">
        <v>23.481748731449201</v>
      </c>
      <c r="S3900">
        <v>4.92485038749472</v>
      </c>
      <c r="T3900">
        <v>0.57379721542625695</v>
      </c>
      <c r="U3900">
        <v>0.96927402581212596</v>
      </c>
      <c r="V3900">
        <v>12.390820584144601</v>
      </c>
      <c r="W3900">
        <v>2.4388116010374898</v>
      </c>
    </row>
    <row r="3901" spans="1:23" x14ac:dyDescent="0.25">
      <c r="A3901">
        <v>3899</v>
      </c>
      <c r="B3901">
        <v>172.40095868345901</v>
      </c>
      <c r="C3901">
        <v>166.097362650158</v>
      </c>
      <c r="D3901">
        <v>34.864752783866699</v>
      </c>
      <c r="E3901">
        <v>11.3364842508166</v>
      </c>
      <c r="F3901">
        <v>6.7563409805297798</v>
      </c>
      <c r="G3901">
        <v>4.5340213775634703</v>
      </c>
      <c r="H3901">
        <v>8.0702886581420898</v>
      </c>
      <c r="I3901">
        <v>3.59339427947998</v>
      </c>
      <c r="J3901">
        <v>893</v>
      </c>
      <c r="K3901">
        <v>333</v>
      </c>
      <c r="L3901">
        <v>2028</v>
      </c>
      <c r="M3901">
        <v>757</v>
      </c>
      <c r="N3901">
        <v>71.028167724609304</v>
      </c>
      <c r="O3901">
        <v>34.014701843261697</v>
      </c>
      <c r="P3901">
        <v>73.688009932600195</v>
      </c>
      <c r="Q3901">
        <v>190.141582441747</v>
      </c>
      <c r="R3901">
        <v>25.4101656463538</v>
      </c>
      <c r="S3901">
        <v>5.4944544368974304</v>
      </c>
      <c r="T3901">
        <v>0.48687599735203702</v>
      </c>
      <c r="U3901">
        <v>0.97245920653583295</v>
      </c>
      <c r="V3901">
        <v>8.11809392265193</v>
      </c>
      <c r="W3901">
        <v>3.30468431771894</v>
      </c>
    </row>
    <row r="3902" spans="1:23" x14ac:dyDescent="0.25">
      <c r="A3902">
        <v>3900</v>
      </c>
      <c r="B3902">
        <v>148.41945312348301</v>
      </c>
      <c r="C3902">
        <v>220.21077451532099</v>
      </c>
      <c r="D3902">
        <v>26.688297951240401</v>
      </c>
      <c r="E3902">
        <v>4.84735213502944</v>
      </c>
      <c r="F3902">
        <v>6.4301838874816797</v>
      </c>
      <c r="G3902">
        <v>2.8529086112975999</v>
      </c>
      <c r="H3902">
        <v>8.49299716949462</v>
      </c>
      <c r="I3902">
        <v>2.3490793704986501</v>
      </c>
      <c r="J3902">
        <v>1010</v>
      </c>
      <c r="K3902">
        <v>214</v>
      </c>
      <c r="L3902">
        <v>2053</v>
      </c>
      <c r="M3902">
        <v>469</v>
      </c>
      <c r="N3902">
        <v>86.284408569335895</v>
      </c>
      <c r="O3902">
        <v>44.204074859619098</v>
      </c>
      <c r="P3902">
        <v>179.97844353526</v>
      </c>
      <c r="Q3902">
        <v>140.846415245202</v>
      </c>
      <c r="R3902">
        <v>18.073673322962499</v>
      </c>
      <c r="S3902">
        <v>8.5089277519880397</v>
      </c>
      <c r="T3902">
        <v>0.89742499123326702</v>
      </c>
      <c r="U3902">
        <v>0.91963676283624696</v>
      </c>
      <c r="V3902">
        <v>4.5409099082898701</v>
      </c>
      <c r="W3902">
        <v>4.5558703736497197</v>
      </c>
    </row>
    <row r="3903" spans="1:23" x14ac:dyDescent="0.25">
      <c r="A3903">
        <v>3901</v>
      </c>
      <c r="B3903">
        <v>165.725261503231</v>
      </c>
      <c r="C3903">
        <v>188.542956393487</v>
      </c>
      <c r="D3903">
        <v>33.450860550274399</v>
      </c>
      <c r="E3903">
        <v>10.512293704404</v>
      </c>
      <c r="F3903">
        <v>11.326844215393001</v>
      </c>
      <c r="G3903">
        <v>6.0306668281555096</v>
      </c>
      <c r="H3903">
        <v>11.5537061691284</v>
      </c>
      <c r="I3903">
        <v>4.9555239677429199</v>
      </c>
      <c r="J3903">
        <v>1407</v>
      </c>
      <c r="K3903">
        <v>511</v>
      </c>
      <c r="L3903">
        <v>3016</v>
      </c>
      <c r="M3903">
        <v>1157</v>
      </c>
      <c r="N3903">
        <v>105.190299987792</v>
      </c>
      <c r="O3903">
        <v>23.021728515625</v>
      </c>
      <c r="P3903">
        <v>89.959503365049898</v>
      </c>
      <c r="Q3903">
        <v>175.56720332192</v>
      </c>
      <c r="R3903">
        <v>24.696540391231</v>
      </c>
      <c r="S3903">
        <v>5.9057318309346796</v>
      </c>
      <c r="T3903">
        <v>0.50745033064267098</v>
      </c>
      <c r="U3903">
        <v>0.97091749575035702</v>
      </c>
      <c r="V3903">
        <v>10.5101367279585</v>
      </c>
      <c r="W3903">
        <v>3.1405705434361599</v>
      </c>
    </row>
    <row r="3904" spans="1:23" x14ac:dyDescent="0.25">
      <c r="A3904">
        <v>3902</v>
      </c>
      <c r="B3904">
        <v>181.281530788488</v>
      </c>
      <c r="C3904">
        <v>216.41260261212099</v>
      </c>
      <c r="D3904">
        <v>45.338788611279497</v>
      </c>
      <c r="E3904">
        <v>5.6541239377998602</v>
      </c>
      <c r="F3904">
        <v>5.79801177978515</v>
      </c>
      <c r="G3904">
        <v>1.8942952156066799</v>
      </c>
      <c r="H3904">
        <v>8.88525390625</v>
      </c>
      <c r="I3904">
        <v>2.5031087398528999</v>
      </c>
      <c r="J3904">
        <v>1053</v>
      </c>
      <c r="K3904">
        <v>303</v>
      </c>
      <c r="L3904">
        <v>1810</v>
      </c>
      <c r="M3904">
        <v>450</v>
      </c>
      <c r="N3904">
        <v>111.19801330566401</v>
      </c>
      <c r="O3904">
        <v>46.065170288085902</v>
      </c>
      <c r="P3904">
        <v>92.517724413950802</v>
      </c>
      <c r="Q3904">
        <v>177.015933381417</v>
      </c>
      <c r="R3904">
        <v>29.052354119741999</v>
      </c>
      <c r="S3904">
        <v>7.0734279713520003</v>
      </c>
      <c r="T3904">
        <v>0.50169385123140897</v>
      </c>
      <c r="U3904">
        <v>0.95402280663189798</v>
      </c>
      <c r="V3904">
        <v>14.3043478260869</v>
      </c>
      <c r="W3904">
        <v>3.5469565217391299</v>
      </c>
    </row>
    <row r="3905" spans="1:23" x14ac:dyDescent="0.25">
      <c r="A3905">
        <v>3903</v>
      </c>
      <c r="B3905">
        <v>176.39352597566401</v>
      </c>
      <c r="C3905">
        <v>188.39938675309</v>
      </c>
      <c r="D3905">
        <v>27.631988569353201</v>
      </c>
      <c r="E3905">
        <v>5.67359258573609</v>
      </c>
      <c r="F3905">
        <v>8.4409589767456001</v>
      </c>
      <c r="G3905">
        <v>3.3454966545104901</v>
      </c>
      <c r="H3905">
        <v>10.8318557739257</v>
      </c>
      <c r="I3905">
        <v>2.9127221107482901</v>
      </c>
      <c r="J3905">
        <v>1374</v>
      </c>
      <c r="K3905">
        <v>317</v>
      </c>
      <c r="L3905">
        <v>2466</v>
      </c>
      <c r="M3905">
        <v>620</v>
      </c>
      <c r="N3905">
        <v>112.898178100585</v>
      </c>
      <c r="O3905">
        <v>50.635955810546797</v>
      </c>
      <c r="P3905">
        <v>91.716680637049393</v>
      </c>
      <c r="Q3905">
        <v>170.80174664625901</v>
      </c>
      <c r="R3905">
        <v>24.389756380659001</v>
      </c>
      <c r="S3905">
        <v>5.0927071727033297</v>
      </c>
      <c r="T3905">
        <v>0.56726122641705401</v>
      </c>
      <c r="U3905">
        <v>0.96496395085245601</v>
      </c>
      <c r="V3905">
        <v>9.46762589928057</v>
      </c>
      <c r="W3905">
        <v>2.7018237082066801</v>
      </c>
    </row>
    <row r="3906" spans="1:23" x14ac:dyDescent="0.25">
      <c r="A3906">
        <v>3904</v>
      </c>
      <c r="B3906">
        <v>157.32558365192401</v>
      </c>
      <c r="C3906">
        <v>119.61937937860201</v>
      </c>
      <c r="D3906">
        <v>43.320875578002799</v>
      </c>
      <c r="E3906">
        <v>5.9191868723403802</v>
      </c>
      <c r="F3906">
        <v>9.1079454421996999</v>
      </c>
      <c r="G3906">
        <v>3.6533751487731898</v>
      </c>
      <c r="H3906">
        <v>12.655194282531699</v>
      </c>
      <c r="I3906">
        <v>2.5457704067230198</v>
      </c>
      <c r="J3906">
        <v>1501</v>
      </c>
      <c r="K3906">
        <v>224</v>
      </c>
      <c r="L3906">
        <v>2554</v>
      </c>
      <c r="M3906">
        <v>460</v>
      </c>
      <c r="N3906">
        <v>135</v>
      </c>
      <c r="O3906">
        <v>59.941642761230398</v>
      </c>
      <c r="P3906">
        <v>70.595189355168799</v>
      </c>
      <c r="Q3906">
        <v>168.37611479533501</v>
      </c>
      <c r="R3906">
        <v>28.384701816756301</v>
      </c>
      <c r="S3906">
        <v>5.3406833374957401</v>
      </c>
      <c r="T3906">
        <v>0.42367530982301999</v>
      </c>
      <c r="U3906">
        <v>0.95716321013751604</v>
      </c>
      <c r="V3906">
        <v>10.965950759559901</v>
      </c>
      <c r="W3906">
        <v>3.11944070080862</v>
      </c>
    </row>
    <row r="3907" spans="1:23" x14ac:dyDescent="0.25">
      <c r="A3907">
        <v>3905</v>
      </c>
      <c r="B3907">
        <v>122.52842088920799</v>
      </c>
      <c r="C3907">
        <v>181.506258611655</v>
      </c>
      <c r="D3907">
        <v>17.5652011864582</v>
      </c>
      <c r="E3907">
        <v>5.2527571665626196</v>
      </c>
      <c r="F3907">
        <v>5.1624374389648402</v>
      </c>
      <c r="G3907">
        <v>2.5970366001129102</v>
      </c>
      <c r="H3907">
        <v>5.7092394828796298</v>
      </c>
      <c r="I3907">
        <v>1.8338829278945901</v>
      </c>
      <c r="J3907">
        <v>610</v>
      </c>
      <c r="K3907">
        <v>112</v>
      </c>
      <c r="L3907">
        <v>1329</v>
      </c>
      <c r="M3907">
        <v>297</v>
      </c>
      <c r="N3907">
        <v>72.111022949218693</v>
      </c>
      <c r="O3907">
        <v>25.632011413574201</v>
      </c>
      <c r="P3907">
        <v>104.684132568042</v>
      </c>
      <c r="Q3907">
        <v>181.81813437703801</v>
      </c>
      <c r="R3907">
        <v>20.686161114330499</v>
      </c>
      <c r="S3907">
        <v>11.626007685616401</v>
      </c>
      <c r="T3907">
        <v>0.59724422906892005</v>
      </c>
      <c r="U3907">
        <v>0.898568428438551</v>
      </c>
      <c r="V3907">
        <v>7.3082099596231496</v>
      </c>
      <c r="W3907">
        <v>3.97216364403205</v>
      </c>
    </row>
    <row r="3908" spans="1:23" x14ac:dyDescent="0.25">
      <c r="A3908">
        <v>3906</v>
      </c>
      <c r="B3908">
        <v>143.876477323448</v>
      </c>
      <c r="C3908">
        <v>187.641464029963</v>
      </c>
      <c r="D3908">
        <v>9.5763435203958807</v>
      </c>
      <c r="E3908">
        <v>4.8310649522153799</v>
      </c>
      <c r="F3908">
        <v>3.02821612358093</v>
      </c>
      <c r="G3908">
        <v>2.33158278465271</v>
      </c>
      <c r="H3908">
        <v>4.8510990142822203</v>
      </c>
      <c r="I3908">
        <v>1.7945476770401001</v>
      </c>
      <c r="J3908">
        <v>568</v>
      </c>
      <c r="K3908">
        <v>145</v>
      </c>
      <c r="L3908">
        <v>1049</v>
      </c>
      <c r="M3908">
        <v>284</v>
      </c>
      <c r="N3908">
        <v>58.940647125244098</v>
      </c>
      <c r="O3908">
        <v>50.249374389648402</v>
      </c>
      <c r="P3908">
        <v>75.471018913971903</v>
      </c>
      <c r="Q3908">
        <v>174.89607144320101</v>
      </c>
      <c r="R3908">
        <v>22.130242537675301</v>
      </c>
      <c r="S3908">
        <v>4.7216544189407701</v>
      </c>
      <c r="T3908">
        <v>0.42714577368254097</v>
      </c>
      <c r="U3908">
        <v>0.96941404000410702</v>
      </c>
      <c r="V3908">
        <v>15.6680412371134</v>
      </c>
      <c r="W3908">
        <v>2.7007657852911402</v>
      </c>
    </row>
    <row r="3909" spans="1:23" x14ac:dyDescent="0.25">
      <c r="A3909">
        <v>3907</v>
      </c>
      <c r="B3909">
        <v>159.59465543674401</v>
      </c>
      <c r="C3909">
        <v>183.59415086650199</v>
      </c>
      <c r="D3909">
        <v>25.708710084839002</v>
      </c>
      <c r="E3909">
        <v>7.3498944838240501</v>
      </c>
      <c r="F3909">
        <v>7.5232563018798801</v>
      </c>
      <c r="G3909">
        <v>4.1363229751586896</v>
      </c>
      <c r="H3909">
        <v>8.6530332565307599</v>
      </c>
      <c r="I3909">
        <v>3.1574897766113201</v>
      </c>
      <c r="J3909">
        <v>1096</v>
      </c>
      <c r="K3909">
        <v>276</v>
      </c>
      <c r="L3909">
        <v>1960</v>
      </c>
      <c r="M3909">
        <v>662</v>
      </c>
      <c r="N3909">
        <v>98.005104064941406</v>
      </c>
      <c r="O3909">
        <v>21.260292053222599</v>
      </c>
      <c r="P3909">
        <v>98.612401122735307</v>
      </c>
      <c r="Q3909">
        <v>180.324825463553</v>
      </c>
      <c r="R3909">
        <v>27.3970188398837</v>
      </c>
      <c r="S3909">
        <v>11.4375398156551</v>
      </c>
      <c r="T3909">
        <v>0.58275122997239903</v>
      </c>
      <c r="U3909">
        <v>0.947977792745474</v>
      </c>
      <c r="V3909">
        <v>14.5141430948419</v>
      </c>
      <c r="W3909">
        <v>6.3491839613137202</v>
      </c>
    </row>
    <row r="3910" spans="1:23" x14ac:dyDescent="0.25">
      <c r="A3910">
        <v>3908</v>
      </c>
      <c r="B3910">
        <v>152.34013856275101</v>
      </c>
      <c r="C3910">
        <v>169.34856100448201</v>
      </c>
      <c r="D3910">
        <v>31.367203282087601</v>
      </c>
      <c r="E3910">
        <v>8.3097182603730602</v>
      </c>
      <c r="F3910">
        <v>8.8139991760253906</v>
      </c>
      <c r="G3910">
        <v>3.7306861877441402</v>
      </c>
      <c r="H3910">
        <v>10.7581033706665</v>
      </c>
      <c r="I3910">
        <v>2.6206359863281201</v>
      </c>
      <c r="J3910">
        <v>1338</v>
      </c>
      <c r="K3910">
        <v>223</v>
      </c>
      <c r="L3910">
        <v>2388</v>
      </c>
      <c r="M3910">
        <v>510</v>
      </c>
      <c r="N3910">
        <v>122.38054656982401</v>
      </c>
      <c r="O3910">
        <v>50.009998321533203</v>
      </c>
      <c r="P3910">
        <v>67.128944773175505</v>
      </c>
      <c r="Q3910">
        <v>157.105366609089</v>
      </c>
      <c r="R3910">
        <v>28.057112618937499</v>
      </c>
      <c r="S3910">
        <v>7.6625576559497102</v>
      </c>
      <c r="T3910">
        <v>0.40594223809899399</v>
      </c>
      <c r="U3910">
        <v>0.93653542293417802</v>
      </c>
      <c r="V3910">
        <v>15.270967741935401</v>
      </c>
      <c r="W3910">
        <v>3.8399053627760198</v>
      </c>
    </row>
    <row r="3911" spans="1:23" x14ac:dyDescent="0.25">
      <c r="A3911">
        <v>3909</v>
      </c>
      <c r="B3911">
        <v>172.80182033418001</v>
      </c>
      <c r="C3911">
        <v>171.240815851268</v>
      </c>
      <c r="D3911">
        <v>32.195163618279402</v>
      </c>
      <c r="E3911">
        <v>6.3694175271212998</v>
      </c>
      <c r="F3911">
        <v>9.0609331130981392</v>
      </c>
      <c r="G3911">
        <v>2.9055206775665199</v>
      </c>
      <c r="H3911">
        <v>10.428356170654199</v>
      </c>
      <c r="I3911">
        <v>1.9654473066329901</v>
      </c>
      <c r="J3911">
        <v>1305</v>
      </c>
      <c r="K3911">
        <v>168</v>
      </c>
      <c r="L3911">
        <v>2686</v>
      </c>
      <c r="M3911">
        <v>336</v>
      </c>
      <c r="N3911">
        <v>117.200675964355</v>
      </c>
      <c r="O3911">
        <v>34.132095336913999</v>
      </c>
      <c r="P3911">
        <v>128.21467735132799</v>
      </c>
      <c r="Q3911">
        <v>114.740901368148</v>
      </c>
      <c r="R3911">
        <v>17.651611487854701</v>
      </c>
      <c r="S3911">
        <v>5.1930776266965299</v>
      </c>
      <c r="T3911">
        <v>0.71546810120777204</v>
      </c>
      <c r="U3911">
        <v>0.96194759353805404</v>
      </c>
      <c r="V3911">
        <v>5.5180076628352399</v>
      </c>
      <c r="W3911">
        <v>3.85636031649421</v>
      </c>
    </row>
    <row r="3912" spans="1:23" x14ac:dyDescent="0.25">
      <c r="A3912">
        <v>3910</v>
      </c>
      <c r="B3912">
        <v>176.811310136039</v>
      </c>
      <c r="C3912">
        <v>211.59512119389001</v>
      </c>
      <c r="D3912">
        <v>27.910757597267899</v>
      </c>
      <c r="E3912">
        <v>7.0062392155831299</v>
      </c>
      <c r="F3912">
        <v>6.0963692665100098</v>
      </c>
      <c r="G3912">
        <v>3.5143687725067099</v>
      </c>
      <c r="H3912">
        <v>8.2762317657470703</v>
      </c>
      <c r="I3912">
        <v>2.5827012062072701</v>
      </c>
      <c r="J3912">
        <v>989</v>
      </c>
      <c r="K3912">
        <v>220</v>
      </c>
      <c r="L3912">
        <v>1716</v>
      </c>
      <c r="M3912">
        <v>430</v>
      </c>
      <c r="N3912">
        <v>89.196418762207003</v>
      </c>
      <c r="O3912">
        <v>66.940269470214801</v>
      </c>
      <c r="P3912">
        <v>76.398516724685905</v>
      </c>
      <c r="Q3912">
        <v>173.449830586785</v>
      </c>
      <c r="R3912">
        <v>26.081149935114599</v>
      </c>
      <c r="S3912">
        <v>5.9049390728547504</v>
      </c>
      <c r="T3912">
        <v>0.47373356242678599</v>
      </c>
      <c r="U3912">
        <v>0.96280382138881104</v>
      </c>
      <c r="V3912">
        <v>9.4518558364712195</v>
      </c>
      <c r="W3912">
        <v>3.4938038793103399</v>
      </c>
    </row>
    <row r="3913" spans="1:23" x14ac:dyDescent="0.25">
      <c r="A3913">
        <v>3911</v>
      </c>
      <c r="B3913">
        <v>155.216518853461</v>
      </c>
      <c r="C3913">
        <v>179.27054668245</v>
      </c>
      <c r="D3913">
        <v>17.296003185590699</v>
      </c>
      <c r="E3913">
        <v>12.1580071595295</v>
      </c>
      <c r="F3913">
        <v>6.8425006866454998</v>
      </c>
      <c r="G3913">
        <v>5.4275965690612704</v>
      </c>
      <c r="H3913">
        <v>7.4256467819213796</v>
      </c>
      <c r="I3913">
        <v>3.8730669021606401</v>
      </c>
      <c r="J3913">
        <v>898</v>
      </c>
      <c r="K3913">
        <v>282</v>
      </c>
      <c r="L3913">
        <v>1705</v>
      </c>
      <c r="M3913">
        <v>870</v>
      </c>
      <c r="N3913">
        <v>70.405967712402301</v>
      </c>
      <c r="O3913">
        <v>66.098411560058594</v>
      </c>
      <c r="P3913">
        <v>48.064722529838797</v>
      </c>
      <c r="Q3913">
        <v>135.783478067245</v>
      </c>
      <c r="R3913">
        <v>13.794337248279399</v>
      </c>
      <c r="S3913">
        <v>8.1506612353402002</v>
      </c>
      <c r="T3913">
        <v>0.412941668644914</v>
      </c>
      <c r="U3913">
        <v>0.92047082409671799</v>
      </c>
      <c r="V3913">
        <v>5.80052083333333</v>
      </c>
      <c r="W3913">
        <v>4.0407155025553596</v>
      </c>
    </row>
    <row r="3914" spans="1:23" x14ac:dyDescent="0.25">
      <c r="A3914">
        <v>3912</v>
      </c>
      <c r="B3914">
        <v>156.67785130703101</v>
      </c>
      <c r="C3914">
        <v>208.75604028799299</v>
      </c>
      <c r="D3914">
        <v>23.218893352474499</v>
      </c>
      <c r="E3914">
        <v>10.835330072350899</v>
      </c>
      <c r="F3914">
        <v>5.2744903564453098</v>
      </c>
      <c r="G3914">
        <v>2.59868192672729</v>
      </c>
      <c r="H3914">
        <v>6.7915277481079102</v>
      </c>
      <c r="I3914">
        <v>2.4589707851409899</v>
      </c>
      <c r="J3914">
        <v>719</v>
      </c>
      <c r="K3914">
        <v>157</v>
      </c>
      <c r="L3914">
        <v>1475</v>
      </c>
      <c r="M3914">
        <v>426</v>
      </c>
      <c r="N3914">
        <v>86.648712158203097</v>
      </c>
      <c r="O3914">
        <v>48.764743804931598</v>
      </c>
      <c r="P3914">
        <v>56.367567567567498</v>
      </c>
      <c r="Q3914">
        <v>158.26561563638001</v>
      </c>
      <c r="R3914">
        <v>21.177605649359698</v>
      </c>
      <c r="S3914">
        <v>5.1526082532373501</v>
      </c>
      <c r="T3914">
        <v>0.43665486181584701</v>
      </c>
      <c r="U3914">
        <v>0.96702143599751</v>
      </c>
      <c r="V3914">
        <v>9.8008752735229692</v>
      </c>
      <c r="W3914">
        <v>3.2666038624587799</v>
      </c>
    </row>
    <row r="3915" spans="1:23" x14ac:dyDescent="0.25">
      <c r="A3915">
        <v>3913</v>
      </c>
      <c r="B3915">
        <v>131.33798443594799</v>
      </c>
      <c r="C3915">
        <v>206.72537794251701</v>
      </c>
      <c r="D3915">
        <v>18.010640086914702</v>
      </c>
      <c r="E3915">
        <v>10.296341511126201</v>
      </c>
      <c r="F3915">
        <v>4.8815898895263601</v>
      </c>
      <c r="G3915">
        <v>6.2423863410949698</v>
      </c>
      <c r="H3915">
        <v>7.2176175117492596</v>
      </c>
      <c r="I3915">
        <v>4.7075934410095197</v>
      </c>
      <c r="J3915">
        <v>847</v>
      </c>
      <c r="K3915">
        <v>458</v>
      </c>
      <c r="L3915">
        <v>1605</v>
      </c>
      <c r="M3915">
        <v>1127</v>
      </c>
      <c r="N3915">
        <v>70.936592102050696</v>
      </c>
      <c r="O3915">
        <v>15.2970581054687</v>
      </c>
      <c r="P3915">
        <v>98.929469273742995</v>
      </c>
      <c r="Q3915">
        <v>189.49340777928899</v>
      </c>
      <c r="R3915">
        <v>23.485001697812599</v>
      </c>
      <c r="S3915">
        <v>7.2126552599502096</v>
      </c>
      <c r="T3915">
        <v>0.56732965260856605</v>
      </c>
      <c r="U3915">
        <v>0.96111578202467396</v>
      </c>
      <c r="V3915">
        <v>8.1314363143631407</v>
      </c>
      <c r="W3915">
        <v>3.80854961832061</v>
      </c>
    </row>
    <row r="3916" spans="1:23" x14ac:dyDescent="0.25">
      <c r="A3916">
        <v>3914</v>
      </c>
      <c r="B3916">
        <v>172.26947932232301</v>
      </c>
      <c r="C3916">
        <v>178.47897300549201</v>
      </c>
      <c r="D3916">
        <v>37.821718223104803</v>
      </c>
      <c r="E3916">
        <v>7.0542012220218702</v>
      </c>
      <c r="F3916">
        <v>6.5761775970458896</v>
      </c>
      <c r="G3916">
        <v>2.8270516395568799</v>
      </c>
      <c r="H3916">
        <v>11.324557304382299</v>
      </c>
      <c r="I3916">
        <v>2.0122900009155198</v>
      </c>
      <c r="J3916">
        <v>1397</v>
      </c>
      <c r="K3916">
        <v>155</v>
      </c>
      <c r="L3916">
        <v>2483</v>
      </c>
      <c r="M3916">
        <v>387</v>
      </c>
      <c r="N3916">
        <v>114.69088745117099</v>
      </c>
      <c r="O3916">
        <v>18.027755737304599</v>
      </c>
      <c r="P3916">
        <v>99.371232074919504</v>
      </c>
      <c r="Q3916">
        <v>164.155622517463</v>
      </c>
      <c r="R3916">
        <v>28.083499353566101</v>
      </c>
      <c r="S3916">
        <v>5.4886090867964397</v>
      </c>
      <c r="T3916">
        <v>0.55618484665879897</v>
      </c>
      <c r="U3916">
        <v>0.98111521314188399</v>
      </c>
      <c r="V3916">
        <v>12.394101876675601</v>
      </c>
      <c r="W3916">
        <v>3.14610005379236</v>
      </c>
    </row>
    <row r="3917" spans="1:23" x14ac:dyDescent="0.25">
      <c r="A3917">
        <v>3915</v>
      </c>
      <c r="B3917">
        <v>170.21228822604701</v>
      </c>
      <c r="C3917">
        <v>134.57484135147101</v>
      </c>
      <c r="D3917">
        <v>41.683668302228199</v>
      </c>
      <c r="E3917">
        <v>11.9456482448592</v>
      </c>
      <c r="F3917">
        <v>7.0688610076904297</v>
      </c>
      <c r="G3917">
        <v>5.7424769401550204</v>
      </c>
      <c r="H3917">
        <v>9.1878976821899396</v>
      </c>
      <c r="I3917">
        <v>4.4372034072875897</v>
      </c>
      <c r="J3917">
        <v>1115</v>
      </c>
      <c r="K3917">
        <v>410</v>
      </c>
      <c r="L3917">
        <v>2116</v>
      </c>
      <c r="M3917">
        <v>1043</v>
      </c>
      <c r="N3917">
        <v>109.251998901367</v>
      </c>
      <c r="O3917">
        <v>29.410881042480401</v>
      </c>
      <c r="P3917">
        <v>77.444045174537905</v>
      </c>
      <c r="Q3917">
        <v>144.72656921754</v>
      </c>
      <c r="R3917">
        <v>24.399101846288399</v>
      </c>
      <c r="S3917">
        <v>4.6968778172943297</v>
      </c>
      <c r="T3917">
        <v>0.48433069716729099</v>
      </c>
      <c r="U3917">
        <v>0.96133568165162597</v>
      </c>
      <c r="V3917">
        <v>14.726137377341599</v>
      </c>
      <c r="W3917">
        <v>3.0834348355663801</v>
      </c>
    </row>
    <row r="3918" spans="1:23" x14ac:dyDescent="0.25">
      <c r="A3918">
        <v>3916</v>
      </c>
      <c r="B3918">
        <v>187.448446505851</v>
      </c>
      <c r="C3918">
        <v>187.33945933357899</v>
      </c>
      <c r="D3918">
        <v>38.844685238437897</v>
      </c>
      <c r="E3918">
        <v>15.5053865266224</v>
      </c>
      <c r="F3918">
        <v>7.8777213096618599</v>
      </c>
      <c r="G3918">
        <v>5.29917240142822</v>
      </c>
      <c r="H3918">
        <v>9.9758434295654297</v>
      </c>
      <c r="I3918">
        <v>4.0529489517211896</v>
      </c>
      <c r="J3918">
        <v>1120</v>
      </c>
      <c r="K3918">
        <v>320</v>
      </c>
      <c r="L3918">
        <v>2536</v>
      </c>
      <c r="M3918">
        <v>899</v>
      </c>
      <c r="N3918">
        <v>87.664131164550696</v>
      </c>
      <c r="O3918">
        <v>18.439088821411101</v>
      </c>
      <c r="P3918">
        <v>93.817844925883605</v>
      </c>
      <c r="Q3918">
        <v>169.150513398447</v>
      </c>
      <c r="R3918">
        <v>28.727574680244398</v>
      </c>
      <c r="S3918">
        <v>6.0489669529029397</v>
      </c>
      <c r="T3918">
        <v>0.566088829557861</v>
      </c>
      <c r="U3918">
        <v>0.96227295524082501</v>
      </c>
      <c r="V3918">
        <v>12.507707129094401</v>
      </c>
      <c r="W3918">
        <v>2.96867469879518</v>
      </c>
    </row>
    <row r="3919" spans="1:23" x14ac:dyDescent="0.25">
      <c r="A3919">
        <v>3917</v>
      </c>
      <c r="B3919">
        <v>173.716373304352</v>
      </c>
      <c r="C3919">
        <v>103.88575365328199</v>
      </c>
      <c r="D3919">
        <v>30.044355094221501</v>
      </c>
      <c r="E3919">
        <v>7.9039878273082698</v>
      </c>
      <c r="F3919">
        <v>6.8395795822143501</v>
      </c>
      <c r="G3919">
        <v>4.6581687927245996</v>
      </c>
      <c r="H3919">
        <v>11.034049987792899</v>
      </c>
      <c r="I3919">
        <v>4.3365273475646902</v>
      </c>
      <c r="J3919">
        <v>1367</v>
      </c>
      <c r="K3919">
        <v>476</v>
      </c>
      <c r="L3919">
        <v>2369</v>
      </c>
      <c r="M3919">
        <v>1027</v>
      </c>
      <c r="N3919">
        <v>111.30588531494099</v>
      </c>
      <c r="O3919">
        <v>40.311286926269503</v>
      </c>
      <c r="P3919">
        <v>98.6926942404329</v>
      </c>
      <c r="Q3919">
        <v>184.81866666666599</v>
      </c>
      <c r="R3919">
        <v>25.441677787817301</v>
      </c>
      <c r="S3919">
        <v>6.6327929073380503</v>
      </c>
      <c r="T3919">
        <v>0.565922380936275</v>
      </c>
      <c r="U3919">
        <v>0.96198232007648798</v>
      </c>
      <c r="V3919">
        <v>12.463973799126601</v>
      </c>
      <c r="W3919">
        <v>4.7084866468842703</v>
      </c>
    </row>
    <row r="3920" spans="1:23" x14ac:dyDescent="0.25">
      <c r="A3920">
        <v>3918</v>
      </c>
      <c r="B3920">
        <v>164.93533738283199</v>
      </c>
      <c r="C3920">
        <v>210.68660366007401</v>
      </c>
      <c r="D3920">
        <v>36.772740469773403</v>
      </c>
      <c r="E3920">
        <v>9.2657613677897892</v>
      </c>
      <c r="F3920">
        <v>10.5647411346435</v>
      </c>
      <c r="G3920">
        <v>3.70062208175659</v>
      </c>
      <c r="H3920">
        <v>12.576779365539499</v>
      </c>
      <c r="I3920">
        <v>4.2871599197387598</v>
      </c>
      <c r="J3920">
        <v>1606</v>
      </c>
      <c r="K3920">
        <v>466</v>
      </c>
      <c r="L3920">
        <v>3108</v>
      </c>
      <c r="M3920">
        <v>984</v>
      </c>
      <c r="N3920">
        <v>120.415954589843</v>
      </c>
      <c r="O3920">
        <v>66.483078002929602</v>
      </c>
      <c r="P3920">
        <v>81.623330813807002</v>
      </c>
      <c r="Q3920">
        <v>205.03794338335601</v>
      </c>
      <c r="R3920">
        <v>25.891579082082401</v>
      </c>
      <c r="S3920">
        <v>4.4611988245060399</v>
      </c>
      <c r="T3920">
        <v>0.51542457080163695</v>
      </c>
      <c r="U3920">
        <v>0.97264957611032499</v>
      </c>
      <c r="V3920">
        <v>8.1169940222032402</v>
      </c>
      <c r="W3920">
        <v>2.7486230110159098</v>
      </c>
    </row>
    <row r="3921" spans="1:23" x14ac:dyDescent="0.25">
      <c r="A3921">
        <v>3919</v>
      </c>
      <c r="B3921">
        <v>160.445263832016</v>
      </c>
      <c r="C3921">
        <v>168.79691047759499</v>
      </c>
      <c r="D3921">
        <v>16.092642982317798</v>
      </c>
      <c r="E3921">
        <v>6.6518068479743899</v>
      </c>
      <c r="F3921">
        <v>6.4814357757568297</v>
      </c>
      <c r="G3921">
        <v>3.4144222736358598</v>
      </c>
      <c r="H3921">
        <v>8.5048170089721609</v>
      </c>
      <c r="I3921">
        <v>2.3332328796386701</v>
      </c>
      <c r="J3921">
        <v>1040</v>
      </c>
      <c r="K3921">
        <v>165</v>
      </c>
      <c r="L3921">
        <v>1998</v>
      </c>
      <c r="M3921">
        <v>423</v>
      </c>
      <c r="N3921">
        <v>91.219512939453097</v>
      </c>
      <c r="O3921">
        <v>16.5529460906982</v>
      </c>
      <c r="P3921">
        <v>79.217456061959993</v>
      </c>
      <c r="Q3921">
        <v>193.119682943062</v>
      </c>
      <c r="R3921">
        <v>26.233826639197499</v>
      </c>
      <c r="S3921">
        <v>6.1062538040909002</v>
      </c>
      <c r="T3921">
        <v>0.44909908281349897</v>
      </c>
      <c r="U3921">
        <v>0.96793630896931304</v>
      </c>
      <c r="V3921">
        <v>14.804182509505701</v>
      </c>
      <c r="W3921">
        <v>3.0037560364872098</v>
      </c>
    </row>
    <row r="3922" spans="1:23" x14ac:dyDescent="0.25">
      <c r="A3922">
        <v>3920</v>
      </c>
      <c r="B3922">
        <v>157.971976945021</v>
      </c>
      <c r="C3922">
        <v>156.51992082128501</v>
      </c>
      <c r="D3922">
        <v>31.546758267119799</v>
      </c>
      <c r="E3922">
        <v>4.1660357667590597</v>
      </c>
      <c r="F3922">
        <v>6.1776480674743599</v>
      </c>
      <c r="G3922">
        <v>2.5074708461761399</v>
      </c>
      <c r="H3922">
        <v>8.7033987045287997</v>
      </c>
      <c r="I3922">
        <v>1.8590000867843599</v>
      </c>
      <c r="J3922">
        <v>1085</v>
      </c>
      <c r="K3922">
        <v>138</v>
      </c>
      <c r="L3922">
        <v>1804</v>
      </c>
      <c r="M3922">
        <v>341</v>
      </c>
      <c r="N3922">
        <v>92.660675048828097</v>
      </c>
      <c r="O3922">
        <v>61.188232421875</v>
      </c>
      <c r="P3922">
        <v>67.417711389703896</v>
      </c>
      <c r="Q3922">
        <v>171.49630611858299</v>
      </c>
      <c r="R3922">
        <v>29.563364068652099</v>
      </c>
      <c r="S3922">
        <v>7.1537964258772604</v>
      </c>
      <c r="T3922">
        <v>0.36703950478994801</v>
      </c>
      <c r="U3922">
        <v>0.93639868351384603</v>
      </c>
      <c r="V3922">
        <v>13.8174831892411</v>
      </c>
      <c r="W3922">
        <v>3.17846400641668</v>
      </c>
    </row>
    <row r="3923" spans="1:23" x14ac:dyDescent="0.25">
      <c r="A3923">
        <v>3921</v>
      </c>
      <c r="B3923">
        <v>102.905004948669</v>
      </c>
      <c r="C3923">
        <v>189.23466397562501</v>
      </c>
      <c r="D3923">
        <v>20.188667451091199</v>
      </c>
      <c r="E3923">
        <v>8.4633180373777499</v>
      </c>
      <c r="F3923">
        <v>5.4429931640625</v>
      </c>
      <c r="G3923">
        <v>3.0552680492401101</v>
      </c>
      <c r="H3923">
        <v>5.8112068176269496</v>
      </c>
      <c r="I3923">
        <v>1.94366574287414</v>
      </c>
      <c r="J3923">
        <v>673</v>
      </c>
      <c r="K3923">
        <v>121</v>
      </c>
      <c r="L3923">
        <v>1302</v>
      </c>
      <c r="M3923">
        <v>315</v>
      </c>
      <c r="N3923">
        <v>75.610847473144503</v>
      </c>
      <c r="O3923">
        <v>36.796737670898402</v>
      </c>
      <c r="P3923">
        <v>95.070276497695801</v>
      </c>
      <c r="Q3923">
        <v>188.707672524646</v>
      </c>
      <c r="R3923">
        <v>18.346107887754499</v>
      </c>
      <c r="S3923">
        <v>17.198914835605699</v>
      </c>
      <c r="T3923">
        <v>0.49478171158696799</v>
      </c>
      <c r="U3923">
        <v>0.89568371094764299</v>
      </c>
      <c r="V3923">
        <v>9.9034519956849998</v>
      </c>
      <c r="W3923">
        <v>6.1221416620189597</v>
      </c>
    </row>
    <row r="3924" spans="1:23" x14ac:dyDescent="0.25">
      <c r="A3924">
        <v>3922</v>
      </c>
      <c r="B3924">
        <v>166.466087057773</v>
      </c>
      <c r="C3924">
        <v>173.02350132934799</v>
      </c>
      <c r="D3924">
        <v>41.663227267445599</v>
      </c>
      <c r="E3924">
        <v>8.2376740766421293</v>
      </c>
      <c r="F3924">
        <v>8.0511989593505806</v>
      </c>
      <c r="G3924">
        <v>4.3313202857971103</v>
      </c>
      <c r="H3924">
        <v>10.1607246398925</v>
      </c>
      <c r="I3924">
        <v>2.83592581748962</v>
      </c>
      <c r="J3924">
        <v>1186</v>
      </c>
      <c r="K3924">
        <v>209</v>
      </c>
      <c r="L3924">
        <v>2271</v>
      </c>
      <c r="M3924">
        <v>530</v>
      </c>
      <c r="N3924">
        <v>115.52056884765599</v>
      </c>
      <c r="O3924">
        <v>57.008773803710902</v>
      </c>
      <c r="P3924">
        <v>68.336640680368504</v>
      </c>
      <c r="Q3924">
        <v>209.02021943573601</v>
      </c>
      <c r="R3924">
        <v>22.8250377847938</v>
      </c>
      <c r="S3924">
        <v>7.5964167399683298</v>
      </c>
      <c r="T3924">
        <v>0.42818987262944702</v>
      </c>
      <c r="U3924">
        <v>0.96663994455944302</v>
      </c>
      <c r="V3924">
        <v>13.292289988492501</v>
      </c>
      <c r="W3924">
        <v>3.55276273022751</v>
      </c>
    </row>
    <row r="3925" spans="1:23" x14ac:dyDescent="0.25">
      <c r="A3925">
        <v>3923</v>
      </c>
      <c r="B3925">
        <v>181.19474470686399</v>
      </c>
      <c r="C3925">
        <v>182.85177278813799</v>
      </c>
      <c r="D3925">
        <v>24.484699887349102</v>
      </c>
      <c r="E3925">
        <v>11.2642317626657</v>
      </c>
      <c r="F3925">
        <v>7.7323784828186</v>
      </c>
      <c r="G3925">
        <v>3.8464882373809801</v>
      </c>
      <c r="H3925">
        <v>10.654069900512599</v>
      </c>
      <c r="I3925">
        <v>2.7297005653381299</v>
      </c>
      <c r="J3925">
        <v>1309</v>
      </c>
      <c r="K3925">
        <v>223</v>
      </c>
      <c r="L3925">
        <v>2369</v>
      </c>
      <c r="M3925">
        <v>544</v>
      </c>
      <c r="N3925">
        <v>111.21150970458901</v>
      </c>
      <c r="O3925">
        <v>28.425338745117099</v>
      </c>
      <c r="P3925">
        <v>102.850614902339</v>
      </c>
      <c r="Q3925">
        <v>202.17128391628299</v>
      </c>
      <c r="R3925">
        <v>24.469002531044001</v>
      </c>
      <c r="S3925">
        <v>2.6920023671925</v>
      </c>
      <c r="T3925">
        <v>0.56317302758367704</v>
      </c>
      <c r="U3925">
        <v>0.98604867193371804</v>
      </c>
      <c r="V3925">
        <v>7.4769307923771304</v>
      </c>
      <c r="W3925">
        <v>2.2194929725469499</v>
      </c>
    </row>
    <row r="3926" spans="1:23" x14ac:dyDescent="0.25">
      <c r="A3926">
        <v>3924</v>
      </c>
      <c r="B3926">
        <v>180.45785868151901</v>
      </c>
      <c r="C3926">
        <v>156.194783519959</v>
      </c>
      <c r="D3926">
        <v>25.797904752479699</v>
      </c>
      <c r="E3926">
        <v>7.7628319981868996</v>
      </c>
      <c r="F3926">
        <v>5.0544629096984801</v>
      </c>
      <c r="G3926">
        <v>2.8064503669738698</v>
      </c>
      <c r="H3926">
        <v>7.9911937713623002</v>
      </c>
      <c r="I3926">
        <v>1.93693959712982</v>
      </c>
      <c r="J3926">
        <v>935</v>
      </c>
      <c r="K3926">
        <v>112</v>
      </c>
      <c r="L3926">
        <v>1700</v>
      </c>
      <c r="M3926">
        <v>330</v>
      </c>
      <c r="N3926">
        <v>114.03946685791</v>
      </c>
      <c r="O3926">
        <v>26.4007568359375</v>
      </c>
      <c r="P3926">
        <v>79.179627294381305</v>
      </c>
      <c r="Q3926">
        <v>113.179485496784</v>
      </c>
      <c r="R3926">
        <v>31.782105725290702</v>
      </c>
      <c r="S3926">
        <v>8.1966099355390991</v>
      </c>
      <c r="T3926">
        <v>0.44582448276511299</v>
      </c>
      <c r="U3926">
        <v>0.92412359308884695</v>
      </c>
      <c r="V3926">
        <v>11.080137378362901</v>
      </c>
      <c r="W3926">
        <v>4.4966320771891501</v>
      </c>
    </row>
    <row r="3927" spans="1:23" x14ac:dyDescent="0.25">
      <c r="A3927">
        <v>3925</v>
      </c>
      <c r="B3927">
        <v>153.93110675541899</v>
      </c>
      <c r="C3927">
        <v>168.559587804925</v>
      </c>
      <c r="D3927">
        <v>27.517104614789901</v>
      </c>
      <c r="E3927">
        <v>10.401142540327401</v>
      </c>
      <c r="F3927">
        <v>8.2799978256225497</v>
      </c>
      <c r="G3927">
        <v>5.2308158874511701</v>
      </c>
      <c r="H3927">
        <v>10.6158294677734</v>
      </c>
      <c r="I3927">
        <v>4.6716928482055602</v>
      </c>
      <c r="J3927">
        <v>1279</v>
      </c>
      <c r="K3927">
        <v>517</v>
      </c>
      <c r="L3927">
        <v>2565</v>
      </c>
      <c r="M3927">
        <v>1093</v>
      </c>
      <c r="N3927">
        <v>118.00423431396401</v>
      </c>
      <c r="O3927">
        <v>14.1421356201171</v>
      </c>
      <c r="P3927">
        <v>91.111653447223901</v>
      </c>
      <c r="Q3927">
        <v>153.00060290254501</v>
      </c>
      <c r="R3927">
        <v>30.5718386748798</v>
      </c>
      <c r="S3927">
        <v>3.4690209994715699</v>
      </c>
      <c r="T3927">
        <v>0.49855356584216998</v>
      </c>
      <c r="U3927">
        <v>0.97751581364699502</v>
      </c>
      <c r="V3927">
        <v>13.580645161290301</v>
      </c>
      <c r="W3927">
        <v>2.5291738879260501</v>
      </c>
    </row>
    <row r="3928" spans="1:23" x14ac:dyDescent="0.25">
      <c r="A3928">
        <v>3926</v>
      </c>
      <c r="B3928">
        <v>192.77391371848799</v>
      </c>
      <c r="C3928">
        <v>171.074831648198</v>
      </c>
      <c r="D3928">
        <v>40.694791102985697</v>
      </c>
      <c r="E3928">
        <v>5.4268683831103903</v>
      </c>
      <c r="F3928">
        <v>6.2156462669372496</v>
      </c>
      <c r="G3928">
        <v>3.5525250434875399</v>
      </c>
      <c r="H3928">
        <v>9.8627758026122994</v>
      </c>
      <c r="I3928">
        <v>2.4877338409423801</v>
      </c>
      <c r="J3928">
        <v>1193</v>
      </c>
      <c r="K3928">
        <v>168</v>
      </c>
      <c r="L3928">
        <v>1993</v>
      </c>
      <c r="M3928">
        <v>412</v>
      </c>
      <c r="N3928">
        <v>107.186752319335</v>
      </c>
      <c r="O3928">
        <v>26.570661544799801</v>
      </c>
      <c r="P3928">
        <v>71.205724070450103</v>
      </c>
      <c r="Q3928">
        <v>159.077065877276</v>
      </c>
      <c r="R3928">
        <v>28.570894015545601</v>
      </c>
      <c r="S3928">
        <v>6.9987549758013499</v>
      </c>
      <c r="T3928">
        <v>0.41207688213746602</v>
      </c>
      <c r="U3928">
        <v>0.95552422895727895</v>
      </c>
      <c r="V3928">
        <v>12.850555081127199</v>
      </c>
      <c r="W3928">
        <v>3.4917815042337699</v>
      </c>
    </row>
    <row r="3929" spans="1:23" x14ac:dyDescent="0.25">
      <c r="A3929">
        <v>3927</v>
      </c>
      <c r="B3929">
        <v>134.48281550195</v>
      </c>
      <c r="C3929">
        <v>215.163209066739</v>
      </c>
      <c r="D3929">
        <v>42.275928715907099</v>
      </c>
      <c r="E3929">
        <v>7.7156869445104403</v>
      </c>
      <c r="F3929">
        <v>7.2516412734985298</v>
      </c>
      <c r="G3929">
        <v>4.4009728431701598</v>
      </c>
      <c r="H3929">
        <v>9.2925796508788991</v>
      </c>
      <c r="I3929">
        <v>4.24293708801269</v>
      </c>
      <c r="J3929">
        <v>1041</v>
      </c>
      <c r="K3929">
        <v>445</v>
      </c>
      <c r="L3929">
        <v>1989</v>
      </c>
      <c r="M3929">
        <v>1008</v>
      </c>
      <c r="N3929">
        <v>128.28094482421801</v>
      </c>
      <c r="O3929">
        <v>37.643058776855398</v>
      </c>
      <c r="P3929">
        <v>71.004572350726093</v>
      </c>
      <c r="Q3929">
        <v>182.528312507035</v>
      </c>
      <c r="R3929">
        <v>23.4824503975405</v>
      </c>
      <c r="S3929">
        <v>5.3094382256467796</v>
      </c>
      <c r="T3929">
        <v>0.46754083975004701</v>
      </c>
      <c r="U3929">
        <v>0.96458182968034401</v>
      </c>
      <c r="V3929">
        <v>10.0463645943098</v>
      </c>
      <c r="W3929">
        <v>2.85573923892701</v>
      </c>
    </row>
    <row r="3930" spans="1:23" x14ac:dyDescent="0.25">
      <c r="A3930">
        <v>3928</v>
      </c>
      <c r="B3930">
        <v>142.93712278522699</v>
      </c>
      <c r="C3930">
        <v>182.99027731956701</v>
      </c>
      <c r="D3930">
        <v>26.785990066962501</v>
      </c>
      <c r="E3930">
        <v>6.9445201760383801</v>
      </c>
      <c r="F3930">
        <v>6.5111217498779297</v>
      </c>
      <c r="G3930">
        <v>3.9736449718475302</v>
      </c>
      <c r="H3930">
        <v>6.1867780685424796</v>
      </c>
      <c r="I3930">
        <v>3.2315363883972101</v>
      </c>
      <c r="J3930">
        <v>615</v>
      </c>
      <c r="K3930">
        <v>301</v>
      </c>
      <c r="L3930">
        <v>1574</v>
      </c>
      <c r="M3930">
        <v>705</v>
      </c>
      <c r="N3930">
        <v>60.406951904296797</v>
      </c>
      <c r="O3930">
        <v>22.135944366455</v>
      </c>
      <c r="P3930">
        <v>89.824771509612304</v>
      </c>
      <c r="Q3930">
        <v>173.62442861260899</v>
      </c>
      <c r="R3930">
        <v>24.818754110808499</v>
      </c>
      <c r="S3930">
        <v>8.0289719311284102</v>
      </c>
      <c r="T3930">
        <v>0.54243686156889304</v>
      </c>
      <c r="U3930">
        <v>0.94954816980748902</v>
      </c>
      <c r="V3930">
        <v>9.1740932642487003</v>
      </c>
      <c r="W3930">
        <v>2.8928292454303999</v>
      </c>
    </row>
    <row r="3931" spans="1:23" x14ac:dyDescent="0.25">
      <c r="A3931">
        <v>3929</v>
      </c>
      <c r="B3931">
        <v>137.126356032525</v>
      </c>
      <c r="C3931">
        <v>186.37922334995801</v>
      </c>
      <c r="D3931">
        <v>34.200462671630603</v>
      </c>
      <c r="E3931">
        <v>6.1581122571930802</v>
      </c>
      <c r="F3931">
        <v>6.2985939979553196</v>
      </c>
      <c r="G3931">
        <v>3.8000507354736301</v>
      </c>
      <c r="H3931">
        <v>6.1017298698425204</v>
      </c>
      <c r="I3931">
        <v>2.6344954967498699</v>
      </c>
      <c r="J3931">
        <v>648</v>
      </c>
      <c r="K3931">
        <v>187</v>
      </c>
      <c r="L3931">
        <v>1557</v>
      </c>
      <c r="M3931">
        <v>517</v>
      </c>
      <c r="N3931">
        <v>58.309516906738203</v>
      </c>
      <c r="O3931">
        <v>25.5538635253906</v>
      </c>
      <c r="P3931">
        <v>158.31316228525</v>
      </c>
      <c r="Q3931">
        <v>194.82252739997301</v>
      </c>
      <c r="R3931">
        <v>19.518018942528499</v>
      </c>
      <c r="S3931">
        <v>4.6574240394122404</v>
      </c>
      <c r="T3931">
        <v>0.91189033279070397</v>
      </c>
      <c r="U3931">
        <v>0.96969220000746004</v>
      </c>
      <c r="V3931">
        <v>6.9588509316770102</v>
      </c>
      <c r="W3931">
        <v>2.49988761519442</v>
      </c>
    </row>
    <row r="3932" spans="1:23" x14ac:dyDescent="0.25">
      <c r="A3932">
        <v>3930</v>
      </c>
      <c r="B3932">
        <v>189.872013817462</v>
      </c>
      <c r="C3932">
        <v>188.97380116051099</v>
      </c>
      <c r="D3932">
        <v>23.5079506660033</v>
      </c>
      <c r="E3932">
        <v>8.1505376853957703</v>
      </c>
      <c r="F3932">
        <v>5.3101000785827601</v>
      </c>
      <c r="G3932">
        <v>3.9794664382934499</v>
      </c>
      <c r="H3932">
        <v>5.6578440666198704</v>
      </c>
      <c r="I3932">
        <v>3.8473258018493599</v>
      </c>
      <c r="J3932">
        <v>597</v>
      </c>
      <c r="K3932">
        <v>351</v>
      </c>
      <c r="L3932">
        <v>1271</v>
      </c>
      <c r="M3932">
        <v>782</v>
      </c>
      <c r="N3932">
        <v>56.320514678955</v>
      </c>
      <c r="O3932">
        <v>50.566787719726499</v>
      </c>
      <c r="P3932">
        <v>70.425775759541494</v>
      </c>
      <c r="Q3932">
        <v>196.02481558862399</v>
      </c>
      <c r="R3932">
        <v>23.721259693136599</v>
      </c>
      <c r="S3932">
        <v>4.9856296170960199</v>
      </c>
      <c r="T3932">
        <v>0.45729519162055499</v>
      </c>
      <c r="U3932">
        <v>0.97191245601348197</v>
      </c>
      <c r="V3932">
        <v>8.7969451931716005</v>
      </c>
      <c r="W3932">
        <v>2.5768879415347099</v>
      </c>
    </row>
    <row r="3933" spans="1:23" x14ac:dyDescent="0.25">
      <c r="A3933">
        <v>3931</v>
      </c>
      <c r="B3933">
        <v>189.17114634477599</v>
      </c>
      <c r="C3933">
        <v>178.61625492441101</v>
      </c>
      <c r="D3933">
        <v>45.756078638490997</v>
      </c>
      <c r="E3933">
        <v>8.4771077747172097</v>
      </c>
      <c r="F3933">
        <v>8.2905502319335902</v>
      </c>
      <c r="G3933">
        <v>5.3543243408203098</v>
      </c>
      <c r="H3933">
        <v>8.9990653991699201</v>
      </c>
      <c r="I3933">
        <v>3.6396896839141801</v>
      </c>
      <c r="J3933">
        <v>1052</v>
      </c>
      <c r="K3933">
        <v>320</v>
      </c>
      <c r="L3933">
        <v>2252</v>
      </c>
      <c r="M3933">
        <v>765</v>
      </c>
      <c r="N3933">
        <v>105.70240783691401</v>
      </c>
      <c r="O3933">
        <v>27.2946872711181</v>
      </c>
      <c r="P3933">
        <v>92.952790370486099</v>
      </c>
      <c r="Q3933">
        <v>158.961962902089</v>
      </c>
      <c r="R3933">
        <v>24.3544309290216</v>
      </c>
      <c r="S3933">
        <v>8.3276053600743403</v>
      </c>
      <c r="T3933">
        <v>0.53297014675101195</v>
      </c>
      <c r="U3933">
        <v>0.94305388011356694</v>
      </c>
      <c r="V3933">
        <v>10.077248038624001</v>
      </c>
      <c r="W3933">
        <v>4.1598726114649596</v>
      </c>
    </row>
    <row r="3934" spans="1:23" x14ac:dyDescent="0.25">
      <c r="A3934">
        <v>3932</v>
      </c>
      <c r="B3934">
        <v>175.39663102330701</v>
      </c>
      <c r="C3934">
        <v>134.34400046575701</v>
      </c>
      <c r="D3934">
        <v>41.045961285176901</v>
      </c>
      <c r="E3934">
        <v>7.5514064263405398</v>
      </c>
      <c r="F3934">
        <v>7.1414556503295898</v>
      </c>
      <c r="G3934">
        <v>3.6744956970214799</v>
      </c>
      <c r="H3934">
        <v>10.7132759094238</v>
      </c>
      <c r="I3934">
        <v>2.5222742557525599</v>
      </c>
      <c r="J3934">
        <v>1342</v>
      </c>
      <c r="K3934">
        <v>213</v>
      </c>
      <c r="L3934">
        <v>2186</v>
      </c>
      <c r="M3934">
        <v>500</v>
      </c>
      <c r="N3934">
        <v>117.004280090332</v>
      </c>
      <c r="O3934">
        <v>58.549129486083899</v>
      </c>
      <c r="P3934">
        <v>57.971788914702898</v>
      </c>
      <c r="Q3934">
        <v>179.19961693977399</v>
      </c>
      <c r="R3934">
        <v>23.5315960211712</v>
      </c>
      <c r="S3934">
        <v>5.4801827060896597</v>
      </c>
      <c r="T3934">
        <v>0.33371949383813698</v>
      </c>
      <c r="U3934">
        <v>0.96017989341390597</v>
      </c>
      <c r="V3934">
        <v>16.95</v>
      </c>
      <c r="W3934">
        <v>3.0709542118140498</v>
      </c>
    </row>
    <row r="3935" spans="1:23" x14ac:dyDescent="0.25">
      <c r="A3935">
        <v>3933</v>
      </c>
      <c r="B3935">
        <v>157.776572415533</v>
      </c>
      <c r="C3935">
        <v>187.998757980942</v>
      </c>
      <c r="D3935">
        <v>29.017887212956499</v>
      </c>
      <c r="E3935">
        <v>7.4882636610078999</v>
      </c>
      <c r="F3935">
        <v>7.0276179313659597</v>
      </c>
      <c r="G3935">
        <v>2.7851312160491899</v>
      </c>
      <c r="H3935">
        <v>10.632869720458901</v>
      </c>
      <c r="I3935">
        <v>2.2884976863861</v>
      </c>
      <c r="J3935">
        <v>1354</v>
      </c>
      <c r="K3935">
        <v>226</v>
      </c>
      <c r="L3935">
        <v>2317</v>
      </c>
      <c r="M3935">
        <v>480</v>
      </c>
      <c r="N3935">
        <v>101.13851928710901</v>
      </c>
      <c r="O3935">
        <v>37.161808013916001</v>
      </c>
      <c r="P3935">
        <v>91.1678986272439</v>
      </c>
      <c r="Q3935">
        <v>202.27549588323299</v>
      </c>
      <c r="R3935">
        <v>23.915932138450501</v>
      </c>
      <c r="S3935">
        <v>5.1819739375626703</v>
      </c>
      <c r="T3935">
        <v>0.56822192175983499</v>
      </c>
      <c r="U3935">
        <v>0.96643360009412405</v>
      </c>
      <c r="V3935">
        <v>15.8035714285714</v>
      </c>
      <c r="W3935">
        <v>3.1470886932972202</v>
      </c>
    </row>
    <row r="3936" spans="1:23" x14ac:dyDescent="0.25">
      <c r="A3936">
        <v>3934</v>
      </c>
      <c r="B3936">
        <v>151.68825321663499</v>
      </c>
      <c r="C3936">
        <v>170.860835645946</v>
      </c>
      <c r="D3936">
        <v>28.9885094152257</v>
      </c>
      <c r="E3936">
        <v>10.644629546523101</v>
      </c>
      <c r="F3936">
        <v>7.9632439613342196</v>
      </c>
      <c r="G3936">
        <v>4.9088973999023402</v>
      </c>
      <c r="H3936">
        <v>10.2701091766357</v>
      </c>
      <c r="I3936">
        <v>3.73442435264587</v>
      </c>
      <c r="J3936">
        <v>1225</v>
      </c>
      <c r="K3936">
        <v>368</v>
      </c>
      <c r="L3936">
        <v>2342</v>
      </c>
      <c r="M3936">
        <v>810</v>
      </c>
      <c r="N3936">
        <v>106.56922912597599</v>
      </c>
      <c r="O3936">
        <v>34.525352478027301</v>
      </c>
      <c r="P3936">
        <v>72.056469218454296</v>
      </c>
      <c r="Q3936">
        <v>187.49619451186899</v>
      </c>
      <c r="R3936">
        <v>23.684581643911301</v>
      </c>
      <c r="S3936">
        <v>9.1925020513670095</v>
      </c>
      <c r="T3936">
        <v>0.462851651826368</v>
      </c>
      <c r="U3936">
        <v>0.94382512809296504</v>
      </c>
      <c r="V3936">
        <v>10.125287356321801</v>
      </c>
      <c r="W3936">
        <v>3.7445255474452499</v>
      </c>
    </row>
    <row r="3937" spans="1:23" x14ac:dyDescent="0.25">
      <c r="A3937">
        <v>3935</v>
      </c>
      <c r="B3937">
        <v>174.06968891303899</v>
      </c>
      <c r="C3937">
        <v>175.92301422499901</v>
      </c>
      <c r="D3937">
        <v>34.7508071591011</v>
      </c>
      <c r="E3937">
        <v>11.8678574327493</v>
      </c>
      <c r="F3937">
        <v>12.651870727539</v>
      </c>
      <c r="G3937">
        <v>4.6070294380187899</v>
      </c>
      <c r="H3937">
        <v>12.4157667160034</v>
      </c>
      <c r="I3937">
        <v>3.1682965755462602</v>
      </c>
      <c r="J3937">
        <v>1602</v>
      </c>
      <c r="K3937">
        <v>235</v>
      </c>
      <c r="L3937">
        <v>3310</v>
      </c>
      <c r="M3937">
        <v>641</v>
      </c>
      <c r="N3937">
        <v>112.200714111328</v>
      </c>
      <c r="O3937">
        <v>32.557640075683501</v>
      </c>
      <c r="P3937">
        <v>87.615327747658895</v>
      </c>
      <c r="Q3937">
        <v>155.01961397551599</v>
      </c>
      <c r="R3937">
        <v>24.145181296601599</v>
      </c>
      <c r="S3937">
        <v>6.8795384187203101</v>
      </c>
      <c r="T3937">
        <v>0.50054478086958898</v>
      </c>
      <c r="U3937">
        <v>0.95847169811287103</v>
      </c>
      <c r="V3937">
        <v>13.471441523118701</v>
      </c>
      <c r="W3937">
        <v>3.9627192982456099</v>
      </c>
    </row>
    <row r="3938" spans="1:23" x14ac:dyDescent="0.25">
      <c r="A3938">
        <v>3936</v>
      </c>
      <c r="B3938">
        <v>159.553610588212</v>
      </c>
      <c r="C3938">
        <v>175.46387471132701</v>
      </c>
      <c r="D3938">
        <v>20.074520171661799</v>
      </c>
      <c r="E3938">
        <v>10.2623308308247</v>
      </c>
      <c r="F3938">
        <v>5.9539508819579998</v>
      </c>
      <c r="G3938">
        <v>4.7756972312927202</v>
      </c>
      <c r="H3938">
        <v>7.7688684463500897</v>
      </c>
      <c r="I3938">
        <v>3.39839363098144</v>
      </c>
      <c r="J3938">
        <v>908</v>
      </c>
      <c r="K3938">
        <v>257</v>
      </c>
      <c r="L3938">
        <v>1765</v>
      </c>
      <c r="M3938">
        <v>696</v>
      </c>
      <c r="N3938">
        <v>82.152297973632798</v>
      </c>
      <c r="O3938">
        <v>76.026306152343693</v>
      </c>
      <c r="P3938">
        <v>66.844393263279102</v>
      </c>
      <c r="Q3938">
        <v>187.31892441178701</v>
      </c>
      <c r="R3938">
        <v>27.398726168216999</v>
      </c>
      <c r="S3938">
        <v>6.8466513532801798</v>
      </c>
      <c r="T3938">
        <v>0.40155565447056901</v>
      </c>
      <c r="U3938">
        <v>0.95101253236988303</v>
      </c>
      <c r="V3938">
        <v>10.507871720116601</v>
      </c>
      <c r="W3938">
        <v>3.80993314231136</v>
      </c>
    </row>
    <row r="3939" spans="1:23" x14ac:dyDescent="0.25">
      <c r="A3939">
        <v>3937</v>
      </c>
      <c r="B3939">
        <v>158.36468784567899</v>
      </c>
      <c r="C3939">
        <v>109.618719555978</v>
      </c>
      <c r="D3939">
        <v>27.589139247834702</v>
      </c>
      <c r="E3939">
        <v>5.1738882838282603</v>
      </c>
      <c r="F3939">
        <v>7.0826220512390101</v>
      </c>
      <c r="G3939">
        <v>3.6233277320861799</v>
      </c>
      <c r="H3939">
        <v>11.498923301696699</v>
      </c>
      <c r="I3939">
        <v>2.1483638286590501</v>
      </c>
      <c r="J3939">
        <v>1446</v>
      </c>
      <c r="K3939">
        <v>124</v>
      </c>
      <c r="L3939">
        <v>2475</v>
      </c>
      <c r="M3939">
        <v>345</v>
      </c>
      <c r="N3939">
        <v>124.32618713378901</v>
      </c>
      <c r="O3939">
        <v>31.0161228179931</v>
      </c>
      <c r="P3939">
        <v>107.77170868347299</v>
      </c>
      <c r="Q3939">
        <v>175.76235770494301</v>
      </c>
      <c r="R3939">
        <v>19.9554752466208</v>
      </c>
      <c r="S3939">
        <v>4.6170593335026897</v>
      </c>
      <c r="T3939">
        <v>0.66872070723761101</v>
      </c>
      <c r="U3939">
        <v>0.96950393424119397</v>
      </c>
      <c r="V3939">
        <v>9.7836107554417406</v>
      </c>
      <c r="W3939">
        <v>3.08767830791933</v>
      </c>
    </row>
    <row r="3940" spans="1:23" x14ac:dyDescent="0.25">
      <c r="A3940">
        <v>3938</v>
      </c>
      <c r="B3940">
        <v>193.70913466203399</v>
      </c>
      <c r="C3940">
        <v>171.48077781443399</v>
      </c>
      <c r="D3940">
        <v>38.796516856074597</v>
      </c>
      <c r="E3940">
        <v>7.8624664198363696</v>
      </c>
      <c r="F3940">
        <v>4.6612601280212402</v>
      </c>
      <c r="G3940">
        <v>3.5750412940978999</v>
      </c>
      <c r="H3940">
        <v>8.1717414855956996</v>
      </c>
      <c r="I3940">
        <v>3.0782012939453098</v>
      </c>
      <c r="J3940">
        <v>959</v>
      </c>
      <c r="K3940">
        <v>341</v>
      </c>
      <c r="L3940">
        <v>1546</v>
      </c>
      <c r="M3940">
        <v>679</v>
      </c>
      <c r="N3940">
        <v>105.759162902832</v>
      </c>
      <c r="O3940">
        <v>21.095022201538001</v>
      </c>
      <c r="P3940">
        <v>59.913089748137601</v>
      </c>
      <c r="Q3940">
        <v>185.59733307843001</v>
      </c>
      <c r="R3940">
        <v>26.372288301853601</v>
      </c>
      <c r="S3940">
        <v>3.5181406366777699</v>
      </c>
      <c r="T3940">
        <v>0.35777599715747799</v>
      </c>
      <c r="U3940">
        <v>0.97718628526769902</v>
      </c>
      <c r="V3940">
        <v>19.0771055753262</v>
      </c>
      <c r="W3940">
        <v>2.60133292941532</v>
      </c>
    </row>
    <row r="3941" spans="1:23" x14ac:dyDescent="0.25">
      <c r="A3941">
        <v>3939</v>
      </c>
      <c r="B3941">
        <v>170.314269634574</v>
      </c>
      <c r="C3941">
        <v>212.20625278969101</v>
      </c>
      <c r="D3941">
        <v>34.935321346042201</v>
      </c>
      <c r="E3941">
        <v>8.2108344585905595</v>
      </c>
      <c r="F3941">
        <v>6.4003582000732404</v>
      </c>
      <c r="G3941">
        <v>2.7254765033721902</v>
      </c>
      <c r="H3941">
        <v>7.7753577232360804</v>
      </c>
      <c r="I3941">
        <v>1.8111041784286499</v>
      </c>
      <c r="J3941">
        <v>856</v>
      </c>
      <c r="K3941">
        <v>91</v>
      </c>
      <c r="L3941">
        <v>1703</v>
      </c>
      <c r="M3941">
        <v>279</v>
      </c>
      <c r="N3941">
        <v>79.075912475585895</v>
      </c>
      <c r="O3941">
        <v>64.637451171875</v>
      </c>
      <c r="P3941">
        <v>123.49663001064199</v>
      </c>
      <c r="Q3941">
        <v>161.58509257361399</v>
      </c>
      <c r="R3941">
        <v>27.145716639747299</v>
      </c>
      <c r="S3941">
        <v>13.9901224859126</v>
      </c>
      <c r="T3941">
        <v>0.58337412140301204</v>
      </c>
      <c r="U3941">
        <v>0.90485932346862696</v>
      </c>
      <c r="V3941">
        <v>11.8751369112814</v>
      </c>
      <c r="W3941">
        <v>5.10501879283661</v>
      </c>
    </row>
    <row r="3942" spans="1:23" x14ac:dyDescent="0.25">
      <c r="A3942">
        <v>3940</v>
      </c>
      <c r="B3942">
        <v>158.02387005375601</v>
      </c>
      <c r="C3942">
        <v>186.18442042345001</v>
      </c>
      <c r="D3942">
        <v>51.641830556959903</v>
      </c>
      <c r="E3942">
        <v>5.26198214247888</v>
      </c>
      <c r="F3942">
        <v>7.9078102111816397</v>
      </c>
      <c r="G3942">
        <v>2.9521069526672301</v>
      </c>
      <c r="H3942">
        <v>7.5508136749267498</v>
      </c>
      <c r="I3942">
        <v>2.3150613307952801</v>
      </c>
      <c r="J3942">
        <v>870</v>
      </c>
      <c r="K3942">
        <v>212</v>
      </c>
      <c r="L3942">
        <v>1795</v>
      </c>
      <c r="M3942">
        <v>533</v>
      </c>
      <c r="N3942">
        <v>99.704559326171804</v>
      </c>
      <c r="O3942">
        <v>40.311286926269503</v>
      </c>
      <c r="P3942">
        <v>101.063373083475</v>
      </c>
      <c r="Q3942">
        <v>170.55206446373899</v>
      </c>
      <c r="R3942">
        <v>24.5570795824177</v>
      </c>
      <c r="S3942">
        <v>5.7750362275844402</v>
      </c>
      <c r="T3942">
        <v>0.55941303642224405</v>
      </c>
      <c r="U3942">
        <v>0.96605320998311905</v>
      </c>
      <c r="V3942">
        <v>13.829059829059799</v>
      </c>
      <c r="W3942">
        <v>2.9850938535149001</v>
      </c>
    </row>
    <row r="3943" spans="1:23" x14ac:dyDescent="0.25">
      <c r="A3943">
        <v>3941</v>
      </c>
      <c r="B3943">
        <v>151.04385879795799</v>
      </c>
      <c r="C3943">
        <v>188.38634555298901</v>
      </c>
      <c r="D3943">
        <v>27.756347948275401</v>
      </c>
      <c r="E3943">
        <v>6.0965639822243398</v>
      </c>
      <c r="F3943">
        <v>11.091162681579499</v>
      </c>
      <c r="G3943">
        <v>2.8090348243713299</v>
      </c>
      <c r="H3943">
        <v>12.488689422607401</v>
      </c>
      <c r="I3943">
        <v>2.06526350975036</v>
      </c>
      <c r="J3943">
        <v>1561</v>
      </c>
      <c r="K3943">
        <v>195</v>
      </c>
      <c r="L3943">
        <v>3345</v>
      </c>
      <c r="M3943">
        <v>402</v>
      </c>
      <c r="N3943">
        <v>136.69308471679599</v>
      </c>
      <c r="O3943">
        <v>17.117242813110298</v>
      </c>
      <c r="P3943">
        <v>47.303523639607398</v>
      </c>
      <c r="Q3943">
        <v>175.24765285092701</v>
      </c>
      <c r="R3943">
        <v>17.713637379865101</v>
      </c>
      <c r="S3943">
        <v>7.5900767934012299</v>
      </c>
      <c r="T3943">
        <v>0.40317845946921999</v>
      </c>
      <c r="U3943">
        <v>0.93217173409128895</v>
      </c>
      <c r="V3943">
        <v>8.0780856423173795</v>
      </c>
      <c r="W3943">
        <v>3.0320466132556398</v>
      </c>
    </row>
    <row r="3944" spans="1:23" x14ac:dyDescent="0.25">
      <c r="A3944">
        <v>3942</v>
      </c>
      <c r="B3944">
        <v>165.28517921946801</v>
      </c>
      <c r="C3944">
        <v>204.63585553765799</v>
      </c>
      <c r="D3944">
        <v>25.244929281943001</v>
      </c>
      <c r="E3944">
        <v>4.0428462523562496</v>
      </c>
      <c r="F3944">
        <v>6.8542671203613201</v>
      </c>
      <c r="G3944">
        <v>1.76295518875122</v>
      </c>
      <c r="H3944">
        <v>10.8596744537353</v>
      </c>
      <c r="I3944">
        <v>1.2144638299942001</v>
      </c>
      <c r="J3944">
        <v>1413</v>
      </c>
      <c r="K3944">
        <v>67</v>
      </c>
      <c r="L3944">
        <v>2274</v>
      </c>
      <c r="M3944">
        <v>163</v>
      </c>
      <c r="N3944">
        <v>101.07423400878901</v>
      </c>
      <c r="O3944">
        <v>32</v>
      </c>
      <c r="P3944">
        <v>64.055453832069006</v>
      </c>
      <c r="Q3944">
        <v>161.154997488699</v>
      </c>
      <c r="R3944">
        <v>22.818697927244799</v>
      </c>
      <c r="S3944">
        <v>5.0543489076690902</v>
      </c>
      <c r="T3944">
        <v>0.46713932086577098</v>
      </c>
      <c r="U3944">
        <v>0.95404854292559704</v>
      </c>
      <c r="V3944">
        <v>6.1592119275825299</v>
      </c>
      <c r="W3944">
        <v>3.1795260663507099</v>
      </c>
    </row>
    <row r="3945" spans="1:23" x14ac:dyDescent="0.25">
      <c r="A3945">
        <v>3943</v>
      </c>
      <c r="B3945">
        <v>198.45910070057599</v>
      </c>
      <c r="C3945">
        <v>185.960992838983</v>
      </c>
      <c r="D3945">
        <v>25.173997171859099</v>
      </c>
      <c r="E3945">
        <v>7.7505847198961897</v>
      </c>
      <c r="F3945">
        <v>5.0932497978210396</v>
      </c>
      <c r="G3945">
        <v>3.39107346534729</v>
      </c>
      <c r="H3945">
        <v>9.1761703491210902</v>
      </c>
      <c r="I3945">
        <v>2.8346149921417201</v>
      </c>
      <c r="J3945">
        <v>1116</v>
      </c>
      <c r="K3945">
        <v>283</v>
      </c>
      <c r="L3945">
        <v>1798</v>
      </c>
      <c r="M3945">
        <v>629</v>
      </c>
      <c r="N3945">
        <v>79.906196594238196</v>
      </c>
      <c r="O3945">
        <v>54.037025451660099</v>
      </c>
      <c r="P3945">
        <v>37.9904697072838</v>
      </c>
      <c r="Q3945">
        <v>171.3664923572</v>
      </c>
      <c r="R3945">
        <v>15.3013715660119</v>
      </c>
      <c r="S3945">
        <v>5.1071853541746899</v>
      </c>
      <c r="T3945">
        <v>0.37745838524191999</v>
      </c>
      <c r="U3945">
        <v>0.96527157942057396</v>
      </c>
      <c r="V3945">
        <v>6.7489214840379601</v>
      </c>
      <c r="W3945">
        <v>3.0381795968234502</v>
      </c>
    </row>
    <row r="3946" spans="1:23" x14ac:dyDescent="0.25">
      <c r="A3946">
        <v>3944</v>
      </c>
      <c r="B3946">
        <v>157.12928642123799</v>
      </c>
      <c r="C3946">
        <v>175.05705525044101</v>
      </c>
      <c r="D3946">
        <v>33.975269545236799</v>
      </c>
      <c r="E3946">
        <v>8.4158591433255001</v>
      </c>
      <c r="F3946">
        <v>8.3592004776000906</v>
      </c>
      <c r="G3946">
        <v>4.1952595710754297</v>
      </c>
      <c r="H3946">
        <v>9.1204633712768501</v>
      </c>
      <c r="I3946">
        <v>2.6043560504913299</v>
      </c>
      <c r="J3946">
        <v>1130</v>
      </c>
      <c r="K3946">
        <v>149</v>
      </c>
      <c r="L3946">
        <v>2112</v>
      </c>
      <c r="M3946">
        <v>443</v>
      </c>
      <c r="N3946">
        <v>94.413978576660099</v>
      </c>
      <c r="O3946">
        <v>58.668560028076101</v>
      </c>
      <c r="P3946">
        <v>76.125892521608407</v>
      </c>
      <c r="Q3946">
        <v>161.51462237365101</v>
      </c>
      <c r="R3946">
        <v>29.437318843620201</v>
      </c>
      <c r="S3946">
        <v>7.99820891862952</v>
      </c>
      <c r="T3946">
        <v>0.47631475479527002</v>
      </c>
      <c r="U3946">
        <v>0.95428249386932396</v>
      </c>
      <c r="V3946">
        <v>9.7972602739726007</v>
      </c>
      <c r="W3946">
        <v>3.2365132099351301</v>
      </c>
    </row>
    <row r="3947" spans="1:23" x14ac:dyDescent="0.25">
      <c r="A3947">
        <v>3945</v>
      </c>
      <c r="B3947">
        <v>156.44417706534099</v>
      </c>
      <c r="C3947">
        <v>189.25478856566201</v>
      </c>
      <c r="D3947">
        <v>39.987368145405398</v>
      </c>
      <c r="E3947">
        <v>5.9995696135130601</v>
      </c>
      <c r="F3947">
        <v>8.6022233963012695</v>
      </c>
      <c r="G3947">
        <v>3.1083920001983598</v>
      </c>
      <c r="H3947">
        <v>11.437119483947701</v>
      </c>
      <c r="I3947">
        <v>2.5126154422760001</v>
      </c>
      <c r="J3947">
        <v>1465</v>
      </c>
      <c r="K3947">
        <v>247</v>
      </c>
      <c r="L3947">
        <v>2537</v>
      </c>
      <c r="M3947">
        <v>437</v>
      </c>
      <c r="N3947">
        <v>111.04053497314401</v>
      </c>
      <c r="O3947">
        <v>20.6155281066894</v>
      </c>
      <c r="P3947">
        <v>59.360051216389202</v>
      </c>
      <c r="Q3947">
        <v>168.96548583631599</v>
      </c>
      <c r="R3947">
        <v>15.331470049444601</v>
      </c>
      <c r="S3947">
        <v>6.9863008723208804</v>
      </c>
      <c r="T3947">
        <v>0.488643252868875</v>
      </c>
      <c r="U3947">
        <v>0.96297570287826495</v>
      </c>
      <c r="V3947">
        <v>6.5569084171519298</v>
      </c>
      <c r="W3947">
        <v>3.4218163622716999</v>
      </c>
    </row>
    <row r="3948" spans="1:23" x14ac:dyDescent="0.25">
      <c r="A3948">
        <v>3946</v>
      </c>
      <c r="B3948">
        <v>143.84053639698001</v>
      </c>
      <c r="C3948">
        <v>181.43006850511301</v>
      </c>
      <c r="D3948">
        <v>33.8119822598089</v>
      </c>
      <c r="E3948">
        <v>6.9481997458120004</v>
      </c>
      <c r="F3948">
        <v>9.1296634674072195</v>
      </c>
      <c r="G3948">
        <v>5.6835703849792401</v>
      </c>
      <c r="H3948">
        <v>7.5832662582397399</v>
      </c>
      <c r="I3948">
        <v>3.6001174449920601</v>
      </c>
      <c r="J3948">
        <v>810</v>
      </c>
      <c r="K3948">
        <v>233</v>
      </c>
      <c r="L3948">
        <v>2095</v>
      </c>
      <c r="M3948">
        <v>711</v>
      </c>
      <c r="N3948">
        <v>70.682388305664006</v>
      </c>
      <c r="O3948">
        <v>36.235340118408203</v>
      </c>
      <c r="P3948">
        <v>102.37330895795201</v>
      </c>
      <c r="Q3948">
        <v>157.123452781948</v>
      </c>
      <c r="R3948">
        <v>31.416933518723599</v>
      </c>
      <c r="S3948">
        <v>5.0680305757299697</v>
      </c>
      <c r="T3948">
        <v>0.54340992545147004</v>
      </c>
      <c r="U3948">
        <v>0.96827349245417205</v>
      </c>
      <c r="V3948">
        <v>19.849740932642401</v>
      </c>
      <c r="W3948">
        <v>3.3759817582974398</v>
      </c>
    </row>
    <row r="3949" spans="1:23" x14ac:dyDescent="0.25">
      <c r="A3949">
        <v>3947</v>
      </c>
      <c r="B3949">
        <v>172.96219604494499</v>
      </c>
      <c r="C3949">
        <v>178.257621921636</v>
      </c>
      <c r="D3949">
        <v>23.9293712073436</v>
      </c>
      <c r="E3949">
        <v>6.0206116578162296</v>
      </c>
      <c r="F3949">
        <v>6.4604187011718697</v>
      </c>
      <c r="G3949">
        <v>3.7352955341339098</v>
      </c>
      <c r="H3949">
        <v>8.2567777633666992</v>
      </c>
      <c r="I3949">
        <v>2.41055011749267</v>
      </c>
      <c r="J3949">
        <v>961</v>
      </c>
      <c r="K3949">
        <v>187</v>
      </c>
      <c r="L3949">
        <v>1988</v>
      </c>
      <c r="M3949">
        <v>436</v>
      </c>
      <c r="N3949">
        <v>75.006668090820298</v>
      </c>
      <c r="O3949">
        <v>30.805845260620099</v>
      </c>
      <c r="P3949">
        <v>64.626097867001207</v>
      </c>
      <c r="Q3949">
        <v>187.46262302586399</v>
      </c>
      <c r="R3949">
        <v>27.642115440084702</v>
      </c>
      <c r="S3949">
        <v>4.00041615883109</v>
      </c>
      <c r="T3949">
        <v>0.37127017129426498</v>
      </c>
      <c r="U3949">
        <v>0.97691051419323605</v>
      </c>
      <c r="V3949">
        <v>15.790994052676201</v>
      </c>
      <c r="W3949">
        <v>2.8225611597704598</v>
      </c>
    </row>
    <row r="3950" spans="1:23" x14ac:dyDescent="0.25">
      <c r="A3950">
        <v>3948</v>
      </c>
      <c r="B3950">
        <v>118.196239011042</v>
      </c>
      <c r="C3950">
        <v>173.952725649634</v>
      </c>
      <c r="D3950">
        <v>19.576172390777199</v>
      </c>
      <c r="E3950">
        <v>5.6351909776120204</v>
      </c>
      <c r="F3950">
        <v>5.92987012863159</v>
      </c>
      <c r="G3950">
        <v>2.9498720169067298</v>
      </c>
      <c r="H3950">
        <v>6.6648359298706001</v>
      </c>
      <c r="I3950">
        <v>2.1281490325927699</v>
      </c>
      <c r="J3950">
        <v>696</v>
      </c>
      <c r="K3950">
        <v>146</v>
      </c>
      <c r="L3950">
        <v>1644</v>
      </c>
      <c r="M3950">
        <v>376</v>
      </c>
      <c r="N3950">
        <v>60.926189422607401</v>
      </c>
      <c r="O3950">
        <v>22.627416610717699</v>
      </c>
      <c r="P3950">
        <v>117.830381540329</v>
      </c>
      <c r="Q3950">
        <v>175.34557303089099</v>
      </c>
      <c r="R3950">
        <v>19.0992690614714</v>
      </c>
      <c r="S3950">
        <v>7.7343381430701497</v>
      </c>
      <c r="T3950">
        <v>0.678824174025079</v>
      </c>
      <c r="U3950">
        <v>0.93519105375261402</v>
      </c>
      <c r="V3950">
        <v>4.9351032448377499</v>
      </c>
      <c r="W3950">
        <v>2.8416648315348998</v>
      </c>
    </row>
    <row r="3951" spans="1:23" x14ac:dyDescent="0.25">
      <c r="A3951">
        <v>3949</v>
      </c>
      <c r="B3951">
        <v>157.76360884162301</v>
      </c>
      <c r="C3951">
        <v>183.73960294203201</v>
      </c>
      <c r="D3951">
        <v>29.540335172598901</v>
      </c>
      <c r="E3951">
        <v>9.5139173153781194</v>
      </c>
      <c r="F3951">
        <v>9.5029172897338796</v>
      </c>
      <c r="G3951">
        <v>3.5207955837249698</v>
      </c>
      <c r="H3951">
        <v>11.4591836929321</v>
      </c>
      <c r="I3951">
        <v>3.1124169826507502</v>
      </c>
      <c r="J3951">
        <v>1380</v>
      </c>
      <c r="K3951">
        <v>320</v>
      </c>
      <c r="L3951">
        <v>2547</v>
      </c>
      <c r="M3951">
        <v>723</v>
      </c>
      <c r="N3951">
        <v>128.45622253417901</v>
      </c>
      <c r="O3951">
        <v>12.083045959472599</v>
      </c>
      <c r="P3951">
        <v>113.87852429514</v>
      </c>
      <c r="Q3951">
        <v>180.57191201353601</v>
      </c>
      <c r="R3951">
        <v>23.435758868513499</v>
      </c>
      <c r="S3951">
        <v>5.2443630761660396</v>
      </c>
      <c r="T3951">
        <v>0.66631751644993098</v>
      </c>
      <c r="U3951">
        <v>0.97000333431071994</v>
      </c>
      <c r="V3951">
        <v>8.9602463605822997</v>
      </c>
      <c r="W3951">
        <v>3.1514134503678801</v>
      </c>
    </row>
    <row r="3952" spans="1:23" x14ac:dyDescent="0.25">
      <c r="A3952">
        <v>3950</v>
      </c>
      <c r="B3952">
        <v>188.89241009916699</v>
      </c>
      <c r="C3952">
        <v>196.029866677016</v>
      </c>
      <c r="D3952">
        <v>32.855707516059802</v>
      </c>
      <c r="E3952">
        <v>6.2869271007544398</v>
      </c>
      <c r="F3952">
        <v>6.2053108215331996</v>
      </c>
      <c r="G3952">
        <v>2.41964530944824</v>
      </c>
      <c r="H3952">
        <v>8.4397706985473597</v>
      </c>
      <c r="I3952">
        <v>1.56555712223052</v>
      </c>
      <c r="J3952">
        <v>975</v>
      </c>
      <c r="K3952">
        <v>94</v>
      </c>
      <c r="L3952">
        <v>2027</v>
      </c>
      <c r="M3952">
        <v>233</v>
      </c>
      <c r="N3952">
        <v>94.847251892089801</v>
      </c>
      <c r="O3952">
        <v>31.5753059387207</v>
      </c>
      <c r="P3952">
        <v>95.273911710606995</v>
      </c>
      <c r="Q3952">
        <v>154.02551081610599</v>
      </c>
      <c r="R3952">
        <v>21.602476751627101</v>
      </c>
      <c r="S3952">
        <v>6.0399714992635998</v>
      </c>
      <c r="T3952">
        <v>0.49183995781613699</v>
      </c>
      <c r="U3952">
        <v>0.96114462651688504</v>
      </c>
      <c r="V3952">
        <v>8.4486934353091101</v>
      </c>
      <c r="W3952">
        <v>3.3383112351709698</v>
      </c>
    </row>
    <row r="3953" spans="1:23" x14ac:dyDescent="0.25">
      <c r="A3953">
        <v>3951</v>
      </c>
      <c r="B3953">
        <v>157.02383124066</v>
      </c>
      <c r="C3953">
        <v>181.15645558811499</v>
      </c>
      <c r="D3953">
        <v>24.406978716125799</v>
      </c>
      <c r="E3953">
        <v>8.3112012954169092</v>
      </c>
      <c r="F3953">
        <v>7.3555202484130797</v>
      </c>
      <c r="G3953">
        <v>5.4023003578186</v>
      </c>
      <c r="H3953">
        <v>8.6352930068969709</v>
      </c>
      <c r="I3953">
        <v>4.4153146743774396</v>
      </c>
      <c r="J3953">
        <v>1083</v>
      </c>
      <c r="K3953">
        <v>434</v>
      </c>
      <c r="L3953">
        <v>2101</v>
      </c>
      <c r="M3953">
        <v>1059</v>
      </c>
      <c r="N3953">
        <v>92.358001708984304</v>
      </c>
      <c r="O3953">
        <v>15.5241746902465</v>
      </c>
      <c r="P3953">
        <v>99.550865051903102</v>
      </c>
      <c r="Q3953">
        <v>213.16065764196</v>
      </c>
      <c r="R3953">
        <v>22.723499892150599</v>
      </c>
      <c r="S3953">
        <v>4.4452130841817903</v>
      </c>
      <c r="T3953">
        <v>0.50162674863938395</v>
      </c>
      <c r="U3953">
        <v>0.97908817566472695</v>
      </c>
      <c r="V3953">
        <v>11.704651162790601</v>
      </c>
      <c r="W3953">
        <v>2.8153269951022701</v>
      </c>
    </row>
    <row r="3954" spans="1:23" x14ac:dyDescent="0.25">
      <c r="A3954">
        <v>3952</v>
      </c>
      <c r="B3954">
        <v>159.16906984416499</v>
      </c>
      <c r="C3954">
        <v>184.00426944050901</v>
      </c>
      <c r="D3954">
        <v>42.202730786219902</v>
      </c>
      <c r="E3954">
        <v>5.0955341024724801</v>
      </c>
      <c r="F3954">
        <v>7.61596250534057</v>
      </c>
      <c r="G3954">
        <v>2.9387571811675999</v>
      </c>
      <c r="H3954">
        <v>9.7794437408447195</v>
      </c>
      <c r="I3954">
        <v>2.91738533973693</v>
      </c>
      <c r="J3954">
        <v>1157</v>
      </c>
      <c r="K3954">
        <v>313</v>
      </c>
      <c r="L3954">
        <v>2334</v>
      </c>
      <c r="M3954">
        <v>581</v>
      </c>
      <c r="N3954">
        <v>116.674766540527</v>
      </c>
      <c r="O3954">
        <v>30.8706970214843</v>
      </c>
      <c r="P3954">
        <v>88.074823943661897</v>
      </c>
      <c r="Q3954">
        <v>160.04208575966101</v>
      </c>
      <c r="R3954">
        <v>15.5960122646961</v>
      </c>
      <c r="S3954">
        <v>17.2580476494987</v>
      </c>
      <c r="T3954">
        <v>0.658391562869725</v>
      </c>
      <c r="U3954">
        <v>0.87103803030669802</v>
      </c>
      <c r="V3954">
        <v>10.884328358208901</v>
      </c>
      <c r="W3954">
        <v>4.2261798753339201</v>
      </c>
    </row>
    <row r="3955" spans="1:23" x14ac:dyDescent="0.25">
      <c r="A3955">
        <v>3953</v>
      </c>
      <c r="B3955">
        <v>166.56938811154799</v>
      </c>
      <c r="C3955">
        <v>180.44753439810501</v>
      </c>
      <c r="D3955">
        <v>24.262965545777199</v>
      </c>
      <c r="E3955">
        <v>7.3840358024461699</v>
      </c>
      <c r="F3955">
        <v>7.8362979888915998</v>
      </c>
      <c r="G3955">
        <v>3.5637252330779998</v>
      </c>
      <c r="H3955">
        <v>10.641242980956999</v>
      </c>
      <c r="I3955">
        <v>4.3152103424072203</v>
      </c>
      <c r="J3955">
        <v>1284</v>
      </c>
      <c r="K3955">
        <v>537</v>
      </c>
      <c r="L3955">
        <v>2387</v>
      </c>
      <c r="M3955">
        <v>956</v>
      </c>
      <c r="N3955">
        <v>110.494346618652</v>
      </c>
      <c r="O3955">
        <v>61.846584320068303</v>
      </c>
      <c r="P3955">
        <v>74.813400125234807</v>
      </c>
      <c r="Q3955">
        <v>213.562818187137</v>
      </c>
      <c r="R3955">
        <v>29.620648855075601</v>
      </c>
      <c r="S3955">
        <v>3.7657179493356301</v>
      </c>
      <c r="T3955">
        <v>0.43175403717968802</v>
      </c>
      <c r="U3955">
        <v>0.97842141724949405</v>
      </c>
      <c r="V3955">
        <v>14.7186858316221</v>
      </c>
      <c r="W3955">
        <v>2.6068392581143698</v>
      </c>
    </row>
    <row r="3956" spans="1:23" x14ac:dyDescent="0.25">
      <c r="A3956">
        <v>3954</v>
      </c>
      <c r="B3956">
        <v>152.201362339653</v>
      </c>
      <c r="C3956">
        <v>205.69591880300399</v>
      </c>
      <c r="D3956">
        <v>51.916019890201099</v>
      </c>
      <c r="E3956">
        <v>7.2606554510541201</v>
      </c>
      <c r="F3956">
        <v>7.0923304557800204</v>
      </c>
      <c r="G3956">
        <v>3.19459056854248</v>
      </c>
      <c r="H3956">
        <v>7.79436826705932</v>
      </c>
      <c r="I3956">
        <v>2.2507841587066602</v>
      </c>
      <c r="J3956">
        <v>883</v>
      </c>
      <c r="K3956">
        <v>145</v>
      </c>
      <c r="L3956">
        <v>1736</v>
      </c>
      <c r="M3956">
        <v>410</v>
      </c>
      <c r="N3956">
        <v>78.236824035644503</v>
      </c>
      <c r="O3956">
        <v>26.570661544799801</v>
      </c>
      <c r="P3956">
        <v>95.602692140686003</v>
      </c>
      <c r="Q3956">
        <v>159.516282086291</v>
      </c>
      <c r="R3956">
        <v>32.970581653722299</v>
      </c>
      <c r="S3956">
        <v>6.1551049173054597</v>
      </c>
      <c r="T3956">
        <v>0.53154969247566997</v>
      </c>
      <c r="U3956">
        <v>0.96512575422142899</v>
      </c>
      <c r="V3956">
        <v>9.84324324324324</v>
      </c>
      <c r="W3956">
        <v>3.9865594623784899</v>
      </c>
    </row>
    <row r="3957" spans="1:23" x14ac:dyDescent="0.25">
      <c r="A3957">
        <v>3955</v>
      </c>
      <c r="B3957">
        <v>139.89058588367701</v>
      </c>
      <c r="C3957">
        <v>172.11612878185099</v>
      </c>
      <c r="D3957">
        <v>33.010329171949202</v>
      </c>
      <c r="E3957">
        <v>17.069234051321299</v>
      </c>
      <c r="F3957">
        <v>6.8571591377258301</v>
      </c>
      <c r="G3957">
        <v>7.3058176040649396</v>
      </c>
      <c r="H3957">
        <v>10.6795101165771</v>
      </c>
      <c r="I3957">
        <v>5.7781734466552699</v>
      </c>
      <c r="J3957">
        <v>1284</v>
      </c>
      <c r="K3957">
        <v>555</v>
      </c>
      <c r="L3957">
        <v>2093</v>
      </c>
      <c r="M3957">
        <v>1363</v>
      </c>
      <c r="N3957">
        <v>127.910118103027</v>
      </c>
      <c r="O3957">
        <v>34.928497314453097</v>
      </c>
      <c r="P3957">
        <v>123.17875383043901</v>
      </c>
      <c r="Q3957">
        <v>176.60599669906401</v>
      </c>
      <c r="R3957">
        <v>22.937993976530599</v>
      </c>
      <c r="S3957">
        <v>4.3931991501381598</v>
      </c>
      <c r="T3957">
        <v>0.59320471620820003</v>
      </c>
      <c r="U3957">
        <v>0.97135507480508498</v>
      </c>
      <c r="V3957">
        <v>12.245989304812801</v>
      </c>
      <c r="W3957">
        <v>2.6455877668047099</v>
      </c>
    </row>
    <row r="3958" spans="1:23" x14ac:dyDescent="0.25">
      <c r="A3958">
        <v>3956</v>
      </c>
      <c r="B3958">
        <v>165.67719148440599</v>
      </c>
      <c r="C3958">
        <v>162.46016806070301</v>
      </c>
      <c r="D3958">
        <v>42.167008398949399</v>
      </c>
      <c r="E3958">
        <v>7.5070428807007703</v>
      </c>
      <c r="F3958">
        <v>5.0266532897949201</v>
      </c>
      <c r="G3958">
        <v>4.9244508743286097</v>
      </c>
      <c r="H3958">
        <v>7.6556506156921298</v>
      </c>
      <c r="I3958">
        <v>3.57942414283752</v>
      </c>
      <c r="J3958">
        <v>809</v>
      </c>
      <c r="K3958">
        <v>257</v>
      </c>
      <c r="L3958">
        <v>1518</v>
      </c>
      <c r="M3958">
        <v>752</v>
      </c>
      <c r="N3958">
        <v>63.324558258056598</v>
      </c>
      <c r="O3958">
        <v>69.634765625</v>
      </c>
      <c r="P3958">
        <v>111.901413622177</v>
      </c>
      <c r="Q3958">
        <v>188.404177563199</v>
      </c>
      <c r="R3958">
        <v>20.310315478510599</v>
      </c>
      <c r="S3958">
        <v>4.8680594765240803</v>
      </c>
      <c r="T3958">
        <v>0.67685932131007898</v>
      </c>
      <c r="U3958">
        <v>0.978739428864697</v>
      </c>
      <c r="V3958">
        <v>6.2160963244613399</v>
      </c>
      <c r="W3958">
        <v>2.6672612513721101</v>
      </c>
    </row>
    <row r="3959" spans="1:23" x14ac:dyDescent="0.25">
      <c r="A3959">
        <v>3957</v>
      </c>
      <c r="B3959">
        <v>176.98546449572001</v>
      </c>
      <c r="C3959">
        <v>202.463001416678</v>
      </c>
      <c r="D3959">
        <v>24.186959036281401</v>
      </c>
      <c r="E3959">
        <v>11.367151243318499</v>
      </c>
      <c r="F3959">
        <v>5.2802233695983798</v>
      </c>
      <c r="G3959">
        <v>6.0513339042663503</v>
      </c>
      <c r="H3959">
        <v>10.511091232299799</v>
      </c>
      <c r="I3959">
        <v>4.98229885101318</v>
      </c>
      <c r="J3959">
        <v>1290</v>
      </c>
      <c r="K3959">
        <v>426</v>
      </c>
      <c r="L3959">
        <v>2040</v>
      </c>
      <c r="M3959">
        <v>1101</v>
      </c>
      <c r="N3959">
        <v>102.72779846191401</v>
      </c>
      <c r="O3959">
        <v>63.031742095947202</v>
      </c>
      <c r="P3959">
        <v>67.805825242718399</v>
      </c>
      <c r="Q3959">
        <v>187.80374824904601</v>
      </c>
      <c r="R3959">
        <v>17.970602814118699</v>
      </c>
      <c r="S3959">
        <v>7.4651022102067097</v>
      </c>
      <c r="T3959">
        <v>0.52854901143168997</v>
      </c>
      <c r="U3959">
        <v>0.94994637840613005</v>
      </c>
      <c r="V3959">
        <v>7.1742826780021201</v>
      </c>
      <c r="W3959">
        <v>3.17230300980723</v>
      </c>
    </row>
    <row r="3960" spans="1:23" x14ac:dyDescent="0.25">
      <c r="A3960">
        <v>3958</v>
      </c>
      <c r="B3960">
        <v>115.40757631624901</v>
      </c>
      <c r="C3960">
        <v>189.766209319024</v>
      </c>
      <c r="D3960">
        <v>31.0102578191728</v>
      </c>
      <c r="E3960">
        <v>18.472092409338</v>
      </c>
      <c r="F3960">
        <v>5.8870725631713796</v>
      </c>
      <c r="G3960">
        <v>8.9226398468017507</v>
      </c>
      <c r="H3960">
        <v>7.6247987747192303</v>
      </c>
      <c r="I3960">
        <v>6.7579603195190403</v>
      </c>
      <c r="J3960">
        <v>901</v>
      </c>
      <c r="K3960">
        <v>634</v>
      </c>
      <c r="L3960">
        <v>1658</v>
      </c>
      <c r="M3960">
        <v>1765</v>
      </c>
      <c r="N3960">
        <v>75</v>
      </c>
      <c r="O3960">
        <v>59.539897918701101</v>
      </c>
      <c r="P3960">
        <v>50.354727227844897</v>
      </c>
      <c r="Q3960">
        <v>131.62790697674399</v>
      </c>
      <c r="R3960">
        <v>19.004613355740201</v>
      </c>
      <c r="S3960">
        <v>4.5107430943946296</v>
      </c>
      <c r="T3960">
        <v>0.40479444344362098</v>
      </c>
      <c r="U3960">
        <v>0.96914598336959701</v>
      </c>
      <c r="V3960">
        <v>11.0414110429447</v>
      </c>
      <c r="W3960">
        <v>3.3622864441960698</v>
      </c>
    </row>
    <row r="3961" spans="1:23" x14ac:dyDescent="0.25">
      <c r="A3961">
        <v>3959</v>
      </c>
      <c r="B3961">
        <v>136.35840012420101</v>
      </c>
      <c r="C3961">
        <v>191.50173688602499</v>
      </c>
      <c r="D3961">
        <v>37.007985212428402</v>
      </c>
      <c r="E3961">
        <v>13.1022118668006</v>
      </c>
      <c r="F3961">
        <v>8.0383005142211896</v>
      </c>
      <c r="G3961">
        <v>7.8649516105651802</v>
      </c>
      <c r="H3961">
        <v>8.8839044570922798</v>
      </c>
      <c r="I3961">
        <v>5.6087322235107404</v>
      </c>
      <c r="J3961">
        <v>992</v>
      </c>
      <c r="K3961">
        <v>517</v>
      </c>
      <c r="L3961">
        <v>2103</v>
      </c>
      <c r="M3961">
        <v>1447</v>
      </c>
      <c r="N3961">
        <v>94.530418395996094</v>
      </c>
      <c r="O3961">
        <v>15.0000009536743</v>
      </c>
      <c r="P3961">
        <v>77.822580645161295</v>
      </c>
      <c r="Q3961">
        <v>150.35820210607599</v>
      </c>
      <c r="R3961">
        <v>23.552902360633901</v>
      </c>
      <c r="S3961">
        <v>9.1658819835355807</v>
      </c>
      <c r="T3961">
        <v>0.46721046609487499</v>
      </c>
      <c r="U3961">
        <v>0.96573485686614502</v>
      </c>
      <c r="V3961">
        <v>16.612021857923398</v>
      </c>
      <c r="W3961">
        <v>4.4092680358083198</v>
      </c>
    </row>
    <row r="3962" spans="1:23" x14ac:dyDescent="0.25">
      <c r="A3962">
        <v>3960</v>
      </c>
      <c r="B3962">
        <v>171.62727784354399</v>
      </c>
      <c r="C3962">
        <v>167.43957771352001</v>
      </c>
      <c r="D3962">
        <v>25.566101022980799</v>
      </c>
      <c r="E3962">
        <v>13.598184999382701</v>
      </c>
      <c r="F3962">
        <v>7.5530900955200098</v>
      </c>
      <c r="G3962">
        <v>8.8763866424560494</v>
      </c>
      <c r="H3962">
        <v>8.2433176040649396</v>
      </c>
      <c r="I3962">
        <v>6.35088634490966</v>
      </c>
      <c r="J3962">
        <v>953</v>
      </c>
      <c r="K3962">
        <v>644</v>
      </c>
      <c r="L3962">
        <v>2097</v>
      </c>
      <c r="M3962">
        <v>1653</v>
      </c>
      <c r="N3962">
        <v>93.722991943359304</v>
      </c>
      <c r="O3962">
        <v>18.788293838500898</v>
      </c>
      <c r="P3962">
        <v>87.562593815670894</v>
      </c>
      <c r="Q3962">
        <v>174.19553618396299</v>
      </c>
      <c r="R3962">
        <v>29.784529415311798</v>
      </c>
      <c r="S3962">
        <v>13.314225347047699</v>
      </c>
      <c r="T3962">
        <v>0.45349329011031703</v>
      </c>
      <c r="U3962">
        <v>0.90963399220674801</v>
      </c>
      <c r="V3962">
        <v>12.32</v>
      </c>
      <c r="W3962">
        <v>6.3931759571513496</v>
      </c>
    </row>
    <row r="3963" spans="1:23" x14ac:dyDescent="0.25">
      <c r="A3963">
        <v>3961</v>
      </c>
      <c r="B3963">
        <v>175.83549069456001</v>
      </c>
      <c r="C3963">
        <v>163.85623629412501</v>
      </c>
      <c r="D3963">
        <v>27.454927948420199</v>
      </c>
      <c r="E3963">
        <v>3.4015115438571799</v>
      </c>
      <c r="F3963">
        <v>8.5089159011840803</v>
      </c>
      <c r="G3963">
        <v>2.3533656597137398</v>
      </c>
      <c r="H3963">
        <v>11.6937713623046</v>
      </c>
      <c r="I3963">
        <v>1.5179034471511801</v>
      </c>
      <c r="J3963">
        <v>1436</v>
      </c>
      <c r="K3963">
        <v>90</v>
      </c>
      <c r="L3963">
        <v>2416</v>
      </c>
      <c r="M3963">
        <v>232</v>
      </c>
      <c r="N3963">
        <v>123.044700622558</v>
      </c>
      <c r="O3963">
        <v>48.373546600341797</v>
      </c>
      <c r="P3963">
        <v>85.487870619946094</v>
      </c>
      <c r="Q3963">
        <v>191.26177531047901</v>
      </c>
      <c r="R3963">
        <v>27.389495960983599</v>
      </c>
      <c r="S3963">
        <v>4.2262776471848298</v>
      </c>
      <c r="T3963">
        <v>0.48302807726546598</v>
      </c>
      <c r="U3963">
        <v>0.96583319253866695</v>
      </c>
      <c r="V3963">
        <v>14.3888888888888</v>
      </c>
      <c r="W3963">
        <v>2.7260668973471698</v>
      </c>
    </row>
    <row r="3964" spans="1:23" x14ac:dyDescent="0.25">
      <c r="A3964">
        <v>3962</v>
      </c>
      <c r="B3964">
        <v>102.153641638688</v>
      </c>
      <c r="C3964">
        <v>183.210114692697</v>
      </c>
      <c r="D3964">
        <v>20.095477731435999</v>
      </c>
      <c r="E3964">
        <v>16.365686844085499</v>
      </c>
      <c r="F3964">
        <v>6.9642319679260201</v>
      </c>
      <c r="G3964">
        <v>6.52443122863769</v>
      </c>
      <c r="H3964">
        <v>9.0898046493530202</v>
      </c>
      <c r="I3964">
        <v>5.4636816978454501</v>
      </c>
      <c r="J3964">
        <v>1121</v>
      </c>
      <c r="K3964">
        <v>458</v>
      </c>
      <c r="L3964">
        <v>2034</v>
      </c>
      <c r="M3964">
        <v>1360</v>
      </c>
      <c r="N3964">
        <v>94.371604919433594</v>
      </c>
      <c r="O3964">
        <v>26.4007568359375</v>
      </c>
      <c r="P3964">
        <v>70.839440559440504</v>
      </c>
      <c r="Q3964">
        <v>189.91366007788901</v>
      </c>
      <c r="R3964">
        <v>26.6585655235037</v>
      </c>
      <c r="S3964">
        <v>3.7493825939099299</v>
      </c>
      <c r="T3964">
        <v>0.467740960022477</v>
      </c>
      <c r="U3964">
        <v>0.98289535605966605</v>
      </c>
      <c r="V3964">
        <v>10.0053523639607</v>
      </c>
      <c r="W3964">
        <v>2.3952203343003098</v>
      </c>
    </row>
    <row r="3965" spans="1:23" x14ac:dyDescent="0.25">
      <c r="A3965">
        <v>3963</v>
      </c>
      <c r="B3965">
        <v>166.16318966019099</v>
      </c>
      <c r="C3965">
        <v>196.97756603077801</v>
      </c>
      <c r="D3965">
        <v>37.344952484956998</v>
      </c>
      <c r="E3965">
        <v>7.6347947165147296</v>
      </c>
      <c r="F3965">
        <v>11.6115198135375</v>
      </c>
      <c r="G3965">
        <v>5.0923056602478001</v>
      </c>
      <c r="H3965">
        <v>10.178255081176699</v>
      </c>
      <c r="I3965">
        <v>4.1870169639587402</v>
      </c>
      <c r="J3965">
        <v>1172</v>
      </c>
      <c r="K3965">
        <v>449</v>
      </c>
      <c r="L3965">
        <v>2611</v>
      </c>
      <c r="M3965">
        <v>965</v>
      </c>
      <c r="N3965">
        <v>103.23274230957</v>
      </c>
      <c r="O3965">
        <v>38.013153076171797</v>
      </c>
      <c r="P3965">
        <v>74.546425255338903</v>
      </c>
      <c r="Q3965">
        <v>206.48069598984301</v>
      </c>
      <c r="R3965">
        <v>19.116352645697901</v>
      </c>
      <c r="S3965">
        <v>6.5764392096460504</v>
      </c>
      <c r="T3965">
        <v>0.54215539918424205</v>
      </c>
      <c r="U3965">
        <v>0.96056148189863699</v>
      </c>
      <c r="V3965">
        <v>9.8563789152024395</v>
      </c>
      <c r="W3965">
        <v>2.6503862447047002</v>
      </c>
    </row>
    <row r="3966" spans="1:23" x14ac:dyDescent="0.25">
      <c r="A3966">
        <v>3964</v>
      </c>
      <c r="B3966">
        <v>153.12363911583699</v>
      </c>
      <c r="C3966">
        <v>181.410991868656</v>
      </c>
      <c r="D3966">
        <v>35.6238391371174</v>
      </c>
      <c r="E3966">
        <v>7.9138465040005501</v>
      </c>
      <c r="F3966">
        <v>7.7446136474609304</v>
      </c>
      <c r="G3966">
        <v>3.9779706001281698</v>
      </c>
      <c r="H3966">
        <v>8.0724134445190394</v>
      </c>
      <c r="I3966">
        <v>2.7416932582855198</v>
      </c>
      <c r="J3966">
        <v>939</v>
      </c>
      <c r="K3966">
        <v>228</v>
      </c>
      <c r="L3966">
        <v>2092</v>
      </c>
      <c r="M3966">
        <v>541</v>
      </c>
      <c r="N3966">
        <v>85.906929016113196</v>
      </c>
      <c r="O3966">
        <v>30.413810729980401</v>
      </c>
      <c r="P3966">
        <v>84.061431350465796</v>
      </c>
      <c r="Q3966">
        <v>176.65353938185399</v>
      </c>
      <c r="R3966">
        <v>20.464292248011201</v>
      </c>
      <c r="S3966">
        <v>6.8098445640290199</v>
      </c>
      <c r="T3966">
        <v>0.53945460954291702</v>
      </c>
      <c r="U3966">
        <v>0.95171801437821801</v>
      </c>
      <c r="V3966">
        <v>8.0950946643717696</v>
      </c>
      <c r="W3966">
        <v>3.6519555623192801</v>
      </c>
    </row>
    <row r="3967" spans="1:23" x14ac:dyDescent="0.25">
      <c r="A3967">
        <v>3965</v>
      </c>
      <c r="B3967">
        <v>154.28071571348099</v>
      </c>
      <c r="C3967">
        <v>174.18312018475001</v>
      </c>
      <c r="D3967">
        <v>21.570593531292801</v>
      </c>
      <c r="E3967">
        <v>6.7697428280246204</v>
      </c>
      <c r="F3967">
        <v>5.6971445083618102</v>
      </c>
      <c r="G3967">
        <v>4.9576821327209402</v>
      </c>
      <c r="H3967">
        <v>8.4369850158691406</v>
      </c>
      <c r="I3967">
        <v>3.7053973674774099</v>
      </c>
      <c r="J3967">
        <v>983</v>
      </c>
      <c r="K3967">
        <v>374</v>
      </c>
      <c r="L3967">
        <v>1956</v>
      </c>
      <c r="M3967">
        <v>784</v>
      </c>
      <c r="N3967">
        <v>91.0494384765625</v>
      </c>
      <c r="O3967">
        <v>49.497474670410099</v>
      </c>
      <c r="P3967">
        <v>57.382930019620602</v>
      </c>
      <c r="Q3967">
        <v>184.79794054789099</v>
      </c>
      <c r="R3967">
        <v>22.418609340973799</v>
      </c>
      <c r="S3967">
        <v>6.7487574599129898</v>
      </c>
      <c r="T3967">
        <v>0.366344753233738</v>
      </c>
      <c r="U3967">
        <v>0.953854938057204</v>
      </c>
      <c r="V3967">
        <v>14.6871101871101</v>
      </c>
      <c r="W3967">
        <v>2.7863113897596601</v>
      </c>
    </row>
    <row r="3968" spans="1:23" x14ac:dyDescent="0.25">
      <c r="A3968">
        <v>3966</v>
      </c>
      <c r="B3968">
        <v>165.46684391313599</v>
      </c>
      <c r="C3968">
        <v>169.09206466261699</v>
      </c>
      <c r="D3968">
        <v>14.5993699135027</v>
      </c>
      <c r="E3968">
        <v>7.9440972694686902</v>
      </c>
      <c r="F3968">
        <v>4.2397685050964302</v>
      </c>
      <c r="G3968">
        <v>4.5918073654174796</v>
      </c>
      <c r="H3968">
        <v>6.7223391532897896</v>
      </c>
      <c r="I3968">
        <v>4.0305862426757804</v>
      </c>
      <c r="J3968">
        <v>764</v>
      </c>
      <c r="K3968">
        <v>449</v>
      </c>
      <c r="L3968">
        <v>1546</v>
      </c>
      <c r="M3968">
        <v>927</v>
      </c>
      <c r="N3968">
        <v>62.585941314697202</v>
      </c>
      <c r="O3968">
        <v>35.171012878417898</v>
      </c>
      <c r="P3968">
        <v>58.442138364779801</v>
      </c>
      <c r="Q3968">
        <v>184.20596053161401</v>
      </c>
      <c r="R3968">
        <v>27.366832249587802</v>
      </c>
      <c r="S3968">
        <v>7.0789310858217798</v>
      </c>
      <c r="T3968">
        <v>0.34490232076194599</v>
      </c>
      <c r="U3968">
        <v>0.95749039934520497</v>
      </c>
      <c r="V3968">
        <v>13.415448851774499</v>
      </c>
      <c r="W3968">
        <v>4.2735824742268003</v>
      </c>
    </row>
    <row r="3969" spans="1:23" x14ac:dyDescent="0.25">
      <c r="A3969">
        <v>3967</v>
      </c>
      <c r="B3969">
        <v>108.356595315259</v>
      </c>
      <c r="C3969">
        <v>193.80199499310999</v>
      </c>
      <c r="D3969">
        <v>20.295955268230099</v>
      </c>
      <c r="E3969">
        <v>5.5555756768335698</v>
      </c>
      <c r="F3969">
        <v>5.1437025070190403</v>
      </c>
      <c r="G3969">
        <v>2.9883141517639098</v>
      </c>
      <c r="H3969">
        <v>6.6178092956542898</v>
      </c>
      <c r="I3969">
        <v>2.401211977005</v>
      </c>
      <c r="J3969">
        <v>736</v>
      </c>
      <c r="K3969">
        <v>232</v>
      </c>
      <c r="L3969">
        <v>1404</v>
      </c>
      <c r="M3969">
        <v>480</v>
      </c>
      <c r="N3969">
        <v>74.464752197265597</v>
      </c>
      <c r="O3969">
        <v>13.152946472167899</v>
      </c>
      <c r="P3969">
        <v>153.72671489716299</v>
      </c>
      <c r="Q3969">
        <v>160.31685305081399</v>
      </c>
      <c r="R3969">
        <v>19.9637082643535</v>
      </c>
      <c r="S3969">
        <v>6.3419952897622203</v>
      </c>
      <c r="T3969">
        <v>0.88029040640373901</v>
      </c>
      <c r="U3969">
        <v>0.94300037417155003</v>
      </c>
      <c r="V3969">
        <v>7.0736575320766599</v>
      </c>
      <c r="W3969">
        <v>3.3783273946761598</v>
      </c>
    </row>
    <row r="3970" spans="1:23" x14ac:dyDescent="0.25">
      <c r="A3970">
        <v>3968</v>
      </c>
      <c r="B3970">
        <v>169.449610898717</v>
      </c>
      <c r="C3970">
        <v>205.74146597061801</v>
      </c>
      <c r="D3970">
        <v>21.932755610900902</v>
      </c>
      <c r="E3970">
        <v>7.9407309446027901</v>
      </c>
      <c r="F3970">
        <v>5.2651124000549299</v>
      </c>
      <c r="G3970">
        <v>3.6013875007629301</v>
      </c>
      <c r="H3970">
        <v>7.4271764755248997</v>
      </c>
      <c r="I3970">
        <v>3.05296277999877</v>
      </c>
      <c r="J3970">
        <v>950</v>
      </c>
      <c r="K3970">
        <v>276</v>
      </c>
      <c r="L3970">
        <v>1555</v>
      </c>
      <c r="M3970">
        <v>701</v>
      </c>
      <c r="N3970">
        <v>83.216583251953097</v>
      </c>
      <c r="O3970">
        <v>55.605754852294901</v>
      </c>
      <c r="P3970">
        <v>67.499549684779296</v>
      </c>
      <c r="Q3970">
        <v>189.88881183541301</v>
      </c>
      <c r="R3970">
        <v>21.6068189012978</v>
      </c>
      <c r="S3970">
        <v>4.3048725334846001</v>
      </c>
      <c r="T3970">
        <v>0.38242199886455802</v>
      </c>
      <c r="U3970">
        <v>0.97387775216878403</v>
      </c>
      <c r="V3970">
        <v>15.6711478800413</v>
      </c>
      <c r="W3970">
        <v>2.9720670391061401</v>
      </c>
    </row>
    <row r="3971" spans="1:23" x14ac:dyDescent="0.25">
      <c r="A3971">
        <v>3969</v>
      </c>
      <c r="B3971">
        <v>176.51124609443201</v>
      </c>
      <c r="C3971">
        <v>176.309941974422</v>
      </c>
      <c r="D3971">
        <v>29.3695606147595</v>
      </c>
      <c r="E3971">
        <v>7.1216422520573799</v>
      </c>
      <c r="F3971">
        <v>6.4447479248046804</v>
      </c>
      <c r="G3971">
        <v>3.1562356948852499</v>
      </c>
      <c r="H3971">
        <v>11.1168813705444</v>
      </c>
      <c r="I3971">
        <v>2.4861166477203298</v>
      </c>
      <c r="J3971">
        <v>1402</v>
      </c>
      <c r="K3971">
        <v>253</v>
      </c>
      <c r="L3971">
        <v>2154</v>
      </c>
      <c r="M3971">
        <v>557</v>
      </c>
      <c r="N3971">
        <v>104.804573059082</v>
      </c>
      <c r="O3971">
        <v>21</v>
      </c>
      <c r="P3971">
        <v>69.234341893380801</v>
      </c>
      <c r="Q3971">
        <v>194.66560554117399</v>
      </c>
      <c r="R3971">
        <v>23.0060130704668</v>
      </c>
      <c r="S3971">
        <v>4.1359502191072401</v>
      </c>
      <c r="T3971">
        <v>0.46489658385851301</v>
      </c>
      <c r="U3971">
        <v>0.97929150226379502</v>
      </c>
      <c r="V3971">
        <v>6.6411411411411398</v>
      </c>
      <c r="W3971">
        <v>2.2630041724617498</v>
      </c>
    </row>
    <row r="3972" spans="1:23" x14ac:dyDescent="0.25">
      <c r="A3972">
        <v>3970</v>
      </c>
      <c r="B3972">
        <v>172.58293388189099</v>
      </c>
      <c r="C3972">
        <v>214.59514060043799</v>
      </c>
      <c r="D3972">
        <v>34.755209435365899</v>
      </c>
      <c r="E3972">
        <v>7.2963403013360102</v>
      </c>
      <c r="F3972">
        <v>8.4575653076171804</v>
      </c>
      <c r="G3972">
        <v>2.1112523078918399</v>
      </c>
      <c r="H3972">
        <v>11.037665367126399</v>
      </c>
      <c r="I3972">
        <v>2.11738681793212</v>
      </c>
      <c r="J3972">
        <v>1331</v>
      </c>
      <c r="K3972">
        <v>197</v>
      </c>
      <c r="L3972">
        <v>2593</v>
      </c>
      <c r="M3972">
        <v>424</v>
      </c>
      <c r="N3972">
        <v>119.86659240722599</v>
      </c>
      <c r="O3972">
        <v>44</v>
      </c>
      <c r="P3972">
        <v>65.307894010488496</v>
      </c>
      <c r="Q3972">
        <v>194.30920403672499</v>
      </c>
      <c r="R3972">
        <v>21.931643259240499</v>
      </c>
      <c r="S3972">
        <v>2.9160418749186898</v>
      </c>
      <c r="T3972">
        <v>0.42795187183743999</v>
      </c>
      <c r="U3972">
        <v>0.98541340615016404</v>
      </c>
      <c r="V3972">
        <v>10.8033240997229</v>
      </c>
      <c r="W3972">
        <v>2.1343884120171599</v>
      </c>
    </row>
    <row r="3973" spans="1:23" x14ac:dyDescent="0.25">
      <c r="A3973">
        <v>3971</v>
      </c>
      <c r="B3973">
        <v>118.324477478701</v>
      </c>
      <c r="C3973">
        <v>186.32342952512101</v>
      </c>
      <c r="D3973">
        <v>21.576176328962401</v>
      </c>
      <c r="E3973">
        <v>11.8882948947017</v>
      </c>
      <c r="F3973">
        <v>5.3734250068664497</v>
      </c>
      <c r="G3973">
        <v>4.6599555015563903</v>
      </c>
      <c r="H3973">
        <v>6.1700243949890101</v>
      </c>
      <c r="I3973">
        <v>3.2285885810852002</v>
      </c>
      <c r="J3973">
        <v>651</v>
      </c>
      <c r="K3973">
        <v>237</v>
      </c>
      <c r="L3973">
        <v>1444</v>
      </c>
      <c r="M3973">
        <v>650</v>
      </c>
      <c r="N3973">
        <v>66.098411560058594</v>
      </c>
      <c r="O3973">
        <v>33.541019439697202</v>
      </c>
      <c r="P3973">
        <v>113.013854146623</v>
      </c>
      <c r="Q3973">
        <v>187.67915029469501</v>
      </c>
      <c r="R3973">
        <v>25.366086223282</v>
      </c>
      <c r="S3973">
        <v>5.9763020434827396</v>
      </c>
      <c r="T3973">
        <v>0.60963513856397999</v>
      </c>
      <c r="U3973">
        <v>0.96841843312322795</v>
      </c>
      <c r="V3973">
        <v>7.9125448028673802</v>
      </c>
      <c r="W3973">
        <v>2.9406904149834698</v>
      </c>
    </row>
    <row r="3974" spans="1:23" x14ac:dyDescent="0.25">
      <c r="A3974">
        <v>3972</v>
      </c>
      <c r="B3974">
        <v>142.63220710667699</v>
      </c>
      <c r="C3974">
        <v>222.63067398940399</v>
      </c>
      <c r="D3974">
        <v>36.070677618682701</v>
      </c>
      <c r="E3974">
        <v>6.4071044882346602</v>
      </c>
      <c r="F3974">
        <v>8.1372308731079102</v>
      </c>
      <c r="G3974">
        <v>2.8143575191497798</v>
      </c>
      <c r="H3974">
        <v>10.6401252746582</v>
      </c>
      <c r="I3974">
        <v>2.4853622913360498</v>
      </c>
      <c r="J3974">
        <v>1242</v>
      </c>
      <c r="K3974">
        <v>227</v>
      </c>
      <c r="L3974">
        <v>2344</v>
      </c>
      <c r="M3974">
        <v>481</v>
      </c>
      <c r="N3974">
        <v>123.794189453125</v>
      </c>
      <c r="O3974">
        <v>20.6155281066894</v>
      </c>
      <c r="P3974">
        <v>74.527934310094906</v>
      </c>
      <c r="Q3974">
        <v>143.53484747272299</v>
      </c>
      <c r="R3974">
        <v>20.424436541005999</v>
      </c>
      <c r="S3974">
        <v>5.3969423287433296</v>
      </c>
      <c r="T3974">
        <v>0.53390493869409605</v>
      </c>
      <c r="U3974">
        <v>0.96630973114608198</v>
      </c>
      <c r="V3974">
        <v>4.9973975276512599</v>
      </c>
      <c r="W3974">
        <v>3.2194290583723899</v>
      </c>
    </row>
    <row r="3975" spans="1:23" x14ac:dyDescent="0.25">
      <c r="A3975">
        <v>3973</v>
      </c>
      <c r="B3975">
        <v>156.05063168312901</v>
      </c>
      <c r="C3975">
        <v>124.263346853228</v>
      </c>
      <c r="D3975">
        <v>28.040523741960801</v>
      </c>
      <c r="E3975">
        <v>10.4239132302695</v>
      </c>
      <c r="F3975">
        <v>9.6422967910766602</v>
      </c>
      <c r="G3975">
        <v>3.2110404968261701</v>
      </c>
      <c r="H3975">
        <v>11.3098545074462</v>
      </c>
      <c r="I3975">
        <v>2.33525395393371</v>
      </c>
      <c r="J3975">
        <v>1429</v>
      </c>
      <c r="K3975">
        <v>221</v>
      </c>
      <c r="L3975">
        <v>2797</v>
      </c>
      <c r="M3975">
        <v>425</v>
      </c>
      <c r="N3975">
        <v>112.05802154541</v>
      </c>
      <c r="O3975">
        <v>25.179357528686499</v>
      </c>
      <c r="P3975">
        <v>69.882045454545406</v>
      </c>
      <c r="Q3975">
        <v>188.278681051511</v>
      </c>
      <c r="R3975">
        <v>22.194234415060599</v>
      </c>
      <c r="S3975">
        <v>4.2542213474844202</v>
      </c>
      <c r="T3975">
        <v>0.44096661763768402</v>
      </c>
      <c r="U3975">
        <v>0.97473008595547195</v>
      </c>
      <c r="V3975">
        <v>9.2837723024638894</v>
      </c>
      <c r="W3975">
        <v>2.5158055744391499</v>
      </c>
    </row>
    <row r="3976" spans="1:23" x14ac:dyDescent="0.25">
      <c r="A3976">
        <v>3974</v>
      </c>
      <c r="B3976">
        <v>196.20291486347401</v>
      </c>
      <c r="C3976">
        <v>175.92301422499901</v>
      </c>
      <c r="D3976">
        <v>38.334327495374701</v>
      </c>
      <c r="E3976">
        <v>11.8678574327493</v>
      </c>
      <c r="F3976">
        <v>7.16754150390625</v>
      </c>
      <c r="G3976">
        <v>4.6070294380187899</v>
      </c>
      <c r="H3976">
        <v>10.194531440734799</v>
      </c>
      <c r="I3976">
        <v>3.1682965755462602</v>
      </c>
      <c r="J3976">
        <v>1252</v>
      </c>
      <c r="K3976">
        <v>235</v>
      </c>
      <c r="L3976">
        <v>2455</v>
      </c>
      <c r="M3976">
        <v>641</v>
      </c>
      <c r="N3976">
        <v>93.048377990722599</v>
      </c>
      <c r="O3976">
        <v>43.600456237792898</v>
      </c>
      <c r="P3976">
        <v>51.451136816912602</v>
      </c>
      <c r="Q3976">
        <v>178.40026513477599</v>
      </c>
      <c r="R3976">
        <v>16.455288858481399</v>
      </c>
      <c r="S3976">
        <v>7.54755844380316</v>
      </c>
      <c r="T3976">
        <v>0.43483230760983399</v>
      </c>
      <c r="U3976">
        <v>0.96349707560183095</v>
      </c>
      <c r="V3976">
        <v>8.9801734820322103</v>
      </c>
      <c r="W3976">
        <v>3.10973489787049</v>
      </c>
    </row>
    <row r="3977" spans="1:23" x14ac:dyDescent="0.25">
      <c r="A3977">
        <v>3975</v>
      </c>
      <c r="B3977">
        <v>158.05550272661901</v>
      </c>
      <c r="C3977">
        <v>127.110462069902</v>
      </c>
      <c r="D3977">
        <v>35.932012685682402</v>
      </c>
      <c r="E3977">
        <v>4.4369943671926002</v>
      </c>
      <c r="F3977">
        <v>6.7419929504394496</v>
      </c>
      <c r="G3977">
        <v>3.7011182308196999</v>
      </c>
      <c r="H3977">
        <v>7.8107857704162598</v>
      </c>
      <c r="I3977">
        <v>2.1534128189086901</v>
      </c>
      <c r="J3977">
        <v>895</v>
      </c>
      <c r="K3977">
        <v>140</v>
      </c>
      <c r="L3977">
        <v>1852</v>
      </c>
      <c r="M3977">
        <v>358</v>
      </c>
      <c r="N3977">
        <v>87.464279174804602</v>
      </c>
      <c r="O3977">
        <v>16.643316268920898</v>
      </c>
      <c r="P3977">
        <v>99.992732558139494</v>
      </c>
      <c r="Q3977">
        <v>131.15373340933101</v>
      </c>
      <c r="R3977">
        <v>24.8715855065584</v>
      </c>
      <c r="S3977">
        <v>4.2418801315187604</v>
      </c>
      <c r="T3977">
        <v>0.55341808931789305</v>
      </c>
      <c r="U3977">
        <v>0.97027516392770896</v>
      </c>
      <c r="V3977">
        <v>8.6438941076003406</v>
      </c>
      <c r="W3977">
        <v>3.1636065084340901</v>
      </c>
    </row>
    <row r="3978" spans="1:23" x14ac:dyDescent="0.25">
      <c r="A3978">
        <v>3976</v>
      </c>
      <c r="B3978">
        <v>170.303130276155</v>
      </c>
      <c r="C3978">
        <v>184.08665023578899</v>
      </c>
      <c r="D3978">
        <v>32.135797578701201</v>
      </c>
      <c r="E3978">
        <v>11.842914167440201</v>
      </c>
      <c r="F3978">
        <v>8.0288572311401296</v>
      </c>
      <c r="G3978">
        <v>4.4304251670837402</v>
      </c>
      <c r="H3978">
        <v>11.2576990127563</v>
      </c>
      <c r="I3978">
        <v>4.0240125656127903</v>
      </c>
      <c r="J3978">
        <v>1342</v>
      </c>
      <c r="K3978">
        <v>408</v>
      </c>
      <c r="L3978">
        <v>2501</v>
      </c>
      <c r="M3978">
        <v>968</v>
      </c>
      <c r="N3978">
        <v>128.160064697265</v>
      </c>
      <c r="O3978">
        <v>40.112342834472599</v>
      </c>
      <c r="P3978">
        <v>61.412261278715697</v>
      </c>
      <c r="Q3978">
        <v>159.75288596581299</v>
      </c>
      <c r="R3978">
        <v>23.297771809283098</v>
      </c>
      <c r="S3978">
        <v>6.4051736983818497</v>
      </c>
      <c r="T3978">
        <v>0.43056711247968099</v>
      </c>
      <c r="U3978">
        <v>0.95011400007876301</v>
      </c>
      <c r="V3978">
        <v>10.445604395604301</v>
      </c>
      <c r="W3978">
        <v>3.0718110668680398</v>
      </c>
    </row>
    <row r="3979" spans="1:23" x14ac:dyDescent="0.25">
      <c r="A3979">
        <v>3977</v>
      </c>
      <c r="B3979">
        <v>178.669001921248</v>
      </c>
      <c r="C3979">
        <v>192.96879427118699</v>
      </c>
      <c r="D3979">
        <v>16.924779042624198</v>
      </c>
      <c r="E3979">
        <v>7.6404835008553302</v>
      </c>
      <c r="F3979">
        <v>6.4468498229980398</v>
      </c>
      <c r="G3979">
        <v>3.2778978347778298</v>
      </c>
      <c r="H3979">
        <v>8.9004907608032209</v>
      </c>
      <c r="I3979">
        <v>2.38345026969909</v>
      </c>
      <c r="J3979">
        <v>1100</v>
      </c>
      <c r="K3979">
        <v>170</v>
      </c>
      <c r="L3979">
        <v>2110</v>
      </c>
      <c r="M3979">
        <v>441</v>
      </c>
      <c r="N3979">
        <v>93.477272033691406</v>
      </c>
      <c r="O3979">
        <v>49.578220367431598</v>
      </c>
      <c r="P3979">
        <v>73.5226393629124</v>
      </c>
      <c r="Q3979">
        <v>223.54987569389999</v>
      </c>
      <c r="R3979">
        <v>33.052791563215301</v>
      </c>
      <c r="S3979">
        <v>3.51131258158216</v>
      </c>
      <c r="T3979">
        <v>0.43173057934824799</v>
      </c>
      <c r="U3979">
        <v>0.98637601500401395</v>
      </c>
      <c r="V3979">
        <v>15.522544283413801</v>
      </c>
      <c r="W3979">
        <v>2.4198068290028498</v>
      </c>
    </row>
    <row r="3980" spans="1:23" x14ac:dyDescent="0.25">
      <c r="A3980">
        <v>3978</v>
      </c>
      <c r="B3980">
        <v>163.57037784548501</v>
      </c>
      <c r="C3980">
        <v>148.72757088241499</v>
      </c>
      <c r="D3980">
        <v>40.2613329041707</v>
      </c>
      <c r="E3980">
        <v>12.9267418469558</v>
      </c>
      <c r="F3980">
        <v>7.8056106567382804</v>
      </c>
      <c r="G3980">
        <v>5.3654408454895002</v>
      </c>
      <c r="H3980">
        <v>9.7243185043334908</v>
      </c>
      <c r="I3980">
        <v>3.8588678836822501</v>
      </c>
      <c r="J3980">
        <v>1187</v>
      </c>
      <c r="K3980">
        <v>343</v>
      </c>
      <c r="L3980">
        <v>2163</v>
      </c>
      <c r="M3980">
        <v>800</v>
      </c>
      <c r="N3980">
        <v>115.97412872314401</v>
      </c>
      <c r="O3980">
        <v>35.383613586425703</v>
      </c>
      <c r="P3980">
        <v>133.290772709723</v>
      </c>
      <c r="Q3980">
        <v>149.07396825396799</v>
      </c>
      <c r="R3980">
        <v>23.411111497335899</v>
      </c>
      <c r="S3980">
        <v>4.3432328459970604</v>
      </c>
      <c r="T3980">
        <v>0.83159721922232899</v>
      </c>
      <c r="U3980">
        <v>0.97398695314377803</v>
      </c>
      <c r="V3980">
        <v>6.3646779074794599</v>
      </c>
      <c r="W3980">
        <v>3.0027808676307002</v>
      </c>
    </row>
    <row r="3981" spans="1:23" x14ac:dyDescent="0.25">
      <c r="A3981">
        <v>3979</v>
      </c>
      <c r="B3981">
        <v>172.342195656814</v>
      </c>
      <c r="C3981">
        <v>174.77971627627099</v>
      </c>
      <c r="D3981">
        <v>43.518518562758601</v>
      </c>
      <c r="E3981">
        <v>6.8571427824376396</v>
      </c>
      <c r="F3981">
        <v>6.63238048553466</v>
      </c>
      <c r="G3981">
        <v>2.83658599853515</v>
      </c>
      <c r="H3981">
        <v>10.4150276184082</v>
      </c>
      <c r="I3981">
        <v>2.1357433795928902</v>
      </c>
      <c r="J3981">
        <v>1186</v>
      </c>
      <c r="K3981">
        <v>123</v>
      </c>
      <c r="L3981">
        <v>1859</v>
      </c>
      <c r="M3981">
        <v>326</v>
      </c>
      <c r="N3981">
        <v>115.663314819335</v>
      </c>
      <c r="O3981">
        <v>55.605754852294901</v>
      </c>
      <c r="P3981">
        <v>103.071953255425</v>
      </c>
      <c r="Q3981">
        <v>158.39850488786601</v>
      </c>
      <c r="R3981">
        <v>22.475525505960899</v>
      </c>
      <c r="S3981">
        <v>9.9298701370600906</v>
      </c>
      <c r="T3981">
        <v>0.53197280550719706</v>
      </c>
      <c r="U3981">
        <v>0.93423442497866704</v>
      </c>
      <c r="V3981">
        <v>9.0418749999999992</v>
      </c>
      <c r="W3981">
        <v>4.3513468013468</v>
      </c>
    </row>
    <row r="3982" spans="1:23" x14ac:dyDescent="0.25">
      <c r="A3982">
        <v>3980</v>
      </c>
      <c r="B3982">
        <v>135.08523355780201</v>
      </c>
      <c r="C3982">
        <v>119.80859321935201</v>
      </c>
      <c r="D3982">
        <v>20.761969027987501</v>
      </c>
      <c r="E3982">
        <v>4.93507529544961</v>
      </c>
      <c r="F3982">
        <v>4.3509640693664497</v>
      </c>
      <c r="G3982">
        <v>3.7778635025024401</v>
      </c>
      <c r="H3982">
        <v>4.8379878997802699</v>
      </c>
      <c r="I3982">
        <v>2.4987807273864702</v>
      </c>
      <c r="J3982">
        <v>428</v>
      </c>
      <c r="K3982">
        <v>225</v>
      </c>
      <c r="L3982">
        <v>984</v>
      </c>
      <c r="M3982">
        <v>504</v>
      </c>
      <c r="N3982">
        <v>44.407207489013601</v>
      </c>
      <c r="O3982">
        <v>34.481876373291001</v>
      </c>
      <c r="P3982">
        <v>75.849188790560405</v>
      </c>
      <c r="Q3982">
        <v>123.420392225683</v>
      </c>
      <c r="R3982">
        <v>21.426522457739299</v>
      </c>
      <c r="S3982">
        <v>4.6338765523578704</v>
      </c>
      <c r="T3982">
        <v>0.440104785720833</v>
      </c>
      <c r="U3982">
        <v>0.97097862488877296</v>
      </c>
      <c r="V3982">
        <v>9.9958419958419906</v>
      </c>
      <c r="W3982">
        <v>3.61901940453266</v>
      </c>
    </row>
    <row r="3983" spans="1:23" x14ac:dyDescent="0.25">
      <c r="A3983">
        <v>3981</v>
      </c>
      <c r="B3983">
        <v>177.11867103960799</v>
      </c>
      <c r="C3983">
        <v>201.965941508665</v>
      </c>
      <c r="D3983">
        <v>32.542332766574098</v>
      </c>
      <c r="E3983">
        <v>6.6549417627842704</v>
      </c>
      <c r="F3983">
        <v>7.6441750526428196</v>
      </c>
      <c r="G3983">
        <v>2.8635959625244101</v>
      </c>
      <c r="H3983">
        <v>12.8886375427246</v>
      </c>
      <c r="I3983">
        <v>1.97468829154968</v>
      </c>
      <c r="J3983">
        <v>1629</v>
      </c>
      <c r="K3983">
        <v>160</v>
      </c>
      <c r="L3983">
        <v>2647</v>
      </c>
      <c r="M3983">
        <v>374</v>
      </c>
      <c r="N3983">
        <v>114.061386108398</v>
      </c>
      <c r="O3983">
        <v>21.9317111968994</v>
      </c>
      <c r="P3983">
        <v>142.950429243976</v>
      </c>
      <c r="Q3983">
        <v>181.375618232856</v>
      </c>
      <c r="R3983">
        <v>24.110472959926199</v>
      </c>
      <c r="S3983">
        <v>6.6932074449428898</v>
      </c>
      <c r="T3983">
        <v>0.67516326568796503</v>
      </c>
      <c r="U3983">
        <v>0.95762512354884799</v>
      </c>
      <c r="V3983">
        <v>13.9490291262135</v>
      </c>
      <c r="W3983">
        <v>2.6402402402402401</v>
      </c>
    </row>
    <row r="3984" spans="1:23" x14ac:dyDescent="0.25">
      <c r="A3984">
        <v>3982</v>
      </c>
      <c r="B3984">
        <v>151.05759863377901</v>
      </c>
      <c r="C3984">
        <v>211.69527838692699</v>
      </c>
      <c r="D3984">
        <v>22.379095287848301</v>
      </c>
      <c r="E3984">
        <v>5.6594836608415502</v>
      </c>
      <c r="F3984">
        <v>7.6381158828735298</v>
      </c>
      <c r="G3984">
        <v>3.0256478786468501</v>
      </c>
      <c r="H3984">
        <v>8.4398918151855398</v>
      </c>
      <c r="I3984">
        <v>2.54743075370788</v>
      </c>
      <c r="J3984">
        <v>996</v>
      </c>
      <c r="K3984">
        <v>237</v>
      </c>
      <c r="L3984">
        <v>1986</v>
      </c>
      <c r="M3984">
        <v>501</v>
      </c>
      <c r="N3984">
        <v>93.230895996093693</v>
      </c>
      <c r="O3984">
        <v>55.865909576416001</v>
      </c>
      <c r="P3984">
        <v>61.127880184331801</v>
      </c>
      <c r="Q3984">
        <v>178.826666666666</v>
      </c>
      <c r="R3984">
        <v>25.1826051189209</v>
      </c>
      <c r="S3984">
        <v>9.4129057714251196</v>
      </c>
      <c r="T3984">
        <v>0.36885723108789098</v>
      </c>
      <c r="U3984">
        <v>0.94787023031293705</v>
      </c>
      <c r="V3984">
        <v>9.9746407438715092</v>
      </c>
      <c r="W3984">
        <v>3.21231335651462</v>
      </c>
    </row>
    <row r="3985" spans="1:23" x14ac:dyDescent="0.25">
      <c r="A3985">
        <v>3983</v>
      </c>
      <c r="B3985">
        <v>173.49451765025501</v>
      </c>
      <c r="C3985">
        <v>190.092084069164</v>
      </c>
      <c r="D3985">
        <v>25.895829208766301</v>
      </c>
      <c r="E3985">
        <v>9.7468352224729706</v>
      </c>
      <c r="F3985">
        <v>8.9808034896850497</v>
      </c>
      <c r="G3985">
        <v>3.5780324935913002</v>
      </c>
      <c r="H3985">
        <v>11.290753364562899</v>
      </c>
      <c r="I3985">
        <v>2.63924956321716</v>
      </c>
      <c r="J3985">
        <v>1404</v>
      </c>
      <c r="K3985">
        <v>234</v>
      </c>
      <c r="L3985">
        <v>2623</v>
      </c>
      <c r="M3985">
        <v>518</v>
      </c>
      <c r="N3985">
        <v>113.463645935058</v>
      </c>
      <c r="O3985">
        <v>25.495098114013601</v>
      </c>
      <c r="P3985">
        <v>79.394133822181402</v>
      </c>
      <c r="Q3985">
        <v>193.70190721309299</v>
      </c>
      <c r="R3985">
        <v>28.7072365174018</v>
      </c>
      <c r="S3985">
        <v>10.7659185995371</v>
      </c>
      <c r="T3985">
        <v>0.44826671223255798</v>
      </c>
      <c r="U3985">
        <v>0.94009965834662801</v>
      </c>
      <c r="V3985">
        <v>15.7486033519553</v>
      </c>
      <c r="W3985">
        <v>5.3012048192770997</v>
      </c>
    </row>
    <row r="3986" spans="1:23" x14ac:dyDescent="0.25">
      <c r="A3986">
        <v>3984</v>
      </c>
      <c r="B3986">
        <v>143.259853674629</v>
      </c>
      <c r="C3986">
        <v>191.06584641658</v>
      </c>
      <c r="D3986">
        <v>20.431345042830799</v>
      </c>
      <c r="E3986">
        <v>4.9574869523868603</v>
      </c>
      <c r="F3986">
        <v>6.6949472427368102</v>
      </c>
      <c r="G3986">
        <v>2.4915874004364</v>
      </c>
      <c r="H3986">
        <v>7.69215965270996</v>
      </c>
      <c r="I3986">
        <v>2.5549087524414</v>
      </c>
      <c r="J3986">
        <v>906</v>
      </c>
      <c r="K3986">
        <v>277</v>
      </c>
      <c r="L3986">
        <v>1918</v>
      </c>
      <c r="M3986">
        <v>482</v>
      </c>
      <c r="N3986">
        <v>89.554458618164006</v>
      </c>
      <c r="O3986">
        <v>53.413482666015597</v>
      </c>
      <c r="P3986">
        <v>95.885390136605693</v>
      </c>
      <c r="Q3986">
        <v>181.53076957756599</v>
      </c>
      <c r="R3986">
        <v>13.8284420228476</v>
      </c>
      <c r="S3986">
        <v>6.7713939690699201</v>
      </c>
      <c r="T3986">
        <v>0.69478512574066598</v>
      </c>
      <c r="U3986">
        <v>0.95496101031257297</v>
      </c>
      <c r="V3986">
        <v>6.0537289494787396</v>
      </c>
      <c r="W3986">
        <v>2.8360764754779701</v>
      </c>
    </row>
    <row r="3987" spans="1:23" x14ac:dyDescent="0.25">
      <c r="A3987">
        <v>3985</v>
      </c>
      <c r="B3987">
        <v>163.49966038541399</v>
      </c>
      <c r="C3987">
        <v>165.70218711793299</v>
      </c>
      <c r="D3987">
        <v>35.317090292060001</v>
      </c>
      <c r="E3987">
        <v>10.727460895762601</v>
      </c>
      <c r="F3987">
        <v>7.7633256912231401</v>
      </c>
      <c r="G3987">
        <v>4.6306653022766104</v>
      </c>
      <c r="H3987">
        <v>10.2765502929687</v>
      </c>
      <c r="I3987">
        <v>3.1534168720245299</v>
      </c>
      <c r="J3987">
        <v>1309</v>
      </c>
      <c r="K3987">
        <v>240</v>
      </c>
      <c r="L3987">
        <v>2367</v>
      </c>
      <c r="M3987">
        <v>645</v>
      </c>
      <c r="N3987">
        <v>107.05606842041</v>
      </c>
      <c r="O3987">
        <v>34.438350677490199</v>
      </c>
      <c r="P3987">
        <v>96.188278388278306</v>
      </c>
      <c r="Q3987">
        <v>166.10311349179699</v>
      </c>
      <c r="R3987">
        <v>25.008835251282601</v>
      </c>
      <c r="S3987">
        <v>7.9839087635360704</v>
      </c>
      <c r="T3987">
        <v>0.53822035672928203</v>
      </c>
      <c r="U3987">
        <v>0.93236193700935399</v>
      </c>
      <c r="V3987">
        <v>10.765327695560201</v>
      </c>
      <c r="W3987">
        <v>3.6560981846075098</v>
      </c>
    </row>
    <row r="3988" spans="1:23" x14ac:dyDescent="0.25">
      <c r="A3988">
        <v>3986</v>
      </c>
      <c r="B3988">
        <v>161.65588309495601</v>
      </c>
      <c r="C3988">
        <v>182.447612024297</v>
      </c>
      <c r="D3988">
        <v>35.736703786126199</v>
      </c>
      <c r="E3988">
        <v>5.7204315335362699</v>
      </c>
      <c r="F3988">
        <v>9.6555671691894496</v>
      </c>
      <c r="G3988">
        <v>3.4467535018920898</v>
      </c>
      <c r="H3988">
        <v>13.8540029525756</v>
      </c>
      <c r="I3988">
        <v>2.4122023582458398</v>
      </c>
      <c r="J3988">
        <v>1667</v>
      </c>
      <c r="K3988">
        <v>228</v>
      </c>
      <c r="L3988">
        <v>3120</v>
      </c>
      <c r="M3988">
        <v>473</v>
      </c>
      <c r="N3988">
        <v>121.67169189453099</v>
      </c>
      <c r="O3988">
        <v>56.320510864257798</v>
      </c>
      <c r="P3988">
        <v>87.082855321861004</v>
      </c>
      <c r="Q3988">
        <v>157.215951720763</v>
      </c>
      <c r="R3988">
        <v>21.720258701869898</v>
      </c>
      <c r="S3988">
        <v>8.7665874177922607</v>
      </c>
      <c r="T3988">
        <v>0.55469735139451803</v>
      </c>
      <c r="U3988">
        <v>0.92255239831728297</v>
      </c>
      <c r="V3988">
        <v>9.3408577878103802</v>
      </c>
      <c r="W3988">
        <v>3.4268989926490598</v>
      </c>
    </row>
    <row r="3989" spans="1:23" x14ac:dyDescent="0.25">
      <c r="A3989">
        <v>3987</v>
      </c>
      <c r="B3989">
        <v>181.40940053173901</v>
      </c>
      <c r="C3989">
        <v>192.44244988259001</v>
      </c>
      <c r="D3989">
        <v>15.6339331653516</v>
      </c>
      <c r="E3989">
        <v>12.347252672148599</v>
      </c>
      <c r="F3989">
        <v>6.1726655960082999</v>
      </c>
      <c r="G3989">
        <v>7.0336804389953604</v>
      </c>
      <c r="H3989">
        <v>8.0428962707519496</v>
      </c>
      <c r="I3989">
        <v>5.4395475387573198</v>
      </c>
      <c r="J3989">
        <v>976</v>
      </c>
      <c r="K3989">
        <v>497</v>
      </c>
      <c r="L3989">
        <v>1882</v>
      </c>
      <c r="M3989">
        <v>1416</v>
      </c>
      <c r="N3989">
        <v>97.744567871093693</v>
      </c>
      <c r="O3989">
        <v>48.507732391357401</v>
      </c>
      <c r="P3989">
        <v>74.567387687188003</v>
      </c>
      <c r="Q3989">
        <v>123.006508721687</v>
      </c>
      <c r="R3989">
        <v>30.8753919714914</v>
      </c>
      <c r="S3989">
        <v>9.9737691284664507</v>
      </c>
      <c r="T3989">
        <v>0.404393719843397</v>
      </c>
      <c r="U3989">
        <v>0.94768469489492502</v>
      </c>
      <c r="V3989">
        <v>15.1930646672914</v>
      </c>
      <c r="W3989">
        <v>3.8291966906858801</v>
      </c>
    </row>
    <row r="3990" spans="1:23" x14ac:dyDescent="0.25">
      <c r="A3990">
        <v>3988</v>
      </c>
      <c r="B3990">
        <v>177.314017349453</v>
      </c>
      <c r="C3990">
        <v>210.992955423159</v>
      </c>
      <c r="D3990">
        <v>41.540540732994003</v>
      </c>
      <c r="E3990">
        <v>5.3935575006421104</v>
      </c>
      <c r="F3990">
        <v>6.6203265190124503</v>
      </c>
      <c r="G3990">
        <v>2.8496665954589799</v>
      </c>
      <c r="H3990">
        <v>11.6410198211669</v>
      </c>
      <c r="I3990">
        <v>2.1973309516906698</v>
      </c>
      <c r="J3990">
        <v>1322</v>
      </c>
      <c r="K3990">
        <v>155</v>
      </c>
      <c r="L3990">
        <v>1941</v>
      </c>
      <c r="M3990">
        <v>409</v>
      </c>
      <c r="N3990">
        <v>125.195846557617</v>
      </c>
      <c r="O3990">
        <v>48.795494079589801</v>
      </c>
      <c r="P3990">
        <v>68.061804697156902</v>
      </c>
      <c r="Q3990">
        <v>137.97241379310299</v>
      </c>
      <c r="R3990">
        <v>34.186807931500297</v>
      </c>
      <c r="S3990">
        <v>4.4732997077164702</v>
      </c>
      <c r="T3990">
        <v>0.39408318842759599</v>
      </c>
      <c r="U3990">
        <v>0.97571124905611495</v>
      </c>
      <c r="V3990">
        <v>18.243589743589698</v>
      </c>
      <c r="W3990">
        <v>2.77549523110785</v>
      </c>
    </row>
    <row r="3991" spans="1:23" x14ac:dyDescent="0.25">
      <c r="A3991">
        <v>3989</v>
      </c>
      <c r="B3991">
        <v>156.16980729298001</v>
      </c>
      <c r="C3991">
        <v>224.79937510916099</v>
      </c>
      <c r="D3991">
        <v>41.370155506829803</v>
      </c>
      <c r="E3991">
        <v>4.1726269954281898</v>
      </c>
      <c r="F3991">
        <v>7.0320239067077601</v>
      </c>
      <c r="G3991">
        <v>2.3348083496093701</v>
      </c>
      <c r="H3991">
        <v>9.3923463821411097</v>
      </c>
      <c r="I3991">
        <v>1.89995777606964</v>
      </c>
      <c r="J3991">
        <v>1076</v>
      </c>
      <c r="K3991">
        <v>172</v>
      </c>
      <c r="L3991">
        <v>2282</v>
      </c>
      <c r="M3991">
        <v>354</v>
      </c>
      <c r="N3991">
        <v>100.49874877929599</v>
      </c>
      <c r="O3991">
        <v>46.861495971679602</v>
      </c>
      <c r="P3991">
        <v>131.53416605437101</v>
      </c>
      <c r="Q3991">
        <v>178.689895650377</v>
      </c>
      <c r="R3991">
        <v>17.45519426888</v>
      </c>
      <c r="S3991">
        <v>5.0269006882428204</v>
      </c>
      <c r="T3991">
        <v>0.62570151311585998</v>
      </c>
      <c r="U3991">
        <v>0.96303974828066496</v>
      </c>
      <c r="V3991">
        <v>8.7579908675799008</v>
      </c>
      <c r="W3991">
        <v>2.9660130718954201</v>
      </c>
    </row>
    <row r="3992" spans="1:23" x14ac:dyDescent="0.25">
      <c r="A3992">
        <v>3990</v>
      </c>
      <c r="B3992">
        <v>129.296609676104</v>
      </c>
      <c r="C3992">
        <v>163.805274699683</v>
      </c>
      <c r="D3992">
        <v>24.8350511792706</v>
      </c>
      <c r="E3992">
        <v>9.3965863943216998</v>
      </c>
      <c r="F3992">
        <v>6.3866343498229901</v>
      </c>
      <c r="G3992">
        <v>3.8498976230621298</v>
      </c>
      <c r="H3992">
        <v>7.8030524253845197</v>
      </c>
      <c r="I3992">
        <v>3.4312546253204301</v>
      </c>
      <c r="J3992">
        <v>908</v>
      </c>
      <c r="K3992">
        <v>384</v>
      </c>
      <c r="L3992">
        <v>1877</v>
      </c>
      <c r="M3992">
        <v>758</v>
      </c>
      <c r="N3992">
        <v>83.862983703613196</v>
      </c>
      <c r="O3992">
        <v>42.544094085693303</v>
      </c>
      <c r="P3992">
        <v>51.210497981157403</v>
      </c>
      <c r="Q3992">
        <v>178.814205457463</v>
      </c>
      <c r="R3992">
        <v>26.4504177741101</v>
      </c>
      <c r="S3992">
        <v>5.5461150668521997</v>
      </c>
      <c r="T3992">
        <v>0.30682671743858903</v>
      </c>
      <c r="U3992">
        <v>0.961899713471284</v>
      </c>
      <c r="V3992">
        <v>20.086520947176599</v>
      </c>
      <c r="W3992">
        <v>3.08650519031141</v>
      </c>
    </row>
    <row r="3993" spans="1:23" x14ac:dyDescent="0.25">
      <c r="A3993">
        <v>3991</v>
      </c>
      <c r="B3993">
        <v>169.38702478216101</v>
      </c>
      <c r="C3993">
        <v>165.687108230316</v>
      </c>
      <c r="D3993">
        <v>18.7686088911741</v>
      </c>
      <c r="E3993">
        <v>8.3555174730691704</v>
      </c>
      <c r="F3993">
        <v>4.6416339874267498</v>
      </c>
      <c r="G3993">
        <v>4.7662816047668404</v>
      </c>
      <c r="H3993">
        <v>7.6008872985839799</v>
      </c>
      <c r="I3993">
        <v>3.63998222351074</v>
      </c>
      <c r="J3993">
        <v>932</v>
      </c>
      <c r="K3993">
        <v>366</v>
      </c>
      <c r="L3993">
        <v>1632</v>
      </c>
      <c r="M3993">
        <v>766</v>
      </c>
      <c r="N3993">
        <v>81.271156311035099</v>
      </c>
      <c r="O3993">
        <v>42.520584106445298</v>
      </c>
      <c r="P3993">
        <v>65.624707786369299</v>
      </c>
      <c r="Q3993">
        <v>149.18413452281601</v>
      </c>
      <c r="R3993">
        <v>18.752803615365298</v>
      </c>
      <c r="S3993">
        <v>8.6624908119547097</v>
      </c>
      <c r="T3993">
        <v>0.50755492735647501</v>
      </c>
      <c r="U3993">
        <v>0.951950214254629</v>
      </c>
      <c r="V3993">
        <v>8.4851551956815108</v>
      </c>
      <c r="W3993">
        <v>4.1473102061337297</v>
      </c>
    </row>
    <row r="3994" spans="1:23" x14ac:dyDescent="0.25">
      <c r="A3994">
        <v>3992</v>
      </c>
      <c r="B3994">
        <v>150.98540627607699</v>
      </c>
      <c r="C3994">
        <v>189.042480933066</v>
      </c>
      <c r="D3994">
        <v>50.9969934234107</v>
      </c>
      <c r="E3994">
        <v>12.4517863550342</v>
      </c>
      <c r="F3994">
        <v>6.4841938018798801</v>
      </c>
      <c r="G3994">
        <v>7.64764356613159</v>
      </c>
      <c r="H3994">
        <v>7.20448446273803</v>
      </c>
      <c r="I3994">
        <v>5.5748820304870597</v>
      </c>
      <c r="J3994">
        <v>788</v>
      </c>
      <c r="K3994">
        <v>519</v>
      </c>
      <c r="L3994">
        <v>1600</v>
      </c>
      <c r="M3994">
        <v>1410</v>
      </c>
      <c r="N3994">
        <v>72.235725402832003</v>
      </c>
      <c r="O3994">
        <v>50.3289184570312</v>
      </c>
      <c r="P3994">
        <v>79.644988141305703</v>
      </c>
      <c r="Q3994">
        <v>161.45657055600401</v>
      </c>
      <c r="R3994">
        <v>24.560006141477999</v>
      </c>
      <c r="S3994">
        <v>12.076124051478301</v>
      </c>
      <c r="T3994">
        <v>0.52748713184372398</v>
      </c>
      <c r="U3994">
        <v>0.91759635049981703</v>
      </c>
      <c r="V3994">
        <v>5.1553172993335199</v>
      </c>
      <c r="W3994">
        <v>6.4938451356717399</v>
      </c>
    </row>
    <row r="3995" spans="1:23" x14ac:dyDescent="0.25">
      <c r="A3995">
        <v>3993</v>
      </c>
      <c r="B3995">
        <v>155.881988783015</v>
      </c>
      <c r="C3995">
        <v>214.40579091385399</v>
      </c>
      <c r="D3995">
        <v>25.412171916449299</v>
      </c>
      <c r="E3995">
        <v>4.8651255445159798</v>
      </c>
      <c r="F3995">
        <v>6.6461930274963299</v>
      </c>
      <c r="G3995">
        <v>2.2542366981506299</v>
      </c>
      <c r="H3995">
        <v>10.207990646362299</v>
      </c>
      <c r="I3995">
        <v>1.95358490943908</v>
      </c>
      <c r="J3995">
        <v>1284</v>
      </c>
      <c r="K3995">
        <v>180</v>
      </c>
      <c r="L3995">
        <v>2110</v>
      </c>
      <c r="M3995">
        <v>386</v>
      </c>
      <c r="N3995">
        <v>107.33592224121</v>
      </c>
      <c r="O3995">
        <v>22</v>
      </c>
      <c r="P3995">
        <v>67.946804754619194</v>
      </c>
      <c r="Q3995">
        <v>195.13916132110401</v>
      </c>
      <c r="R3995">
        <v>24.433629097526499</v>
      </c>
      <c r="S3995">
        <v>4.56320774773108</v>
      </c>
      <c r="T3995">
        <v>0.47530387062715002</v>
      </c>
      <c r="U3995">
        <v>0.97523817577453098</v>
      </c>
      <c r="V3995">
        <v>11.6013195098963</v>
      </c>
      <c r="W3995">
        <v>2.9649007708709201</v>
      </c>
    </row>
    <row r="3996" spans="1:23" x14ac:dyDescent="0.25">
      <c r="A3996">
        <v>3994</v>
      </c>
      <c r="B3996">
        <v>183.613208096411</v>
      </c>
      <c r="C3996">
        <v>141.016631411438</v>
      </c>
      <c r="D3996">
        <v>37.751793145063601</v>
      </c>
      <c r="E3996">
        <v>2.7150246381817702</v>
      </c>
      <c r="F3996">
        <v>10.2562618255615</v>
      </c>
      <c r="G3996">
        <v>1.9667854309082</v>
      </c>
      <c r="H3996">
        <v>12.939341545104901</v>
      </c>
      <c r="I3996">
        <v>1.23760545253753</v>
      </c>
      <c r="J3996">
        <v>1636</v>
      </c>
      <c r="K3996">
        <v>72</v>
      </c>
      <c r="L3996">
        <v>3058</v>
      </c>
      <c r="M3996">
        <v>154</v>
      </c>
      <c r="N3996">
        <v>116.70904541015599</v>
      </c>
      <c r="O3996">
        <v>75.006668090820298</v>
      </c>
      <c r="P3996">
        <v>80.643143544506799</v>
      </c>
      <c r="Q3996">
        <v>158.54500688561501</v>
      </c>
      <c r="R3996">
        <v>21.659392174026401</v>
      </c>
      <c r="S3996">
        <v>6.4613560482921102</v>
      </c>
      <c r="T3996">
        <v>0.52898282386517304</v>
      </c>
      <c r="U3996">
        <v>0.95689437934589205</v>
      </c>
      <c r="V3996">
        <v>16.896130346232098</v>
      </c>
      <c r="W3996">
        <v>3.5666805729383899</v>
      </c>
    </row>
    <row r="3997" spans="1:23" x14ac:dyDescent="0.25">
      <c r="A3997">
        <v>3995</v>
      </c>
      <c r="B3997">
        <v>163.22377690232599</v>
      </c>
      <c r="C3997">
        <v>189.21376312367701</v>
      </c>
      <c r="D3997">
        <v>31.966366129089199</v>
      </c>
      <c r="E3997">
        <v>7.3586407316268003</v>
      </c>
      <c r="F3997">
        <v>6.2478337287902797</v>
      </c>
      <c r="G3997">
        <v>4.3880972862243599</v>
      </c>
      <c r="H3997">
        <v>9.5465745925903303</v>
      </c>
      <c r="I3997">
        <v>3.4286367893218901</v>
      </c>
      <c r="J3997">
        <v>1167</v>
      </c>
      <c r="K3997">
        <v>327</v>
      </c>
      <c r="L3997">
        <v>2106</v>
      </c>
      <c r="M3997">
        <v>765</v>
      </c>
      <c r="N3997">
        <v>103.17461395263599</v>
      </c>
      <c r="O3997">
        <v>37.202152252197202</v>
      </c>
      <c r="P3997">
        <v>128.190265486725</v>
      </c>
      <c r="Q3997">
        <v>176.018077922077</v>
      </c>
      <c r="R3997">
        <v>23.413918652271299</v>
      </c>
      <c r="S3997">
        <v>10.8862064728973</v>
      </c>
      <c r="T3997">
        <v>0.656513013572257</v>
      </c>
      <c r="U3997">
        <v>0.93113541789612198</v>
      </c>
      <c r="V3997">
        <v>12.9226415094339</v>
      </c>
      <c r="W3997">
        <v>6.0738582677165303</v>
      </c>
    </row>
    <row r="3998" spans="1:23" x14ac:dyDescent="0.25">
      <c r="A3998">
        <v>3996</v>
      </c>
      <c r="B3998">
        <v>195.264258960973</v>
      </c>
      <c r="C3998">
        <v>170.88961555628799</v>
      </c>
      <c r="D3998">
        <v>13.3389892452266</v>
      </c>
      <c r="E3998">
        <v>6.5771472940233897</v>
      </c>
      <c r="F3998">
        <v>4.4874916076660103</v>
      </c>
      <c r="G3998">
        <v>4.1528458595275799</v>
      </c>
      <c r="H3998">
        <v>6.5402727127075098</v>
      </c>
      <c r="I3998">
        <v>3.10440850257873</v>
      </c>
      <c r="J3998">
        <v>750</v>
      </c>
      <c r="K3998">
        <v>281</v>
      </c>
      <c r="L3998">
        <v>1434</v>
      </c>
      <c r="M3998">
        <v>647</v>
      </c>
      <c r="N3998">
        <v>87</v>
      </c>
      <c r="O3998">
        <v>66.189117431640597</v>
      </c>
      <c r="P3998">
        <v>79.363314447592003</v>
      </c>
      <c r="Q3998">
        <v>209.20411634631699</v>
      </c>
      <c r="R3998">
        <v>21.276734885112798</v>
      </c>
      <c r="S3998">
        <v>4.8587882636878597</v>
      </c>
      <c r="T3998">
        <v>0.47955995187059097</v>
      </c>
      <c r="U3998">
        <v>0.97574706207329598</v>
      </c>
      <c r="V3998">
        <v>11.2921083627797</v>
      </c>
      <c r="W3998">
        <v>2.58542141230068</v>
      </c>
    </row>
    <row r="3999" spans="1:23" x14ac:dyDescent="0.25">
      <c r="A3999">
        <v>3997</v>
      </c>
      <c r="B3999">
        <v>158.80294591395099</v>
      </c>
      <c r="C3999">
        <v>174.07246404937001</v>
      </c>
      <c r="D3999">
        <v>29.211662386244502</v>
      </c>
      <c r="E3999">
        <v>17.970591994245499</v>
      </c>
      <c r="F3999">
        <v>8.9858551025390607</v>
      </c>
      <c r="G3999">
        <v>10.7986946105957</v>
      </c>
      <c r="H3999">
        <v>9.8184690475463796</v>
      </c>
      <c r="I3999">
        <v>8.8329648971557599</v>
      </c>
      <c r="J3999">
        <v>1190</v>
      </c>
      <c r="K3999">
        <v>1027</v>
      </c>
      <c r="L3999">
        <v>2330</v>
      </c>
      <c r="M3999">
        <v>2504</v>
      </c>
      <c r="N3999">
        <v>113.65298461914</v>
      </c>
      <c r="O3999">
        <v>14.8660678863525</v>
      </c>
      <c r="P3999">
        <v>41.749748490945599</v>
      </c>
      <c r="Q3999">
        <v>168.88443247338</v>
      </c>
      <c r="R3999">
        <v>14.3618094038753</v>
      </c>
      <c r="S3999">
        <v>6.6950275161387003</v>
      </c>
      <c r="T3999">
        <v>0.357673147430491</v>
      </c>
      <c r="U3999">
        <v>0.96748807638393197</v>
      </c>
      <c r="V3999">
        <v>8.9426987060998098</v>
      </c>
      <c r="W3999">
        <v>3.50007276961141</v>
      </c>
    </row>
    <row r="4000" spans="1:23" x14ac:dyDescent="0.25">
      <c r="A4000">
        <v>3998</v>
      </c>
      <c r="B4000">
        <v>116.72955035028799</v>
      </c>
      <c r="C4000">
        <v>212.46263269227001</v>
      </c>
      <c r="D4000">
        <v>23.243905107405599</v>
      </c>
      <c r="E4000">
        <v>5.1427492760980797</v>
      </c>
      <c r="F4000">
        <v>6.3844575881957999</v>
      </c>
      <c r="G4000">
        <v>2.4853487014770499</v>
      </c>
      <c r="H4000">
        <v>7.6032958030700604</v>
      </c>
      <c r="I4000">
        <v>2.9056079387664702</v>
      </c>
      <c r="J4000">
        <v>884</v>
      </c>
      <c r="K4000">
        <v>331</v>
      </c>
      <c r="L4000">
        <v>1768</v>
      </c>
      <c r="M4000">
        <v>617</v>
      </c>
      <c r="N4000">
        <v>65.299308776855398</v>
      </c>
      <c r="O4000">
        <v>9.2195444107055593</v>
      </c>
      <c r="P4000">
        <v>70.277033065236793</v>
      </c>
      <c r="Q4000">
        <v>137.26584824882599</v>
      </c>
      <c r="R4000">
        <v>22.273567605934499</v>
      </c>
      <c r="S4000">
        <v>5.4275679396383101</v>
      </c>
      <c r="T4000">
        <v>0.42341016940808801</v>
      </c>
      <c r="U4000">
        <v>0.95939521109081405</v>
      </c>
      <c r="V4000">
        <v>12.37558685446</v>
      </c>
      <c r="W4000">
        <v>3.12491455912508</v>
      </c>
    </row>
    <row r="4001" spans="1:23" x14ac:dyDescent="0.25">
      <c r="A4001">
        <v>3999</v>
      </c>
      <c r="B4001">
        <v>189.960138950882</v>
      </c>
      <c r="C4001">
        <v>124.205088396825</v>
      </c>
      <c r="D4001">
        <v>29.889044923048601</v>
      </c>
      <c r="E4001">
        <v>4.0852674756991201</v>
      </c>
      <c r="F4001">
        <v>4.7834839820861799</v>
      </c>
      <c r="G4001">
        <v>2.7566559314727699</v>
      </c>
      <c r="H4001">
        <v>5.7175064086914</v>
      </c>
      <c r="I4001">
        <v>1.5989024639129601</v>
      </c>
      <c r="J4001">
        <v>586</v>
      </c>
      <c r="K4001">
        <v>90</v>
      </c>
      <c r="L4001">
        <v>1393</v>
      </c>
      <c r="M4001">
        <v>215</v>
      </c>
      <c r="N4001">
        <v>64.536811828613196</v>
      </c>
      <c r="O4001">
        <v>87.235313415527301</v>
      </c>
      <c r="P4001">
        <v>55.570028818443802</v>
      </c>
      <c r="Q4001">
        <v>207.213308275092</v>
      </c>
      <c r="R4001">
        <v>18.291668967086402</v>
      </c>
      <c r="S4001">
        <v>6.3099559272356798</v>
      </c>
      <c r="T4001">
        <v>0.43726601997894898</v>
      </c>
      <c r="U4001">
        <v>0.97529785187807505</v>
      </c>
      <c r="V4001">
        <v>11.5848708487084</v>
      </c>
      <c r="W4001">
        <v>3.0072852760736102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B824-E829-437E-A1F0-76108E37FEC2}">
  <dimension ref="A1:V259"/>
  <sheetViews>
    <sheetView topLeftCell="D10" workbookViewId="0">
      <selection activeCell="M16" sqref="M16"/>
    </sheetView>
  </sheetViews>
  <sheetFormatPr defaultRowHeight="15" x14ac:dyDescent="0.25"/>
  <cols>
    <col min="2" max="3" width="14.28515625" customWidth="1"/>
    <col min="4" max="5" width="11.28515625" customWidth="1"/>
    <col min="7" max="7" width="13.42578125" customWidth="1"/>
    <col min="8" max="8" width="10.7109375" customWidth="1"/>
    <col min="9" max="9" width="10.5703125" bestFit="1" customWidth="1"/>
    <col min="17" max="17" width="12" bestFit="1" customWidth="1"/>
  </cols>
  <sheetData>
    <row r="1" spans="1:21" ht="45.75" thickBot="1" x14ac:dyDescent="0.3">
      <c r="B1" s="1" t="s">
        <v>16</v>
      </c>
      <c r="C1" s="1" t="s">
        <v>17</v>
      </c>
      <c r="D1" s="1" t="s">
        <v>18</v>
      </c>
      <c r="E1" s="1" t="s">
        <v>19</v>
      </c>
      <c r="Q1" t="s">
        <v>40</v>
      </c>
      <c r="U1" t="s">
        <v>42</v>
      </c>
    </row>
    <row r="2" spans="1:21" x14ac:dyDescent="0.25">
      <c r="A2">
        <v>0</v>
      </c>
      <c r="B2">
        <f>COUNTIFS(Table2[Mean Intensity Positive], "&gt;="&amp;'Mean, St.d. - Grey Intensities'!A2, Table2[Mean Intensity Positive], "&lt;"&amp;'Mean, St.d. - Grey Intensities'!A3)</f>
        <v>0</v>
      </c>
      <c r="C2">
        <f>COUNTIFS(Table2[Mean Intensity Negative], "&gt;="&amp;'Mean, St.d. - Grey Intensities'!A2, Table2[Mean Intensity Negative], "&lt;"&amp;'Mean, St.d. - Grey Intensities'!A3)</f>
        <v>0</v>
      </c>
      <c r="D2">
        <f>COUNTIFS(Table2[Std Intensity Positive], "&gt;="&amp;A2, Table2[Std Intensity Positive], "&lt;"&amp;A3)</f>
        <v>0</v>
      </c>
      <c r="E2">
        <f>COUNTIFS(Table2[Std Intensity Negative], "&gt;="&amp;A2, Table2[Std Intensity Negative], "&lt;"&amp;A3)</f>
        <v>0</v>
      </c>
      <c r="H2" s="65"/>
      <c r="I2" s="63" t="s">
        <v>28</v>
      </c>
      <c r="J2" s="64"/>
      <c r="K2" s="61" t="s">
        <v>29</v>
      </c>
      <c r="L2" s="62"/>
    </row>
    <row r="3" spans="1:21" ht="15.75" thickBot="1" x14ac:dyDescent="0.3">
      <c r="A3">
        <v>1</v>
      </c>
      <c r="B3">
        <f>COUNTIFS(Table2[Mean Intensity Positive], "&gt;="&amp;'Mean, St.d. - Grey Intensities'!A3, Table2[Mean Intensity Positive], "&lt;"&amp;'Mean, St.d. - Grey Intensities'!A4)</f>
        <v>0</v>
      </c>
      <c r="C3">
        <f>COUNTIFS(Table2[Mean Intensity Negative], "&gt;="&amp;'Mean, St.d. - Grey Intensities'!A3, Table2[Mean Intensity Negative], "&lt;"&amp;'Mean, St.d. - Grey Intensities'!A4)</f>
        <v>0</v>
      </c>
      <c r="D3">
        <f>COUNTIFS(Table2[Std Intensity Positive], "&gt;="&amp;A3, Table2[Std Intensity Positive], "&lt;"&amp;A4)</f>
        <v>0</v>
      </c>
      <c r="E3">
        <f>COUNTIFS(Table2[Std Intensity Negative], "&gt;="&amp;A3, Table2[Std Intensity Negative], "&lt;"&amp;A4)</f>
        <v>1</v>
      </c>
      <c r="H3" s="65"/>
      <c r="I3" s="33" t="s">
        <v>32</v>
      </c>
      <c r="J3" s="34" t="s">
        <v>33</v>
      </c>
      <c r="K3" s="8" t="s">
        <v>32</v>
      </c>
      <c r="L3" s="9" t="s">
        <v>33</v>
      </c>
    </row>
    <row r="4" spans="1:21" x14ac:dyDescent="0.25">
      <c r="A4">
        <v>2</v>
      </c>
      <c r="B4">
        <f>COUNTIFS(Table2[Mean Intensity Positive], "&gt;="&amp;'Mean, St.d. - Grey Intensities'!A4, Table2[Mean Intensity Positive], "&lt;"&amp;'Mean, St.d. - Grey Intensities'!A5)</f>
        <v>0</v>
      </c>
      <c r="C4">
        <f>COUNTIFS(Table2[Mean Intensity Negative], "&gt;="&amp;'Mean, St.d. - Grey Intensities'!A4, Table2[Mean Intensity Negative], "&lt;"&amp;'Mean, St.d. - Grey Intensities'!A5)</f>
        <v>0</v>
      </c>
      <c r="D4">
        <f>COUNTIFS(Table2[Std Intensity Positive], "&gt;="&amp;A4, Table2[Std Intensity Positive], "&lt;"&amp;A5)</f>
        <v>0</v>
      </c>
      <c r="E4">
        <f>COUNTIFS(Table2[Std Intensity Negative], "&gt;="&amp;A4, Table2[Std Intensity Negative], "&lt;"&amp;A5)</f>
        <v>45</v>
      </c>
      <c r="H4" s="39" t="s">
        <v>30</v>
      </c>
      <c r="I4" s="35">
        <f>AVERAGE(Table2[Mean Intensity Positive])</f>
        <v>163.72627334122512</v>
      </c>
      <c r="J4" s="35">
        <f>AVERAGE(Table2[Mean Intensity Negative])</f>
        <v>181.77633756234317</v>
      </c>
      <c r="K4" s="36">
        <f>AVERAGE(Table2[Std Intensity Positive])</f>
        <v>29.925861542650424</v>
      </c>
      <c r="L4" s="37">
        <f>AVERAGE(Table2[Std Intensity Negative])</f>
        <v>7.887967358766991</v>
      </c>
      <c r="Q4" t="s">
        <v>41</v>
      </c>
    </row>
    <row r="5" spans="1:21" x14ac:dyDescent="0.25">
      <c r="A5">
        <v>3</v>
      </c>
      <c r="B5">
        <f>COUNTIFS(Table2[Mean Intensity Positive], "&gt;="&amp;'Mean, St.d. - Grey Intensities'!A5, Table2[Mean Intensity Positive], "&lt;"&amp;'Mean, St.d. - Grey Intensities'!A6)</f>
        <v>0</v>
      </c>
      <c r="C5">
        <f>COUNTIFS(Table2[Mean Intensity Negative], "&gt;="&amp;'Mean, St.d. - Grey Intensities'!A5, Table2[Mean Intensity Negative], "&lt;"&amp;'Mean, St.d. - Grey Intensities'!A6)</f>
        <v>0</v>
      </c>
      <c r="D5">
        <f>COUNTIFS(Table2[Std Intensity Positive], "&gt;="&amp;A5, Table2[Std Intensity Positive], "&lt;"&amp;A6)</f>
        <v>0</v>
      </c>
      <c r="E5">
        <f>COUNTIFS(Table2[Std Intensity Negative], "&gt;="&amp;A5, Table2[Std Intensity Negative], "&lt;"&amp;A6)</f>
        <v>120</v>
      </c>
      <c r="H5" s="40" t="s">
        <v>31</v>
      </c>
      <c r="I5" s="32">
        <f>_xlfn.STDEV.P(Table2[Mean Intensity Positive])</f>
        <v>19.724703256820032</v>
      </c>
      <c r="J5" s="32">
        <f>_xlfn.STDEV.P(Table2[Mean Intensity Negative])</f>
        <v>22.463201012424783</v>
      </c>
      <c r="K5" s="42">
        <f>_xlfn.STDEV.P(Table2[Std Intensity Positive])</f>
        <v>8.6771381857579133</v>
      </c>
      <c r="L5" s="38">
        <f>_xlfn.STDEV.P(Table2[Std Intensity Negative])</f>
        <v>3.1059003323240337</v>
      </c>
      <c r="Q5">
        <f>_xlfn.T.TEST(Table2[Mean Intensity Positive], Table2[Mean Intensity Negative], 2, 3)</f>
        <v>8.3625331320875427E-293</v>
      </c>
      <c r="U5">
        <f>_xlfn.CHISQ.TEST(Table2[Mean Intensity Positive], Table2[Mean Intensity Negative])</f>
        <v>0</v>
      </c>
    </row>
    <row r="6" spans="1:21" ht="15.75" thickBot="1" x14ac:dyDescent="0.3">
      <c r="A6">
        <v>4</v>
      </c>
      <c r="B6">
        <f>COUNTIFS(Table2[Mean Intensity Positive], "&gt;="&amp;'Mean, St.d. - Grey Intensities'!A6, Table2[Mean Intensity Positive], "&lt;"&amp;'Mean, St.d. - Grey Intensities'!A7)</f>
        <v>0</v>
      </c>
      <c r="C6">
        <f>COUNTIFS(Table2[Mean Intensity Negative], "&gt;="&amp;'Mean, St.d. - Grey Intensities'!A6, Table2[Mean Intensity Negative], "&lt;"&amp;'Mean, St.d. - Grey Intensities'!A7)</f>
        <v>0</v>
      </c>
      <c r="D6">
        <f>COUNTIFS(Table2[Std Intensity Positive], "&gt;="&amp;A6, Table2[Std Intensity Positive], "&lt;"&amp;A7)</f>
        <v>1</v>
      </c>
      <c r="E6">
        <f>COUNTIFS(Table2[Std Intensity Negative], "&gt;="&amp;A6, Table2[Std Intensity Negative], "&lt;"&amp;A7)</f>
        <v>329</v>
      </c>
      <c r="H6" s="43" t="s">
        <v>73</v>
      </c>
      <c r="I6" s="17">
        <f>MEDIAN(Table2[Mean Intensity Positive])</f>
        <v>164.63173164625698</v>
      </c>
      <c r="J6" s="17">
        <f>MEDIAN(Table2[Mean Intensity Negative])</f>
        <v>183.64930427526201</v>
      </c>
      <c r="K6" s="18">
        <f>MEDIAN(Table2[Std Intensity Positive])</f>
        <v>29.56226255545835</v>
      </c>
      <c r="L6" s="19">
        <f>MEDIAN(Table2[Std Intensity Negative])</f>
        <v>7.251181681930535</v>
      </c>
    </row>
    <row r="7" spans="1:21" x14ac:dyDescent="0.25">
      <c r="A7">
        <v>5</v>
      </c>
      <c r="B7">
        <f>COUNTIFS(Table2[Mean Intensity Positive], "&gt;="&amp;'Mean, St.d. - Grey Intensities'!A7, Table2[Mean Intensity Positive], "&lt;"&amp;'Mean, St.d. - Grey Intensities'!A8)</f>
        <v>0</v>
      </c>
      <c r="C7">
        <f>COUNTIFS(Table2[Mean Intensity Negative], "&gt;="&amp;'Mean, St.d. - Grey Intensities'!A7, Table2[Mean Intensity Negative], "&lt;"&amp;'Mean, St.d. - Grey Intensities'!A8)</f>
        <v>0</v>
      </c>
      <c r="D7">
        <f>COUNTIFS(Table2[Std Intensity Positive], "&gt;="&amp;A7, Table2[Std Intensity Positive], "&lt;"&amp;A8)</f>
        <v>1</v>
      </c>
      <c r="E7">
        <f>COUNTIFS(Table2[Std Intensity Negative], "&gt;="&amp;A7, Table2[Std Intensity Negative], "&lt;"&amp;A8)</f>
        <v>586</v>
      </c>
      <c r="I7" s="66" t="s">
        <v>36</v>
      </c>
      <c r="J7" s="66"/>
      <c r="K7" s="66" t="s">
        <v>37</v>
      </c>
      <c r="L7" s="66"/>
    </row>
    <row r="8" spans="1:21" x14ac:dyDescent="0.25">
      <c r="A8">
        <v>6</v>
      </c>
      <c r="B8">
        <f>COUNTIFS(Table2[Mean Intensity Positive], "&gt;="&amp;'Mean, St.d. - Grey Intensities'!A8, Table2[Mean Intensity Positive], "&lt;"&amp;'Mean, St.d. - Grey Intensities'!A9)</f>
        <v>0</v>
      </c>
      <c r="C8">
        <f>COUNTIFS(Table2[Mean Intensity Negative], "&gt;="&amp;'Mean, St.d. - Grey Intensities'!A8, Table2[Mean Intensity Negative], "&lt;"&amp;'Mean, St.d. - Grey Intensities'!A9)</f>
        <v>0</v>
      </c>
      <c r="D8">
        <f>COUNTIFS(Table2[Std Intensity Positive], "&gt;="&amp;A8, Table2[Std Intensity Positive], "&lt;"&amp;A9)</f>
        <v>1</v>
      </c>
      <c r="E8">
        <f>COUNTIFS(Table2[Std Intensity Negative], "&gt;="&amp;A8, Table2[Std Intensity Negative], "&lt;"&amp;A9)</f>
        <v>749</v>
      </c>
      <c r="H8" s="3" t="s">
        <v>34</v>
      </c>
      <c r="I8" s="67">
        <f>ABS(I4-J4)</f>
        <v>18.050064221118049</v>
      </c>
      <c r="J8" s="67"/>
      <c r="K8" s="67">
        <f>ABS(K4-L4)</f>
        <v>22.037894183883431</v>
      </c>
      <c r="L8" s="67"/>
    </row>
    <row r="9" spans="1:21" x14ac:dyDescent="0.25">
      <c r="A9">
        <v>7</v>
      </c>
      <c r="B9">
        <f>COUNTIFS(Table2[Mean Intensity Positive], "&gt;="&amp;'Mean, St.d. - Grey Intensities'!A9, Table2[Mean Intensity Positive], "&lt;"&amp;'Mean, St.d. - Grey Intensities'!A10)</f>
        <v>0</v>
      </c>
      <c r="C9">
        <f>COUNTIFS(Table2[Mean Intensity Negative], "&gt;="&amp;'Mean, St.d. - Grey Intensities'!A9, Table2[Mean Intensity Negative], "&lt;"&amp;'Mean, St.d. - Grey Intensities'!A10)</f>
        <v>0</v>
      </c>
      <c r="D9">
        <f>COUNTIFS(Table2[Std Intensity Positive], "&gt;="&amp;A9, Table2[Std Intensity Positive], "&lt;"&amp;A10)</f>
        <v>3</v>
      </c>
      <c r="E9">
        <f>COUNTIFS(Table2[Std Intensity Negative], "&gt;="&amp;A9, Table2[Std Intensity Negative], "&lt;"&amp;A10)</f>
        <v>637</v>
      </c>
      <c r="G9" t="s">
        <v>43</v>
      </c>
      <c r="H9" s="3" t="s">
        <v>35</v>
      </c>
      <c r="I9" s="67">
        <f>ABS(I5-J5)</f>
        <v>2.7384977556047509</v>
      </c>
      <c r="J9" s="67"/>
      <c r="K9" s="67">
        <f>ABS(K5-L5)</f>
        <v>5.57123785343388</v>
      </c>
      <c r="L9" s="67"/>
    </row>
    <row r="10" spans="1:21" x14ac:dyDescent="0.25">
      <c r="A10">
        <v>8</v>
      </c>
      <c r="B10">
        <f>COUNTIFS(Table2[Mean Intensity Positive], "&gt;="&amp;'Mean, St.d. - Grey Intensities'!A10, Table2[Mean Intensity Positive], "&lt;"&amp;'Mean, St.d. - Grey Intensities'!A11)</f>
        <v>0</v>
      </c>
      <c r="C10">
        <f>COUNTIFS(Table2[Mean Intensity Negative], "&gt;="&amp;'Mean, St.d. - Grey Intensities'!A10, Table2[Mean Intensity Negative], "&lt;"&amp;'Mean, St.d. - Grey Intensities'!A11)</f>
        <v>0</v>
      </c>
      <c r="D10">
        <f>COUNTIFS(Table2[Std Intensity Positive], "&gt;="&amp;A10, Table2[Std Intensity Positive], "&lt;"&amp;A11)</f>
        <v>10</v>
      </c>
      <c r="E10">
        <f>COUNTIFS(Table2[Std Intensity Negative], "&gt;="&amp;A10, Table2[Std Intensity Negative], "&lt;"&amp;A11)</f>
        <v>447</v>
      </c>
    </row>
    <row r="11" spans="1:21" x14ac:dyDescent="0.25">
      <c r="A11">
        <v>9</v>
      </c>
      <c r="B11">
        <f>COUNTIFS(Table2[Mean Intensity Positive], "&gt;="&amp;'Mean, St.d. - Grey Intensities'!A11, Table2[Mean Intensity Positive], "&lt;"&amp;'Mean, St.d. - Grey Intensities'!A12)</f>
        <v>0</v>
      </c>
      <c r="C11">
        <f>COUNTIFS(Table2[Mean Intensity Negative], "&gt;="&amp;'Mean, St.d. - Grey Intensities'!A11, Table2[Mean Intensity Negative], "&lt;"&amp;'Mean, St.d. - Grey Intensities'!A12)</f>
        <v>0</v>
      </c>
      <c r="D11">
        <f>COUNTIFS(Table2[Std Intensity Positive], "&gt;="&amp;A11, Table2[Std Intensity Positive], "&lt;"&amp;A12)</f>
        <v>10</v>
      </c>
      <c r="E11">
        <f>COUNTIFS(Table2[Std Intensity Negative], "&gt;="&amp;A11, Table2[Std Intensity Negative], "&lt;"&amp;A12)</f>
        <v>302</v>
      </c>
    </row>
    <row r="12" spans="1:21" x14ac:dyDescent="0.25">
      <c r="A12">
        <v>10</v>
      </c>
      <c r="B12">
        <f>COUNTIFS(Table2[Mean Intensity Positive], "&gt;="&amp;'Mean, St.d. - Grey Intensities'!A12, Table2[Mean Intensity Positive], "&lt;"&amp;'Mean, St.d. - Grey Intensities'!A13)</f>
        <v>0</v>
      </c>
      <c r="C12">
        <f>COUNTIFS(Table2[Mean Intensity Negative], "&gt;="&amp;'Mean, St.d. - Grey Intensities'!A12, Table2[Mean Intensity Negative], "&lt;"&amp;'Mean, St.d. - Grey Intensities'!A13)</f>
        <v>0</v>
      </c>
      <c r="D12">
        <f>COUNTIFS(Table2[Std Intensity Positive], "&gt;="&amp;A12, Table2[Std Intensity Positive], "&lt;"&amp;A13)</f>
        <v>20</v>
      </c>
      <c r="E12">
        <f>COUNTIFS(Table2[Std Intensity Negative], "&gt;="&amp;A12, Table2[Std Intensity Negative], "&lt;"&amp;A13)</f>
        <v>245</v>
      </c>
    </row>
    <row r="13" spans="1:21" ht="21" x14ac:dyDescent="0.35">
      <c r="A13">
        <v>11</v>
      </c>
      <c r="B13">
        <f>COUNTIFS(Table2[Mean Intensity Positive], "&gt;="&amp;'Mean, St.d. - Grey Intensities'!A13, Table2[Mean Intensity Positive], "&lt;"&amp;'Mean, St.d. - Grey Intensities'!A14)</f>
        <v>0</v>
      </c>
      <c r="C13">
        <f>COUNTIFS(Table2[Mean Intensity Negative], "&gt;="&amp;'Mean, St.d. - Grey Intensities'!A13, Table2[Mean Intensity Negative], "&lt;"&amp;'Mean, St.d. - Grey Intensities'!A14)</f>
        <v>0</v>
      </c>
      <c r="D13">
        <f>COUNTIFS(Table2[Std Intensity Positive], "&gt;="&amp;A13, Table2[Std Intensity Positive], "&lt;"&amp;A14)</f>
        <v>18</v>
      </c>
      <c r="E13">
        <f>COUNTIFS(Table2[Std Intensity Negative], "&gt;="&amp;A13, Table2[Std Intensity Negative], "&lt;"&amp;A14)</f>
        <v>182</v>
      </c>
      <c r="G13" s="68" t="s">
        <v>41</v>
      </c>
      <c r="H13" s="68"/>
      <c r="I13" s="68"/>
      <c r="K13" s="68" t="s">
        <v>54</v>
      </c>
      <c r="L13" s="68"/>
      <c r="M13" s="68"/>
    </row>
    <row r="14" spans="1:21" ht="15.75" thickBot="1" x14ac:dyDescent="0.3">
      <c r="A14">
        <v>12</v>
      </c>
      <c r="B14">
        <f>COUNTIFS(Table2[Mean Intensity Positive], "&gt;="&amp;'Mean, St.d. - Grey Intensities'!A14, Table2[Mean Intensity Positive], "&lt;"&amp;'Mean, St.d. - Grey Intensities'!A15)</f>
        <v>0</v>
      </c>
      <c r="C14">
        <f>COUNTIFS(Table2[Mean Intensity Negative], "&gt;="&amp;'Mean, St.d. - Grey Intensities'!A14, Table2[Mean Intensity Negative], "&lt;"&amp;'Mean, St.d. - Grey Intensities'!A15)</f>
        <v>0</v>
      </c>
      <c r="D14">
        <f>COUNTIFS(Table2[Std Intensity Positive], "&gt;="&amp;A14, Table2[Std Intensity Positive], "&lt;"&amp;A15)</f>
        <v>23</v>
      </c>
      <c r="E14">
        <f>COUNTIFS(Table2[Std Intensity Negative], "&gt;="&amp;A14, Table2[Std Intensity Negative], "&lt;"&amp;A15)</f>
        <v>102</v>
      </c>
    </row>
    <row r="15" spans="1:21" ht="15.75" thickBot="1" x14ac:dyDescent="0.3">
      <c r="A15">
        <v>13</v>
      </c>
      <c r="B15">
        <f>COUNTIFS(Table2[Mean Intensity Positive], "&gt;="&amp;'Mean, St.d. - Grey Intensities'!A15, Table2[Mean Intensity Positive], "&lt;"&amp;'Mean, St.d. - Grey Intensities'!A16)</f>
        <v>0</v>
      </c>
      <c r="C15">
        <f>COUNTIFS(Table2[Mean Intensity Negative], "&gt;="&amp;'Mean, St.d. - Grey Intensities'!A15, Table2[Mean Intensity Negative], "&lt;"&amp;'Mean, St.d. - Grey Intensities'!A16)</f>
        <v>0</v>
      </c>
      <c r="D15">
        <f>COUNTIFS(Table2[Std Intensity Positive], "&gt;="&amp;A15, Table2[Std Intensity Positive], "&lt;"&amp;A16)</f>
        <v>32</v>
      </c>
      <c r="E15">
        <f>COUNTIFS(Table2[Std Intensity Negative], "&gt;="&amp;A15, Table2[Std Intensity Negative], "&lt;"&amp;A16)</f>
        <v>90</v>
      </c>
      <c r="G15" s="3"/>
      <c r="H15" s="7" t="s">
        <v>44</v>
      </c>
      <c r="I15" s="22" t="s">
        <v>47</v>
      </c>
      <c r="K15" s="3"/>
      <c r="L15" s="7" t="s">
        <v>44</v>
      </c>
      <c r="M15" s="22" t="s">
        <v>47</v>
      </c>
    </row>
    <row r="16" spans="1:21" x14ac:dyDescent="0.25">
      <c r="A16">
        <v>14</v>
      </c>
      <c r="B16">
        <f>COUNTIFS(Table2[Mean Intensity Positive], "&gt;="&amp;'Mean, St.d. - Grey Intensities'!A16, Table2[Mean Intensity Positive], "&lt;"&amp;'Mean, St.d. - Grey Intensities'!A17)</f>
        <v>0</v>
      </c>
      <c r="C16">
        <f>COUNTIFS(Table2[Mean Intensity Negative], "&gt;="&amp;'Mean, St.d. - Grey Intensities'!A16, Table2[Mean Intensity Negative], "&lt;"&amp;'Mean, St.d. - Grey Intensities'!A17)</f>
        <v>0</v>
      </c>
      <c r="D16">
        <f>COUNTIFS(Table2[Std Intensity Positive], "&gt;="&amp;A16, Table2[Std Intensity Positive], "&lt;"&amp;A17)</f>
        <v>51</v>
      </c>
      <c r="E16">
        <f>COUNTIFS(Table2[Std Intensity Negative], "&gt;="&amp;A16, Table2[Std Intensity Negative], "&lt;"&amp;A17)</f>
        <v>50</v>
      </c>
      <c r="G16" s="7" t="s">
        <v>46</v>
      </c>
      <c r="H16" s="23">
        <f>MIN(Table2[Mean Intensity Positive])</f>
        <v>89.632789303110798</v>
      </c>
      <c r="I16" s="24">
        <f>MIN(Table2[Mean Intensity Negative])</f>
        <v>86.569388111548804</v>
      </c>
      <c r="K16" s="7" t="s">
        <v>46</v>
      </c>
      <c r="L16" s="23">
        <f>MIN(Table2[Std Intensity Positive])</f>
        <v>4.9851447259229698</v>
      </c>
      <c r="M16" s="24">
        <f>MIN(Table2[Std Intensity Negative])</f>
        <v>1.85712457461747</v>
      </c>
    </row>
    <row r="17" spans="1:13" ht="15.75" thickBot="1" x14ac:dyDescent="0.3">
      <c r="A17">
        <v>15</v>
      </c>
      <c r="B17">
        <f>COUNTIFS(Table2[Mean Intensity Positive], "&gt;="&amp;'Mean, St.d. - Grey Intensities'!A17, Table2[Mean Intensity Positive], "&lt;"&amp;'Mean, St.d. - Grey Intensities'!A18)</f>
        <v>0</v>
      </c>
      <c r="C17">
        <f>COUNTIFS(Table2[Mean Intensity Negative], "&gt;="&amp;'Mean, St.d. - Grey Intensities'!A17, Table2[Mean Intensity Negative], "&lt;"&amp;'Mean, St.d. - Grey Intensities'!A18)</f>
        <v>0</v>
      </c>
      <c r="D17">
        <f>COUNTIFS(Table2[Std Intensity Positive], "&gt;="&amp;A17, Table2[Std Intensity Positive], "&lt;"&amp;A18)</f>
        <v>48</v>
      </c>
      <c r="E17">
        <f>COUNTIFS(Table2[Std Intensity Negative], "&gt;="&amp;A17, Table2[Std Intensity Negative], "&lt;"&amp;A18)</f>
        <v>33</v>
      </c>
      <c r="G17" s="4" t="s">
        <v>45</v>
      </c>
      <c r="H17" s="11">
        <f>MAX(Table2[Mean Intensity Positive])</f>
        <v>223.955112655009</v>
      </c>
      <c r="I17" s="12">
        <f>MAX(Table2[Mean Intensity Negative])</f>
        <v>249.595703390323</v>
      </c>
      <c r="K17" s="4" t="s">
        <v>45</v>
      </c>
      <c r="L17" s="11">
        <f>MAX(Table2[Std Intensity Positive])</f>
        <v>57.8462859848946</v>
      </c>
      <c r="M17" s="12">
        <f>MAX(Table2[Std Intensity Negative])</f>
        <v>35.420672884083601</v>
      </c>
    </row>
    <row r="18" spans="1:13" x14ac:dyDescent="0.25">
      <c r="A18">
        <v>16</v>
      </c>
      <c r="B18">
        <f>COUNTIFS(Table2[Mean Intensity Positive], "&gt;="&amp;'Mean, St.d. - Grey Intensities'!A18, Table2[Mean Intensity Positive], "&lt;"&amp;'Mean, St.d. - Grey Intensities'!A19)</f>
        <v>0</v>
      </c>
      <c r="C18">
        <f>COUNTIFS(Table2[Mean Intensity Negative], "&gt;="&amp;'Mean, St.d. - Grey Intensities'!A18, Table2[Mean Intensity Negative], "&lt;"&amp;'Mean, St.d. - Grey Intensities'!A19)</f>
        <v>0</v>
      </c>
      <c r="D18">
        <f>COUNTIFS(Table2[Std Intensity Positive], "&gt;="&amp;A18, Table2[Std Intensity Positive], "&lt;"&amp;A19)</f>
        <v>50</v>
      </c>
      <c r="E18">
        <f>COUNTIFS(Table2[Std Intensity Negative], "&gt;="&amp;A18, Table2[Std Intensity Negative], "&lt;"&amp;A19)</f>
        <v>22</v>
      </c>
    </row>
    <row r="19" spans="1:13" x14ac:dyDescent="0.25">
      <c r="A19">
        <v>17</v>
      </c>
      <c r="B19">
        <f>COUNTIFS(Table2[Mean Intensity Positive], "&gt;="&amp;'Mean, St.d. - Grey Intensities'!A19, Table2[Mean Intensity Positive], "&lt;"&amp;'Mean, St.d. - Grey Intensities'!A20)</f>
        <v>0</v>
      </c>
      <c r="C19">
        <f>COUNTIFS(Table2[Mean Intensity Negative], "&gt;="&amp;'Mean, St.d. - Grey Intensities'!A19, Table2[Mean Intensity Negative], "&lt;"&amp;'Mean, St.d. - Grey Intensities'!A20)</f>
        <v>0</v>
      </c>
      <c r="D19">
        <f>COUNTIFS(Table2[Std Intensity Positive], "&gt;="&amp;A19, Table2[Std Intensity Positive], "&lt;"&amp;A20)</f>
        <v>63</v>
      </c>
      <c r="E19">
        <f>COUNTIFS(Table2[Std Intensity Negative], "&gt;="&amp;A19, Table2[Std Intensity Negative], "&lt;"&amp;A20)</f>
        <v>12</v>
      </c>
    </row>
    <row r="20" spans="1:13" x14ac:dyDescent="0.25">
      <c r="A20">
        <v>18</v>
      </c>
      <c r="B20">
        <f>COUNTIFS(Table2[Mean Intensity Positive], "&gt;="&amp;'Mean, St.d. - Grey Intensities'!A20, Table2[Mean Intensity Positive], "&lt;"&amp;'Mean, St.d. - Grey Intensities'!A21)</f>
        <v>0</v>
      </c>
      <c r="C20">
        <f>COUNTIFS(Table2[Mean Intensity Negative], "&gt;="&amp;'Mean, St.d. - Grey Intensities'!A20, Table2[Mean Intensity Negative], "&lt;"&amp;'Mean, St.d. - Grey Intensities'!A21)</f>
        <v>0</v>
      </c>
      <c r="D20">
        <f>COUNTIFS(Table2[Std Intensity Positive], "&gt;="&amp;A20, Table2[Std Intensity Positive], "&lt;"&amp;A21)</f>
        <v>72</v>
      </c>
      <c r="E20">
        <f>COUNTIFS(Table2[Std Intensity Negative], "&gt;="&amp;A20, Table2[Std Intensity Negative], "&lt;"&amp;A21)</f>
        <v>16</v>
      </c>
      <c r="G20" s="3"/>
      <c r="K20" s="3"/>
    </row>
    <row r="21" spans="1:13" x14ac:dyDescent="0.25">
      <c r="A21">
        <v>19</v>
      </c>
      <c r="B21">
        <f>COUNTIFS(Table2[Mean Intensity Positive], "&gt;="&amp;'Mean, St.d. - Grey Intensities'!A21, Table2[Mean Intensity Positive], "&lt;"&amp;'Mean, St.d. - Grey Intensities'!A22)</f>
        <v>0</v>
      </c>
      <c r="C21">
        <f>COUNTIFS(Table2[Mean Intensity Negative], "&gt;="&amp;'Mean, St.d. - Grey Intensities'!A21, Table2[Mean Intensity Negative], "&lt;"&amp;'Mean, St.d. - Grey Intensities'!A22)</f>
        <v>0</v>
      </c>
      <c r="D21">
        <f>COUNTIFS(Table2[Std Intensity Positive], "&gt;="&amp;A21, Table2[Std Intensity Positive], "&lt;"&amp;A22)</f>
        <v>92</v>
      </c>
      <c r="E21">
        <f>COUNTIFS(Table2[Std Intensity Negative], "&gt;="&amp;A21, Table2[Std Intensity Negative], "&lt;"&amp;A22)</f>
        <v>8</v>
      </c>
      <c r="G21" s="21" t="s">
        <v>48</v>
      </c>
      <c r="K21" s="21" t="s">
        <v>48</v>
      </c>
    </row>
    <row r="22" spans="1:13" x14ac:dyDescent="0.25">
      <c r="A22">
        <v>20</v>
      </c>
      <c r="B22">
        <f>COUNTIFS(Table2[Mean Intensity Positive], "&gt;="&amp;'Mean, St.d. - Grey Intensities'!A22, Table2[Mean Intensity Positive], "&lt;"&amp;'Mean, St.d. - Grey Intensities'!A23)</f>
        <v>0</v>
      </c>
      <c r="C22">
        <f>COUNTIFS(Table2[Mean Intensity Negative], "&gt;="&amp;'Mean, St.d. - Grey Intensities'!A22, Table2[Mean Intensity Negative], "&lt;"&amp;'Mean, St.d. - Grey Intensities'!A23)</f>
        <v>0</v>
      </c>
      <c r="D22">
        <f>COUNTIFS(Table2[Std Intensity Positive], "&gt;="&amp;A22, Table2[Std Intensity Positive], "&lt;"&amp;A23)</f>
        <v>108</v>
      </c>
      <c r="E22">
        <f>COUNTIFS(Table2[Std Intensity Negative], "&gt;="&amp;A22, Table2[Std Intensity Negative], "&lt;"&amp;A23)</f>
        <v>7</v>
      </c>
      <c r="G22" s="20" t="s">
        <v>50</v>
      </c>
      <c r="H22">
        <f>COUNTIFS(Table2[Mean Intensity Positive], "&gt;="&amp;I16, Table2[Mean Intensity Positive], "&lt;="&amp;I17)</f>
        <v>4000</v>
      </c>
      <c r="K22" s="20" t="s">
        <v>50</v>
      </c>
      <c r="L22">
        <f>COUNTIFS(Table2[Std Intensity Positive], "&gt;="&amp;M16, Table2[Std Intensity Positive], "&lt;="&amp;M17)</f>
        <v>2910</v>
      </c>
    </row>
    <row r="23" spans="1:13" x14ac:dyDescent="0.25">
      <c r="A23">
        <v>21</v>
      </c>
      <c r="B23">
        <f>COUNTIFS(Table2[Mean Intensity Positive], "&gt;="&amp;'Mean, St.d. - Grey Intensities'!A23, Table2[Mean Intensity Positive], "&lt;"&amp;'Mean, St.d. - Grey Intensities'!A24)</f>
        <v>0</v>
      </c>
      <c r="C23">
        <f>COUNTIFS(Table2[Mean Intensity Negative], "&gt;="&amp;'Mean, St.d. - Grey Intensities'!A23, Table2[Mean Intensity Negative], "&lt;"&amp;'Mean, St.d. - Grey Intensities'!A24)</f>
        <v>0</v>
      </c>
      <c r="D23">
        <f>COUNTIFS(Table2[Std Intensity Positive], "&gt;="&amp;A23, Table2[Std Intensity Positive], "&lt;"&amp;A24)</f>
        <v>115</v>
      </c>
      <c r="E23">
        <f>COUNTIFS(Table2[Std Intensity Negative], "&gt;="&amp;A23, Table2[Std Intensity Negative], "&lt;"&amp;A24)</f>
        <v>2</v>
      </c>
      <c r="G23" s="2" t="s">
        <v>51</v>
      </c>
      <c r="H23">
        <f>H22/4000*100</f>
        <v>100</v>
      </c>
      <c r="K23" s="2" t="s">
        <v>51</v>
      </c>
      <c r="L23">
        <f>L22/4000*100</f>
        <v>72.75</v>
      </c>
    </row>
    <row r="24" spans="1:13" x14ac:dyDescent="0.25">
      <c r="A24">
        <v>22</v>
      </c>
      <c r="B24">
        <f>COUNTIFS(Table2[Mean Intensity Positive], "&gt;="&amp;'Mean, St.d. - Grey Intensities'!A24, Table2[Mean Intensity Positive], "&lt;"&amp;'Mean, St.d. - Grey Intensities'!A25)</f>
        <v>0</v>
      </c>
      <c r="C24">
        <f>COUNTIFS(Table2[Mean Intensity Negative], "&gt;="&amp;'Mean, St.d. - Grey Intensities'!A24, Table2[Mean Intensity Negative], "&lt;"&amp;'Mean, St.d. - Grey Intensities'!A25)</f>
        <v>0</v>
      </c>
      <c r="D24">
        <f>COUNTIFS(Table2[Std Intensity Positive], "&gt;="&amp;A24, Table2[Std Intensity Positive], "&lt;"&amp;A25)</f>
        <v>147</v>
      </c>
      <c r="E24">
        <f>COUNTIFS(Table2[Std Intensity Negative], "&gt;="&amp;A24, Table2[Std Intensity Negative], "&lt;"&amp;A25)</f>
        <v>1</v>
      </c>
    </row>
    <row r="25" spans="1:13" x14ac:dyDescent="0.25">
      <c r="A25">
        <v>23</v>
      </c>
      <c r="B25">
        <f>COUNTIFS(Table2[Mean Intensity Positive], "&gt;="&amp;'Mean, St.d. - Grey Intensities'!A25, Table2[Mean Intensity Positive], "&lt;"&amp;'Mean, St.d. - Grey Intensities'!A26)</f>
        <v>0</v>
      </c>
      <c r="C25">
        <f>COUNTIFS(Table2[Mean Intensity Negative], "&gt;="&amp;'Mean, St.d. - Grey Intensities'!A25, Table2[Mean Intensity Negative], "&lt;"&amp;'Mean, St.d. - Grey Intensities'!A26)</f>
        <v>0</v>
      </c>
      <c r="D25">
        <f>COUNTIFS(Table2[Std Intensity Positive], "&gt;="&amp;A25, Table2[Std Intensity Positive], "&lt;"&amp;A26)</f>
        <v>149</v>
      </c>
      <c r="E25">
        <f>COUNTIFS(Table2[Std Intensity Negative], "&gt;="&amp;A25, Table2[Std Intensity Negative], "&lt;"&amp;A26)</f>
        <v>4</v>
      </c>
      <c r="G25" s="21" t="s">
        <v>49</v>
      </c>
      <c r="K25" s="21" t="s">
        <v>49</v>
      </c>
    </row>
    <row r="26" spans="1:13" x14ac:dyDescent="0.25">
      <c r="A26">
        <v>24</v>
      </c>
      <c r="B26">
        <f>COUNTIFS(Table2[Mean Intensity Positive], "&gt;="&amp;'Mean, St.d. - Grey Intensities'!A26, Table2[Mean Intensity Positive], "&lt;"&amp;'Mean, St.d. - Grey Intensities'!A27)</f>
        <v>0</v>
      </c>
      <c r="C26">
        <f>COUNTIFS(Table2[Mean Intensity Negative], "&gt;="&amp;'Mean, St.d. - Grey Intensities'!A26, Table2[Mean Intensity Negative], "&lt;"&amp;'Mean, St.d. - Grey Intensities'!A27)</f>
        <v>0</v>
      </c>
      <c r="D26">
        <f>COUNTIFS(Table2[Std Intensity Positive], "&gt;="&amp;A26, Table2[Std Intensity Positive], "&lt;"&amp;A27)</f>
        <v>176</v>
      </c>
      <c r="E26">
        <f>COUNTIFS(Table2[Std Intensity Negative], "&gt;="&amp;A26, Table2[Std Intensity Negative], "&lt;"&amp;A27)</f>
        <v>4</v>
      </c>
      <c r="G26" s="2" t="s">
        <v>50</v>
      </c>
      <c r="H26">
        <f>COUNTIFS(Table2[Mean Intensity Negative], "&gt;="&amp;H16, Table2[Mean Intensity Negative], "&lt;="&amp;H17)</f>
        <v>3973</v>
      </c>
      <c r="K26" s="2" t="s">
        <v>50</v>
      </c>
      <c r="L26">
        <f>COUNTIFS(Table2[Std Intensity Negative], "&gt;="&amp;L16, Table2[Std Intensity Negative], "&lt;="&amp;L17)</f>
        <v>3511</v>
      </c>
    </row>
    <row r="27" spans="1:13" x14ac:dyDescent="0.25">
      <c r="A27">
        <v>25</v>
      </c>
      <c r="B27">
        <f>COUNTIFS(Table2[Mean Intensity Positive], "&gt;="&amp;'Mean, St.d. - Grey Intensities'!A27, Table2[Mean Intensity Positive], "&lt;"&amp;'Mean, St.d. - Grey Intensities'!A28)</f>
        <v>0</v>
      </c>
      <c r="C27">
        <f>COUNTIFS(Table2[Mean Intensity Negative], "&gt;="&amp;'Mean, St.d. - Grey Intensities'!A27, Table2[Mean Intensity Negative], "&lt;"&amp;'Mean, St.d. - Grey Intensities'!A28)</f>
        <v>0</v>
      </c>
      <c r="D27">
        <f>COUNTIFS(Table2[Std Intensity Positive], "&gt;="&amp;A27, Table2[Std Intensity Positive], "&lt;"&amp;A28)</f>
        <v>191</v>
      </c>
      <c r="E27">
        <f>COUNTIFS(Table2[Std Intensity Negative], "&gt;="&amp;A27, Table2[Std Intensity Negative], "&lt;"&amp;A28)</f>
        <v>1</v>
      </c>
      <c r="G27" s="20" t="s">
        <v>51</v>
      </c>
      <c r="H27" s="26">
        <f>H26/4000*100</f>
        <v>99.325000000000003</v>
      </c>
      <c r="K27" s="20" t="s">
        <v>51</v>
      </c>
      <c r="L27" s="25">
        <f>L26/4000*100</f>
        <v>87.775000000000006</v>
      </c>
    </row>
    <row r="28" spans="1:13" x14ac:dyDescent="0.25">
      <c r="A28">
        <v>26</v>
      </c>
      <c r="B28">
        <f>COUNTIFS(Table2[Mean Intensity Positive], "&gt;="&amp;'Mean, St.d. - Grey Intensities'!A28, Table2[Mean Intensity Positive], "&lt;"&amp;'Mean, St.d. - Grey Intensities'!A29)</f>
        <v>0</v>
      </c>
      <c r="C28">
        <f>COUNTIFS(Table2[Mean Intensity Negative], "&gt;="&amp;'Mean, St.d. - Grey Intensities'!A28, Table2[Mean Intensity Negative], "&lt;"&amp;'Mean, St.d. - Grey Intensities'!A29)</f>
        <v>0</v>
      </c>
      <c r="D28">
        <f>COUNTIFS(Table2[Std Intensity Positive], "&gt;="&amp;A28, Table2[Std Intensity Positive], "&lt;"&amp;A29)</f>
        <v>201</v>
      </c>
      <c r="E28">
        <f>COUNTIFS(Table2[Std Intensity Negative], "&gt;="&amp;A28, Table2[Std Intensity Negative], "&lt;"&amp;A29)</f>
        <v>1</v>
      </c>
    </row>
    <row r="29" spans="1:13" x14ac:dyDescent="0.25">
      <c r="A29">
        <v>27</v>
      </c>
      <c r="B29">
        <f>COUNTIFS(Table2[Mean Intensity Positive], "&gt;="&amp;'Mean, St.d. - Grey Intensities'!A29, Table2[Mean Intensity Positive], "&lt;"&amp;'Mean, St.d. - Grey Intensities'!A30)</f>
        <v>0</v>
      </c>
      <c r="C29">
        <f>COUNTIFS(Table2[Mean Intensity Negative], "&gt;="&amp;'Mean, St.d. - Grey Intensities'!A29, Table2[Mean Intensity Negative], "&lt;"&amp;'Mean, St.d. - Grey Intensities'!A30)</f>
        <v>0</v>
      </c>
      <c r="D29">
        <f>COUNTIFS(Table2[Std Intensity Positive], "&gt;="&amp;A29, Table2[Std Intensity Positive], "&lt;"&amp;A30)</f>
        <v>153</v>
      </c>
      <c r="E29">
        <f>COUNTIFS(Table2[Std Intensity Negative], "&gt;="&amp;A29, Table2[Std Intensity Negative], "&lt;"&amp;A30)</f>
        <v>1</v>
      </c>
    </row>
    <row r="30" spans="1:13" x14ac:dyDescent="0.25">
      <c r="A30">
        <v>28</v>
      </c>
      <c r="B30">
        <f>COUNTIFS(Table2[Mean Intensity Positive], "&gt;="&amp;'Mean, St.d. - Grey Intensities'!A30, Table2[Mean Intensity Positive], "&lt;"&amp;'Mean, St.d. - Grey Intensities'!A31)</f>
        <v>0</v>
      </c>
      <c r="C30">
        <f>COUNTIFS(Table2[Mean Intensity Negative], "&gt;="&amp;'Mean, St.d. - Grey Intensities'!A30, Table2[Mean Intensity Negative], "&lt;"&amp;'Mean, St.d. - Grey Intensities'!A31)</f>
        <v>0</v>
      </c>
      <c r="D30">
        <f>COUNTIFS(Table2[Std Intensity Positive], "&gt;="&amp;A30, Table2[Std Intensity Positive], "&lt;"&amp;A31)</f>
        <v>164</v>
      </c>
      <c r="E30">
        <f>COUNTIFS(Table2[Std Intensity Negative], "&gt;="&amp;A30, Table2[Std Intensity Negative], "&lt;"&amp;A31)</f>
        <v>0</v>
      </c>
      <c r="G30" s="21" t="s">
        <v>15</v>
      </c>
      <c r="K30" s="21" t="s">
        <v>15</v>
      </c>
    </row>
    <row r="31" spans="1:13" x14ac:dyDescent="0.25">
      <c r="A31">
        <v>29</v>
      </c>
      <c r="B31">
        <f>COUNTIFS(Table2[Mean Intensity Positive], "&gt;="&amp;'Mean, St.d. - Grey Intensities'!A31, Table2[Mean Intensity Positive], "&lt;"&amp;'Mean, St.d. - Grey Intensities'!A32)</f>
        <v>0</v>
      </c>
      <c r="C31">
        <f>COUNTIFS(Table2[Mean Intensity Negative], "&gt;="&amp;'Mean, St.d. - Grey Intensities'!A31, Table2[Mean Intensity Negative], "&lt;"&amp;'Mean, St.d. - Grey Intensities'!A32)</f>
        <v>0</v>
      </c>
      <c r="D31">
        <f>COUNTIFS(Table2[Std Intensity Positive], "&gt;="&amp;A31, Table2[Std Intensity Positive], "&lt;"&amp;A32)</f>
        <v>180</v>
      </c>
      <c r="E31">
        <f>COUNTIFS(Table2[Std Intensity Negative], "&gt;="&amp;A31, Table2[Std Intensity Negative], "&lt;"&amp;A32)</f>
        <v>0</v>
      </c>
      <c r="G31" t="s">
        <v>50</v>
      </c>
      <c r="H31">
        <f>H22+H26</f>
        <v>7973</v>
      </c>
      <c r="K31" t="s">
        <v>50</v>
      </c>
      <c r="L31">
        <f>L22+L26</f>
        <v>6421</v>
      </c>
    </row>
    <row r="32" spans="1:13" x14ac:dyDescent="0.25">
      <c r="A32">
        <v>30</v>
      </c>
      <c r="B32">
        <f>COUNTIFS(Table2[Mean Intensity Positive], "&gt;="&amp;'Mean, St.d. - Grey Intensities'!A32, Table2[Mean Intensity Positive], "&lt;"&amp;'Mean, St.d. - Grey Intensities'!A33)</f>
        <v>0</v>
      </c>
      <c r="C32">
        <f>COUNTIFS(Table2[Mean Intensity Negative], "&gt;="&amp;'Mean, St.d. - Grey Intensities'!A32, Table2[Mean Intensity Negative], "&lt;"&amp;'Mean, St.d. - Grey Intensities'!A33)</f>
        <v>0</v>
      </c>
      <c r="D32">
        <f>COUNTIFS(Table2[Std Intensity Positive], "&gt;="&amp;A32, Table2[Std Intensity Positive], "&lt;"&amp;A33)</f>
        <v>151</v>
      </c>
      <c r="E32">
        <f>COUNTIFS(Table2[Std Intensity Negative], "&gt;="&amp;A32, Table2[Std Intensity Negative], "&lt;"&amp;A33)</f>
        <v>0</v>
      </c>
      <c r="G32" t="s">
        <v>51</v>
      </c>
      <c r="H32" s="25">
        <f>H31/8000*100</f>
        <v>99.662499999999994</v>
      </c>
      <c r="K32" t="s">
        <v>51</v>
      </c>
      <c r="L32" s="25">
        <f>L31/8000*100</f>
        <v>80.262500000000003</v>
      </c>
    </row>
    <row r="33" spans="1:22" x14ac:dyDescent="0.25">
      <c r="A33">
        <v>31</v>
      </c>
      <c r="B33">
        <f>COUNTIFS(Table2[Mean Intensity Positive], "&gt;="&amp;'Mean, St.d. - Grey Intensities'!A33, Table2[Mean Intensity Positive], "&lt;"&amp;'Mean, St.d. - Grey Intensities'!A34)</f>
        <v>0</v>
      </c>
      <c r="C33">
        <f>COUNTIFS(Table2[Mean Intensity Negative], "&gt;="&amp;'Mean, St.d. - Grey Intensities'!A33, Table2[Mean Intensity Negative], "&lt;"&amp;'Mean, St.d. - Grey Intensities'!A34)</f>
        <v>0</v>
      </c>
      <c r="D33">
        <f>COUNTIFS(Table2[Std Intensity Positive], "&gt;="&amp;A33, Table2[Std Intensity Positive], "&lt;"&amp;A34)</f>
        <v>161</v>
      </c>
      <c r="E33">
        <f>COUNTIFS(Table2[Std Intensity Negative], "&gt;="&amp;A33, Table2[Std Intensity Negative], "&lt;"&amp;A34)</f>
        <v>1</v>
      </c>
    </row>
    <row r="34" spans="1:22" x14ac:dyDescent="0.25">
      <c r="A34">
        <v>32</v>
      </c>
      <c r="B34">
        <f>COUNTIFS(Table2[Mean Intensity Positive], "&gt;="&amp;'Mean, St.d. - Grey Intensities'!A34, Table2[Mean Intensity Positive], "&lt;"&amp;'Mean, St.d. - Grey Intensities'!A35)</f>
        <v>0</v>
      </c>
      <c r="C34">
        <f>COUNTIFS(Table2[Mean Intensity Negative], "&gt;="&amp;'Mean, St.d. - Grey Intensities'!A34, Table2[Mean Intensity Negative], "&lt;"&amp;'Mean, St.d. - Grey Intensities'!A35)</f>
        <v>0</v>
      </c>
      <c r="D34">
        <f>COUNTIFS(Table2[Std Intensity Positive], "&gt;="&amp;A34, Table2[Std Intensity Positive], "&lt;"&amp;A35)</f>
        <v>157</v>
      </c>
      <c r="E34">
        <f>COUNTIFS(Table2[Std Intensity Negative], "&gt;="&amp;A34, Table2[Std Intensity Negative], "&lt;"&amp;A35)</f>
        <v>1</v>
      </c>
    </row>
    <row r="35" spans="1:22" x14ac:dyDescent="0.25">
      <c r="A35">
        <v>33</v>
      </c>
      <c r="B35">
        <f>COUNTIFS(Table2[Mean Intensity Positive], "&gt;="&amp;'Mean, St.d. - Grey Intensities'!A35, Table2[Mean Intensity Positive], "&lt;"&amp;'Mean, St.d. - Grey Intensities'!A36)</f>
        <v>0</v>
      </c>
      <c r="C35">
        <f>COUNTIFS(Table2[Mean Intensity Negative], "&gt;="&amp;'Mean, St.d. - Grey Intensities'!A35, Table2[Mean Intensity Negative], "&lt;"&amp;'Mean, St.d. - Grey Intensities'!A36)</f>
        <v>0</v>
      </c>
      <c r="D35">
        <f>COUNTIFS(Table2[Std Intensity Positive], "&gt;="&amp;A35, Table2[Std Intensity Positive], "&lt;"&amp;A36)</f>
        <v>152</v>
      </c>
      <c r="E35">
        <f>COUNTIFS(Table2[Std Intensity Negative], "&gt;="&amp;A35, Table2[Std Intensity Negative], "&lt;"&amp;A36)</f>
        <v>0</v>
      </c>
    </row>
    <row r="36" spans="1:22" x14ac:dyDescent="0.25">
      <c r="A36">
        <v>34</v>
      </c>
      <c r="B36">
        <f>COUNTIFS(Table2[Mean Intensity Positive], "&gt;="&amp;'Mean, St.d. - Grey Intensities'!A36, Table2[Mean Intensity Positive], "&lt;"&amp;'Mean, St.d. - Grey Intensities'!A37)</f>
        <v>0</v>
      </c>
      <c r="C36">
        <f>COUNTIFS(Table2[Mean Intensity Negative], "&gt;="&amp;'Mean, St.d. - Grey Intensities'!A36, Table2[Mean Intensity Negative], "&lt;"&amp;'Mean, St.d. - Grey Intensities'!A37)</f>
        <v>0</v>
      </c>
      <c r="D36">
        <f>COUNTIFS(Table2[Std Intensity Positive], "&gt;="&amp;A36, Table2[Std Intensity Positive], "&lt;"&amp;A37)</f>
        <v>150</v>
      </c>
      <c r="E36">
        <f>COUNTIFS(Table2[Std Intensity Negative], "&gt;="&amp;A36, Table2[Std Intensity Negative], "&lt;"&amp;A37)</f>
        <v>0</v>
      </c>
    </row>
    <row r="37" spans="1:22" ht="24" thickBot="1" x14ac:dyDescent="0.4">
      <c r="A37">
        <v>35</v>
      </c>
      <c r="B37">
        <f>COUNTIFS(Table2[Mean Intensity Positive], "&gt;="&amp;'Mean, St.d. - Grey Intensities'!A37, Table2[Mean Intensity Positive], "&lt;"&amp;'Mean, St.d. - Grey Intensities'!A38)</f>
        <v>0</v>
      </c>
      <c r="C37">
        <f>COUNTIFS(Table2[Mean Intensity Negative], "&gt;="&amp;'Mean, St.d. - Grey Intensities'!A37, Table2[Mean Intensity Negative], "&lt;"&amp;'Mean, St.d. - Grey Intensities'!A38)</f>
        <v>0</v>
      </c>
      <c r="D37">
        <f>COUNTIFS(Table2[Std Intensity Positive], "&gt;="&amp;A37, Table2[Std Intensity Positive], "&lt;"&amp;A38)</f>
        <v>161</v>
      </c>
      <c r="E37">
        <f>COUNTIFS(Table2[Std Intensity Negative], "&gt;="&amp;A37, Table2[Std Intensity Negative], "&lt;"&amp;A38)</f>
        <v>1</v>
      </c>
      <c r="G37" s="69" t="s">
        <v>63</v>
      </c>
      <c r="H37" s="69"/>
      <c r="I37" s="69"/>
      <c r="J37" s="69"/>
      <c r="K37" s="69"/>
      <c r="L37" s="69"/>
      <c r="M37" s="69"/>
      <c r="P37" s="69" t="s">
        <v>75</v>
      </c>
      <c r="Q37" s="69"/>
      <c r="R37" s="69"/>
      <c r="S37" s="69"/>
      <c r="T37" s="69"/>
      <c r="U37" s="69"/>
      <c r="V37" s="69"/>
    </row>
    <row r="38" spans="1:22" x14ac:dyDescent="0.25">
      <c r="A38">
        <v>36</v>
      </c>
      <c r="B38">
        <f>COUNTIFS(Table2[Mean Intensity Positive], "&gt;="&amp;'Mean, St.d. - Grey Intensities'!A38, Table2[Mean Intensity Positive], "&lt;"&amp;'Mean, St.d. - Grey Intensities'!A39)</f>
        <v>0</v>
      </c>
      <c r="C38">
        <f>COUNTIFS(Table2[Mean Intensity Negative], "&gt;="&amp;'Mean, St.d. - Grey Intensities'!A38, Table2[Mean Intensity Negative], "&lt;"&amp;'Mean, St.d. - Grey Intensities'!A39)</f>
        <v>0</v>
      </c>
      <c r="D38">
        <f>COUNTIFS(Table2[Std Intensity Positive], "&gt;="&amp;A38, Table2[Std Intensity Positive], "&lt;"&amp;A39)</f>
        <v>120</v>
      </c>
      <c r="E38">
        <f>COUNTIFS(Table2[Std Intensity Negative], "&gt;="&amp;A38, Table2[Std Intensity Negative], "&lt;"&amp;A39)</f>
        <v>0</v>
      </c>
    </row>
    <row r="39" spans="1:22" x14ac:dyDescent="0.25">
      <c r="A39">
        <v>37</v>
      </c>
      <c r="B39">
        <f>COUNTIFS(Table2[Mean Intensity Positive], "&gt;="&amp;'Mean, St.d. - Grey Intensities'!A39, Table2[Mean Intensity Positive], "&lt;"&amp;'Mean, St.d. - Grey Intensities'!A40)</f>
        <v>0</v>
      </c>
      <c r="C39">
        <f>COUNTIFS(Table2[Mean Intensity Negative], "&gt;="&amp;'Mean, St.d. - Grey Intensities'!A39, Table2[Mean Intensity Negative], "&lt;"&amp;'Mean, St.d. - Grey Intensities'!A40)</f>
        <v>0</v>
      </c>
      <c r="D39">
        <f>COUNTIFS(Table2[Std Intensity Positive], "&gt;="&amp;A39, Table2[Std Intensity Positive], "&lt;"&amp;A40)</f>
        <v>113</v>
      </c>
      <c r="E39">
        <f>COUNTIFS(Table2[Std Intensity Negative], "&gt;="&amp;A39, Table2[Std Intensity Negative], "&lt;"&amp;A40)</f>
        <v>0</v>
      </c>
    </row>
    <row r="40" spans="1:22" ht="21" x14ac:dyDescent="0.35">
      <c r="A40">
        <v>38</v>
      </c>
      <c r="B40">
        <f>COUNTIFS(Table2[Mean Intensity Positive], "&gt;="&amp;'Mean, St.d. - Grey Intensities'!A40, Table2[Mean Intensity Positive], "&lt;"&amp;'Mean, St.d. - Grey Intensities'!A41)</f>
        <v>0</v>
      </c>
      <c r="C40">
        <f>COUNTIFS(Table2[Mean Intensity Negative], "&gt;="&amp;'Mean, St.d. - Grey Intensities'!A40, Table2[Mean Intensity Negative], "&lt;"&amp;'Mean, St.d. - Grey Intensities'!A41)</f>
        <v>0</v>
      </c>
      <c r="D40">
        <f>COUNTIFS(Table2[Std Intensity Positive], "&gt;="&amp;A40, Table2[Std Intensity Positive], "&lt;"&amp;A41)</f>
        <v>121</v>
      </c>
      <c r="E40">
        <f>COUNTIFS(Table2[Std Intensity Negative], "&gt;="&amp;A40, Table2[Std Intensity Negative], "&lt;"&amp;A41)</f>
        <v>0</v>
      </c>
      <c r="G40" s="68" t="s">
        <v>41</v>
      </c>
      <c r="H40" s="68"/>
      <c r="I40" s="68"/>
      <c r="K40" s="68" t="s">
        <v>54</v>
      </c>
      <c r="L40" s="68"/>
      <c r="M40" s="68"/>
      <c r="P40" s="68" t="s">
        <v>41</v>
      </c>
      <c r="Q40" s="68"/>
      <c r="R40" s="68"/>
      <c r="T40" s="68" t="s">
        <v>54</v>
      </c>
      <c r="U40" s="68"/>
      <c r="V40" s="68"/>
    </row>
    <row r="41" spans="1:22" x14ac:dyDescent="0.25">
      <c r="A41">
        <v>39</v>
      </c>
      <c r="B41">
        <f>COUNTIFS(Table2[Mean Intensity Positive], "&gt;="&amp;'Mean, St.d. - Grey Intensities'!A41, Table2[Mean Intensity Positive], "&lt;"&amp;'Mean, St.d. - Grey Intensities'!A42)</f>
        <v>0</v>
      </c>
      <c r="C41">
        <f>COUNTIFS(Table2[Mean Intensity Negative], "&gt;="&amp;'Mean, St.d. - Grey Intensities'!A41, Table2[Mean Intensity Negative], "&lt;"&amp;'Mean, St.d. - Grey Intensities'!A42)</f>
        <v>0</v>
      </c>
      <c r="D41">
        <f>COUNTIFS(Table2[Std Intensity Positive], "&gt;="&amp;A41, Table2[Std Intensity Positive], "&lt;"&amp;A42)</f>
        <v>101</v>
      </c>
      <c r="E41">
        <f>COUNTIFS(Table2[Std Intensity Negative], "&gt;="&amp;A41, Table2[Std Intensity Negative], "&lt;"&amp;A42)</f>
        <v>0</v>
      </c>
    </row>
    <row r="42" spans="1:22" x14ac:dyDescent="0.25">
      <c r="A42">
        <v>40</v>
      </c>
      <c r="B42">
        <f>COUNTIFS(Table2[Mean Intensity Positive], "&gt;="&amp;'Mean, St.d. - Grey Intensities'!A42, Table2[Mean Intensity Positive], "&lt;"&amp;'Mean, St.d. - Grey Intensities'!A43)</f>
        <v>0</v>
      </c>
      <c r="C42">
        <f>COUNTIFS(Table2[Mean Intensity Negative], "&gt;="&amp;'Mean, St.d. - Grey Intensities'!A42, Table2[Mean Intensity Negative], "&lt;"&amp;'Mean, St.d. - Grey Intensities'!A43)</f>
        <v>0</v>
      </c>
      <c r="D42">
        <f>COUNTIFS(Table2[Std Intensity Positive], "&gt;="&amp;A42, Table2[Std Intensity Positive], "&lt;"&amp;A43)</f>
        <v>99</v>
      </c>
      <c r="E42">
        <f>COUNTIFS(Table2[Std Intensity Negative], "&gt;="&amp;A42, Table2[Std Intensity Negative], "&lt;"&amp;A43)</f>
        <v>0</v>
      </c>
      <c r="G42" t="s">
        <v>64</v>
      </c>
      <c r="H42" s="26">
        <f>AVERAGE(I4:J4)</f>
        <v>172.75130545178416</v>
      </c>
      <c r="K42" t="s">
        <v>64</v>
      </c>
      <c r="L42" s="26">
        <f>AVERAGE(K4:L4)</f>
        <v>18.906914450708708</v>
      </c>
      <c r="P42" t="s">
        <v>64</v>
      </c>
      <c r="Q42" s="26">
        <f>AVERAGE(I6:J6)</f>
        <v>174.1405179607595</v>
      </c>
      <c r="T42" t="s">
        <v>64</v>
      </c>
      <c r="U42" s="26">
        <f>AVERAGE(K6:L6)</f>
        <v>18.406722118694443</v>
      </c>
    </row>
    <row r="43" spans="1:22" x14ac:dyDescent="0.25">
      <c r="A43">
        <v>41</v>
      </c>
      <c r="B43">
        <f>COUNTIFS(Table2[Mean Intensity Positive], "&gt;="&amp;'Mean, St.d. - Grey Intensities'!A43, Table2[Mean Intensity Positive], "&lt;"&amp;'Mean, St.d. - Grey Intensities'!A44)</f>
        <v>0</v>
      </c>
      <c r="C43">
        <f>COUNTIFS(Table2[Mean Intensity Negative], "&gt;="&amp;'Mean, St.d. - Grey Intensities'!A43, Table2[Mean Intensity Negative], "&lt;"&amp;'Mean, St.d. - Grey Intensities'!A44)</f>
        <v>0</v>
      </c>
      <c r="D43">
        <f>COUNTIFS(Table2[Std Intensity Positive], "&gt;="&amp;A43, Table2[Std Intensity Positive], "&lt;"&amp;A44)</f>
        <v>93</v>
      </c>
      <c r="E43">
        <f>COUNTIFS(Table2[Std Intensity Negative], "&gt;="&amp;A43, Table2[Std Intensity Negative], "&lt;"&amp;A44)</f>
        <v>0</v>
      </c>
    </row>
    <row r="44" spans="1:22" x14ac:dyDescent="0.25">
      <c r="A44">
        <v>42</v>
      </c>
      <c r="B44">
        <f>COUNTIFS(Table2[Mean Intensity Positive], "&gt;="&amp;'Mean, St.d. - Grey Intensities'!A44, Table2[Mean Intensity Positive], "&lt;"&amp;'Mean, St.d. - Grey Intensities'!A45)</f>
        <v>0</v>
      </c>
      <c r="C44">
        <f>COUNTIFS(Table2[Mean Intensity Negative], "&gt;="&amp;'Mean, St.d. - Grey Intensities'!A44, Table2[Mean Intensity Negative], "&lt;"&amp;'Mean, St.d. - Grey Intensities'!A45)</f>
        <v>0</v>
      </c>
      <c r="D44">
        <f>COUNTIFS(Table2[Std Intensity Positive], "&gt;="&amp;A44, Table2[Std Intensity Positive], "&lt;"&amp;A45)</f>
        <v>72</v>
      </c>
      <c r="E44">
        <f>COUNTIFS(Table2[Std Intensity Negative], "&gt;="&amp;A44, Table2[Std Intensity Negative], "&lt;"&amp;A45)</f>
        <v>0</v>
      </c>
      <c r="G44" t="s">
        <v>65</v>
      </c>
      <c r="H44">
        <f>COUNTIF(Table2[Mean Intensity Negative], "&lt;"&amp;H42)</f>
        <v>1172</v>
      </c>
      <c r="K44" t="s">
        <v>68</v>
      </c>
      <c r="L44">
        <f>COUNTIF(Table2[Std Intensity Negative], "&gt;"&amp;L42)</f>
        <v>33</v>
      </c>
      <c r="P44" t="s">
        <v>65</v>
      </c>
      <c r="Q44">
        <f>COUNTIF(Table2[Mean Intensity Negative], "&lt;"&amp;Q42)</f>
        <v>1264</v>
      </c>
      <c r="T44" t="s">
        <v>68</v>
      </c>
      <c r="U44">
        <f>COUNTIF(Table2[Std Intensity Negative], "&gt;"&amp;U42)</f>
        <v>44</v>
      </c>
    </row>
    <row r="45" spans="1:22" x14ac:dyDescent="0.25">
      <c r="A45">
        <v>43</v>
      </c>
      <c r="B45">
        <f>COUNTIFS(Table2[Mean Intensity Positive], "&gt;="&amp;'Mean, St.d. - Grey Intensities'!A45, Table2[Mean Intensity Positive], "&lt;"&amp;'Mean, St.d. - Grey Intensities'!A46)</f>
        <v>0</v>
      </c>
      <c r="C45">
        <f>COUNTIFS(Table2[Mean Intensity Negative], "&gt;="&amp;'Mean, St.d. - Grey Intensities'!A45, Table2[Mean Intensity Negative], "&lt;"&amp;'Mean, St.d. - Grey Intensities'!A46)</f>
        <v>0</v>
      </c>
      <c r="D45">
        <f>COUNTIFS(Table2[Std Intensity Positive], "&gt;="&amp;A45, Table2[Std Intensity Positive], "&lt;"&amp;A46)</f>
        <v>58</v>
      </c>
      <c r="E45">
        <f>COUNTIFS(Table2[Std Intensity Negative], "&gt;="&amp;A45, Table2[Std Intensity Negative], "&lt;"&amp;A46)</f>
        <v>0</v>
      </c>
      <c r="G45" t="s">
        <v>66</v>
      </c>
      <c r="H45">
        <f>COUNTIF(Table2[Mean Intensity Positive], "&gt;"&amp;H42)</f>
        <v>1207</v>
      </c>
      <c r="K45" t="s">
        <v>69</v>
      </c>
      <c r="L45">
        <f>COUNTIF(Table2[Std Intensity Positive], "&lt;"&amp;L42)</f>
        <v>397</v>
      </c>
      <c r="P45" t="s">
        <v>66</v>
      </c>
      <c r="Q45">
        <f>COUNTIF(Table2[Mean Intensity Positive], "&gt;"&amp;Q42)</f>
        <v>1105</v>
      </c>
      <c r="T45" t="s">
        <v>69</v>
      </c>
      <c r="U45">
        <f>COUNTIF(Table2[Std Intensity Positive], "&lt;"&amp;U42)</f>
        <v>354</v>
      </c>
    </row>
    <row r="46" spans="1:22" x14ac:dyDescent="0.25">
      <c r="A46">
        <v>44</v>
      </c>
      <c r="B46">
        <f>COUNTIFS(Table2[Mean Intensity Positive], "&gt;="&amp;'Mean, St.d. - Grey Intensities'!A46, Table2[Mean Intensity Positive], "&lt;"&amp;'Mean, St.d. - Grey Intensities'!A47)</f>
        <v>0</v>
      </c>
      <c r="C46">
        <f>COUNTIFS(Table2[Mean Intensity Negative], "&gt;="&amp;'Mean, St.d. - Grey Intensities'!A46, Table2[Mean Intensity Negative], "&lt;"&amp;'Mean, St.d. - Grey Intensities'!A47)</f>
        <v>0</v>
      </c>
      <c r="D46">
        <f>COUNTIFS(Table2[Std Intensity Positive], "&gt;="&amp;A46, Table2[Std Intensity Positive], "&lt;"&amp;A47)</f>
        <v>38</v>
      </c>
      <c r="E46">
        <f>COUNTIFS(Table2[Std Intensity Negative], "&gt;="&amp;A46, Table2[Std Intensity Negative], "&lt;"&amp;A47)</f>
        <v>0</v>
      </c>
    </row>
    <row r="47" spans="1:22" x14ac:dyDescent="0.25">
      <c r="A47">
        <v>45</v>
      </c>
      <c r="B47">
        <f>COUNTIFS(Table2[Mean Intensity Positive], "&gt;="&amp;'Mean, St.d. - Grey Intensities'!A47, Table2[Mean Intensity Positive], "&lt;"&amp;'Mean, St.d. - Grey Intensities'!A48)</f>
        <v>0</v>
      </c>
      <c r="C47">
        <f>COUNTIFS(Table2[Mean Intensity Negative], "&gt;="&amp;'Mean, St.d. - Grey Intensities'!A47, Table2[Mean Intensity Negative], "&lt;"&amp;'Mean, St.d. - Grey Intensities'!A48)</f>
        <v>0</v>
      </c>
      <c r="D47">
        <f>COUNTIFS(Table2[Std Intensity Positive], "&gt;="&amp;A47, Table2[Std Intensity Positive], "&lt;"&amp;A48)</f>
        <v>31</v>
      </c>
      <c r="E47">
        <f>COUNTIFS(Table2[Std Intensity Negative], "&gt;="&amp;A47, Table2[Std Intensity Negative], "&lt;"&amp;A48)</f>
        <v>0</v>
      </c>
    </row>
    <row r="48" spans="1:22" x14ac:dyDescent="0.25">
      <c r="A48">
        <v>46</v>
      </c>
      <c r="B48">
        <f>COUNTIFS(Table2[Mean Intensity Positive], "&gt;="&amp;'Mean, St.d. - Grey Intensities'!A48, Table2[Mean Intensity Positive], "&lt;"&amp;'Mean, St.d. - Grey Intensities'!A49)</f>
        <v>0</v>
      </c>
      <c r="C48">
        <f>COUNTIFS(Table2[Mean Intensity Negative], "&gt;="&amp;'Mean, St.d. - Grey Intensities'!A48, Table2[Mean Intensity Negative], "&lt;"&amp;'Mean, St.d. - Grey Intensities'!A49)</f>
        <v>0</v>
      </c>
      <c r="D48">
        <f>COUNTIFS(Table2[Std Intensity Positive], "&gt;="&amp;A48, Table2[Std Intensity Positive], "&lt;"&amp;A49)</f>
        <v>34</v>
      </c>
      <c r="E48">
        <f>COUNTIFS(Table2[Std Intensity Negative], "&gt;="&amp;A48, Table2[Std Intensity Negative], "&lt;"&amp;A49)</f>
        <v>0</v>
      </c>
      <c r="G48" t="s">
        <v>67</v>
      </c>
      <c r="K48" t="s">
        <v>67</v>
      </c>
      <c r="P48" t="s">
        <v>67</v>
      </c>
      <c r="T48" t="s">
        <v>67</v>
      </c>
    </row>
    <row r="49" spans="1:21" x14ac:dyDescent="0.25">
      <c r="A49">
        <v>47</v>
      </c>
      <c r="B49">
        <f>COUNTIFS(Table2[Mean Intensity Positive], "&gt;="&amp;'Mean, St.d. - Grey Intensities'!A49, Table2[Mean Intensity Positive], "&lt;"&amp;'Mean, St.d. - Grey Intensities'!A50)</f>
        <v>0</v>
      </c>
      <c r="C49">
        <f>COUNTIFS(Table2[Mean Intensity Negative], "&gt;="&amp;'Mean, St.d. - Grey Intensities'!A49, Table2[Mean Intensity Negative], "&lt;"&amp;'Mean, St.d. - Grey Intensities'!A50)</f>
        <v>0</v>
      </c>
      <c r="D49">
        <f>COUNTIFS(Table2[Std Intensity Positive], "&gt;="&amp;A49, Table2[Std Intensity Positive], "&lt;"&amp;A50)</f>
        <v>35</v>
      </c>
      <c r="E49">
        <f>COUNTIFS(Table2[Std Intensity Negative], "&gt;="&amp;A49, Table2[Std Intensity Negative], "&lt;"&amp;A50)</f>
        <v>0</v>
      </c>
      <c r="G49" s="2" t="s">
        <v>50</v>
      </c>
      <c r="H49">
        <f>SUM(H44:H45)</f>
        <v>2379</v>
      </c>
      <c r="K49" s="2" t="s">
        <v>50</v>
      </c>
      <c r="L49">
        <f>SUM(L44:L45)</f>
        <v>430</v>
      </c>
      <c r="P49" s="2" t="s">
        <v>50</v>
      </c>
      <c r="Q49">
        <f>SUM(Q44:Q45)</f>
        <v>2369</v>
      </c>
      <c r="T49" s="2" t="s">
        <v>50</v>
      </c>
      <c r="U49">
        <f>SUM(U44:U45)</f>
        <v>398</v>
      </c>
    </row>
    <row r="50" spans="1:21" x14ac:dyDescent="0.25">
      <c r="A50">
        <v>48</v>
      </c>
      <c r="B50">
        <f>COUNTIFS(Table2[Mean Intensity Positive], "&gt;="&amp;'Mean, St.d. - Grey Intensities'!A50, Table2[Mean Intensity Positive], "&lt;"&amp;'Mean, St.d. - Grey Intensities'!A51)</f>
        <v>0</v>
      </c>
      <c r="C50">
        <f>COUNTIFS(Table2[Mean Intensity Negative], "&gt;="&amp;'Mean, St.d. - Grey Intensities'!A50, Table2[Mean Intensity Negative], "&lt;"&amp;'Mean, St.d. - Grey Intensities'!A51)</f>
        <v>0</v>
      </c>
      <c r="D50">
        <f>COUNTIFS(Table2[Std Intensity Positive], "&gt;="&amp;A50, Table2[Std Intensity Positive], "&lt;"&amp;A51)</f>
        <v>18</v>
      </c>
      <c r="E50">
        <f>COUNTIFS(Table2[Std Intensity Negative], "&gt;="&amp;A50, Table2[Std Intensity Negative], "&lt;"&amp;A51)</f>
        <v>0</v>
      </c>
      <c r="G50" s="2" t="s">
        <v>51</v>
      </c>
      <c r="H50">
        <f>H49/8000*100</f>
        <v>29.737500000000001</v>
      </c>
      <c r="K50" s="2" t="s">
        <v>51</v>
      </c>
      <c r="L50">
        <f>L49/8000*100</f>
        <v>5.375</v>
      </c>
      <c r="P50" s="2" t="s">
        <v>51</v>
      </c>
      <c r="Q50">
        <f>Q49/8000*100</f>
        <v>29.612500000000004</v>
      </c>
      <c r="T50" s="2" t="s">
        <v>51</v>
      </c>
      <c r="U50">
        <f>U49/8000*100</f>
        <v>4.9750000000000005</v>
      </c>
    </row>
    <row r="51" spans="1:21" x14ac:dyDescent="0.25">
      <c r="A51">
        <v>49</v>
      </c>
      <c r="B51">
        <f>COUNTIFS(Table2[Mean Intensity Positive], "&gt;="&amp;'Mean, St.d. - Grey Intensities'!A51, Table2[Mean Intensity Positive], "&lt;"&amp;'Mean, St.d. - Grey Intensities'!A52)</f>
        <v>0</v>
      </c>
      <c r="C51">
        <f>COUNTIFS(Table2[Mean Intensity Negative], "&gt;="&amp;'Mean, St.d. - Grey Intensities'!A51, Table2[Mean Intensity Negative], "&lt;"&amp;'Mean, St.d. - Grey Intensities'!A52)</f>
        <v>0</v>
      </c>
      <c r="D51">
        <f>COUNTIFS(Table2[Std Intensity Positive], "&gt;="&amp;A51, Table2[Std Intensity Positive], "&lt;"&amp;A52)</f>
        <v>20</v>
      </c>
      <c r="E51">
        <f>COUNTIFS(Table2[Std Intensity Negative], "&gt;="&amp;A51, Table2[Std Intensity Negative], "&lt;"&amp;A52)</f>
        <v>0</v>
      </c>
    </row>
    <row r="52" spans="1:21" x14ac:dyDescent="0.25">
      <c r="A52">
        <v>50</v>
      </c>
      <c r="B52">
        <f>COUNTIFS(Table2[Mean Intensity Positive], "&gt;="&amp;'Mean, St.d. - Grey Intensities'!A52, Table2[Mean Intensity Positive], "&lt;"&amp;'Mean, St.d. - Grey Intensities'!A53)</f>
        <v>0</v>
      </c>
      <c r="C52">
        <f>COUNTIFS(Table2[Mean Intensity Negative], "&gt;="&amp;'Mean, St.d. - Grey Intensities'!A52, Table2[Mean Intensity Negative], "&lt;"&amp;'Mean, St.d. - Grey Intensities'!A53)</f>
        <v>0</v>
      </c>
      <c r="D52">
        <f>COUNTIFS(Table2[Std Intensity Positive], "&gt;="&amp;A52, Table2[Std Intensity Positive], "&lt;"&amp;A53)</f>
        <v>11</v>
      </c>
      <c r="E52">
        <f>COUNTIFS(Table2[Std Intensity Negative], "&gt;="&amp;A52, Table2[Std Intensity Negative], "&lt;"&amp;A53)</f>
        <v>0</v>
      </c>
    </row>
    <row r="53" spans="1:21" x14ac:dyDescent="0.25">
      <c r="A53">
        <v>51</v>
      </c>
      <c r="B53">
        <f>COUNTIFS(Table2[Mean Intensity Positive], "&gt;="&amp;'Mean, St.d. - Grey Intensities'!A53, Table2[Mean Intensity Positive], "&lt;"&amp;'Mean, St.d. - Grey Intensities'!A54)</f>
        <v>0</v>
      </c>
      <c r="C53">
        <f>COUNTIFS(Table2[Mean Intensity Negative], "&gt;="&amp;'Mean, St.d. - Grey Intensities'!A53, Table2[Mean Intensity Negative], "&lt;"&amp;'Mean, St.d. - Grey Intensities'!A54)</f>
        <v>0</v>
      </c>
      <c r="D53">
        <f>COUNTIFS(Table2[Std Intensity Positive], "&gt;="&amp;A53, Table2[Std Intensity Positive], "&lt;"&amp;A54)</f>
        <v>12</v>
      </c>
      <c r="E53">
        <f>COUNTIFS(Table2[Std Intensity Negative], "&gt;="&amp;A53, Table2[Std Intensity Negative], "&lt;"&amp;A54)</f>
        <v>0</v>
      </c>
    </row>
    <row r="54" spans="1:21" x14ac:dyDescent="0.25">
      <c r="A54">
        <v>52</v>
      </c>
      <c r="B54">
        <f>COUNTIFS(Table2[Mean Intensity Positive], "&gt;="&amp;'Mean, St.d. - Grey Intensities'!A54, Table2[Mean Intensity Positive], "&lt;"&amp;'Mean, St.d. - Grey Intensities'!A55)</f>
        <v>0</v>
      </c>
      <c r="C54">
        <f>COUNTIFS(Table2[Mean Intensity Negative], "&gt;="&amp;'Mean, St.d. - Grey Intensities'!A54, Table2[Mean Intensity Negative], "&lt;"&amp;'Mean, St.d. - Grey Intensities'!A55)</f>
        <v>0</v>
      </c>
      <c r="D54">
        <f>COUNTIFS(Table2[Std Intensity Positive], "&gt;="&amp;A54, Table2[Std Intensity Positive], "&lt;"&amp;A55)</f>
        <v>5</v>
      </c>
      <c r="E54">
        <f>COUNTIFS(Table2[Std Intensity Negative], "&gt;="&amp;A54, Table2[Std Intensity Negative], "&lt;"&amp;A55)</f>
        <v>0</v>
      </c>
    </row>
    <row r="55" spans="1:21" x14ac:dyDescent="0.25">
      <c r="A55">
        <v>53</v>
      </c>
      <c r="B55">
        <f>COUNTIFS(Table2[Mean Intensity Positive], "&gt;="&amp;'Mean, St.d. - Grey Intensities'!A55, Table2[Mean Intensity Positive], "&lt;"&amp;'Mean, St.d. - Grey Intensities'!A56)</f>
        <v>0</v>
      </c>
      <c r="C55">
        <f>COUNTIFS(Table2[Mean Intensity Negative], "&gt;="&amp;'Mean, St.d. - Grey Intensities'!A55, Table2[Mean Intensity Negative], "&lt;"&amp;'Mean, St.d. - Grey Intensities'!A56)</f>
        <v>0</v>
      </c>
      <c r="D55">
        <f>COUNTIFS(Table2[Std Intensity Positive], "&gt;="&amp;A55, Table2[Std Intensity Positive], "&lt;"&amp;A56)</f>
        <v>2</v>
      </c>
      <c r="E55">
        <f>COUNTIFS(Table2[Std Intensity Negative], "&gt;="&amp;A55, Table2[Std Intensity Negative], "&lt;"&amp;A56)</f>
        <v>0</v>
      </c>
    </row>
    <row r="56" spans="1:21" x14ac:dyDescent="0.25">
      <c r="A56">
        <v>54</v>
      </c>
      <c r="B56">
        <f>COUNTIFS(Table2[Mean Intensity Positive], "&gt;="&amp;'Mean, St.d. - Grey Intensities'!A56, Table2[Mean Intensity Positive], "&lt;"&amp;'Mean, St.d. - Grey Intensities'!A57)</f>
        <v>0</v>
      </c>
      <c r="C56">
        <f>COUNTIFS(Table2[Mean Intensity Negative], "&gt;="&amp;'Mean, St.d. - Grey Intensities'!A56, Table2[Mean Intensity Negative], "&lt;"&amp;'Mean, St.d. - Grey Intensities'!A57)</f>
        <v>0</v>
      </c>
      <c r="D56">
        <f>COUNTIFS(Table2[Std Intensity Positive], "&gt;="&amp;A56, Table2[Std Intensity Positive], "&lt;"&amp;A57)</f>
        <v>2</v>
      </c>
      <c r="E56">
        <f>COUNTIFS(Table2[Std Intensity Negative], "&gt;="&amp;A56, Table2[Std Intensity Negative], "&lt;"&amp;A57)</f>
        <v>0</v>
      </c>
    </row>
    <row r="57" spans="1:21" x14ac:dyDescent="0.25">
      <c r="A57">
        <v>55</v>
      </c>
      <c r="B57">
        <f>COUNTIFS(Table2[Mean Intensity Positive], "&gt;="&amp;'Mean, St.d. - Grey Intensities'!A57, Table2[Mean Intensity Positive], "&lt;"&amp;'Mean, St.d. - Grey Intensities'!A58)</f>
        <v>0</v>
      </c>
      <c r="C57">
        <f>COUNTIFS(Table2[Mean Intensity Negative], "&gt;="&amp;'Mean, St.d. - Grey Intensities'!A57, Table2[Mean Intensity Negative], "&lt;"&amp;'Mean, St.d. - Grey Intensities'!A58)</f>
        <v>0</v>
      </c>
      <c r="D57">
        <f>COUNTIFS(Table2[Std Intensity Positive], "&gt;="&amp;A57, Table2[Std Intensity Positive], "&lt;"&amp;A58)</f>
        <v>2</v>
      </c>
      <c r="E57">
        <f>COUNTIFS(Table2[Std Intensity Negative], "&gt;="&amp;A57, Table2[Std Intensity Negative], "&lt;"&amp;A58)</f>
        <v>0</v>
      </c>
    </row>
    <row r="58" spans="1:21" x14ac:dyDescent="0.25">
      <c r="A58">
        <v>56</v>
      </c>
      <c r="B58">
        <f>COUNTIFS(Table2[Mean Intensity Positive], "&gt;="&amp;'Mean, St.d. - Grey Intensities'!A58, Table2[Mean Intensity Positive], "&lt;"&amp;'Mean, St.d. - Grey Intensities'!A59)</f>
        <v>0</v>
      </c>
      <c r="C58">
        <f>COUNTIFS(Table2[Mean Intensity Negative], "&gt;="&amp;'Mean, St.d. - Grey Intensities'!A58, Table2[Mean Intensity Negative], "&lt;"&amp;'Mean, St.d. - Grey Intensities'!A59)</f>
        <v>0</v>
      </c>
      <c r="D58">
        <f>COUNTIFS(Table2[Std Intensity Positive], "&gt;="&amp;A58, Table2[Std Intensity Positive], "&lt;"&amp;A59)</f>
        <v>0</v>
      </c>
      <c r="E58">
        <f>COUNTIFS(Table2[Std Intensity Negative], "&gt;="&amp;A58, Table2[Std Intensity Negative], "&lt;"&amp;A59)</f>
        <v>0</v>
      </c>
    </row>
    <row r="59" spans="1:21" x14ac:dyDescent="0.25">
      <c r="A59">
        <v>57</v>
      </c>
      <c r="B59">
        <f>COUNTIFS(Table2[Mean Intensity Positive], "&gt;="&amp;'Mean, St.d. - Grey Intensities'!A59, Table2[Mean Intensity Positive], "&lt;"&amp;'Mean, St.d. - Grey Intensities'!A60)</f>
        <v>0</v>
      </c>
      <c r="C59">
        <f>COUNTIFS(Table2[Mean Intensity Negative], "&gt;="&amp;'Mean, St.d. - Grey Intensities'!A59, Table2[Mean Intensity Negative], "&lt;"&amp;'Mean, St.d. - Grey Intensities'!A60)</f>
        <v>0</v>
      </c>
      <c r="D59">
        <f>COUNTIFS(Table2[Std Intensity Positive], "&gt;="&amp;A59, Table2[Std Intensity Positive], "&lt;"&amp;A60)</f>
        <v>2</v>
      </c>
      <c r="E59">
        <f>COUNTIFS(Table2[Std Intensity Negative], "&gt;="&amp;A59, Table2[Std Intensity Negative], "&lt;"&amp;A60)</f>
        <v>0</v>
      </c>
    </row>
    <row r="60" spans="1:21" x14ac:dyDescent="0.25">
      <c r="A60">
        <v>58</v>
      </c>
      <c r="B60">
        <f>COUNTIFS(Table2[Mean Intensity Positive], "&gt;="&amp;'Mean, St.d. - Grey Intensities'!A60, Table2[Mean Intensity Positive], "&lt;"&amp;'Mean, St.d. - Grey Intensities'!A61)</f>
        <v>0</v>
      </c>
      <c r="C60">
        <f>COUNTIFS(Table2[Mean Intensity Negative], "&gt;="&amp;'Mean, St.d. - Grey Intensities'!A60, Table2[Mean Intensity Negative], "&lt;"&amp;'Mean, St.d. - Grey Intensities'!A61)</f>
        <v>0</v>
      </c>
      <c r="D60">
        <f>COUNTIFS(Table2[Std Intensity Positive], "&gt;="&amp;A60, Table2[Std Intensity Positive], "&lt;"&amp;A61)</f>
        <v>0</v>
      </c>
      <c r="E60">
        <f>COUNTIFS(Table2[Std Intensity Negative], "&gt;="&amp;A60, Table2[Std Intensity Negative], "&lt;"&amp;A61)</f>
        <v>0</v>
      </c>
    </row>
    <row r="61" spans="1:21" x14ac:dyDescent="0.25">
      <c r="A61">
        <v>59</v>
      </c>
      <c r="B61">
        <f>COUNTIFS(Table2[Mean Intensity Positive], "&gt;="&amp;'Mean, St.d. - Grey Intensities'!A61, Table2[Mean Intensity Positive], "&lt;"&amp;'Mean, St.d. - Grey Intensities'!A62)</f>
        <v>0</v>
      </c>
      <c r="C61">
        <f>COUNTIFS(Table2[Mean Intensity Negative], "&gt;="&amp;'Mean, St.d. - Grey Intensities'!A61, Table2[Mean Intensity Negative], "&lt;"&amp;'Mean, St.d. - Grey Intensities'!A62)</f>
        <v>0</v>
      </c>
      <c r="D61">
        <f>COUNTIFS(Table2[Std Intensity Positive], "&gt;="&amp;A61, Table2[Std Intensity Positive], "&lt;"&amp;A62)</f>
        <v>0</v>
      </c>
      <c r="E61">
        <f>COUNTIFS(Table2[Std Intensity Negative], "&gt;="&amp;A61, Table2[Std Intensity Negative], "&lt;"&amp;A62)</f>
        <v>0</v>
      </c>
    </row>
    <row r="62" spans="1:21" x14ac:dyDescent="0.25">
      <c r="A62">
        <v>60</v>
      </c>
      <c r="B62">
        <f>COUNTIFS(Table2[Mean Intensity Positive], "&gt;="&amp;'Mean, St.d. - Grey Intensities'!A62, Table2[Mean Intensity Positive], "&lt;"&amp;'Mean, St.d. - Grey Intensities'!A63)</f>
        <v>0</v>
      </c>
      <c r="C62">
        <f>COUNTIFS(Table2[Mean Intensity Negative], "&gt;="&amp;'Mean, St.d. - Grey Intensities'!A62, Table2[Mean Intensity Negative], "&lt;"&amp;'Mean, St.d. - Grey Intensities'!A63)</f>
        <v>0</v>
      </c>
      <c r="D62">
        <f>COUNTIFS(Table2[Std Intensity Positive], "&gt;="&amp;A62, Table2[Std Intensity Positive], "&lt;"&amp;A63)</f>
        <v>0</v>
      </c>
      <c r="E62">
        <f>COUNTIFS(Table2[Std Intensity Negative], "&gt;="&amp;A62, Table2[Std Intensity Negative], "&lt;"&amp;A63)</f>
        <v>0</v>
      </c>
    </row>
    <row r="63" spans="1:21" x14ac:dyDescent="0.25">
      <c r="A63">
        <v>61</v>
      </c>
      <c r="B63">
        <f>COUNTIFS(Table2[Mean Intensity Positive], "&gt;="&amp;'Mean, St.d. - Grey Intensities'!A63, Table2[Mean Intensity Positive], "&lt;"&amp;'Mean, St.d. - Grey Intensities'!A64)</f>
        <v>0</v>
      </c>
      <c r="C63">
        <f>COUNTIFS(Table2[Mean Intensity Negative], "&gt;="&amp;'Mean, St.d. - Grey Intensities'!A63, Table2[Mean Intensity Negative], "&lt;"&amp;'Mean, St.d. - Grey Intensities'!A64)</f>
        <v>0</v>
      </c>
      <c r="D63">
        <f>COUNTIFS(Table2[Std Intensity Positive], "&gt;="&amp;A63, Table2[Std Intensity Positive], "&lt;"&amp;A64)</f>
        <v>0</v>
      </c>
      <c r="E63">
        <f>COUNTIFS(Table2[Std Intensity Negative], "&gt;="&amp;A63, Table2[Std Intensity Negative], "&lt;"&amp;A64)</f>
        <v>0</v>
      </c>
    </row>
    <row r="64" spans="1:21" x14ac:dyDescent="0.25">
      <c r="A64">
        <v>62</v>
      </c>
      <c r="B64">
        <f>COUNTIFS(Table2[Mean Intensity Positive], "&gt;="&amp;'Mean, St.d. - Grey Intensities'!A64, Table2[Mean Intensity Positive], "&lt;"&amp;'Mean, St.d. - Grey Intensities'!A65)</f>
        <v>0</v>
      </c>
      <c r="C64">
        <f>COUNTIFS(Table2[Mean Intensity Negative], "&gt;="&amp;'Mean, St.d. - Grey Intensities'!A64, Table2[Mean Intensity Negative], "&lt;"&amp;'Mean, St.d. - Grey Intensities'!A65)</f>
        <v>0</v>
      </c>
      <c r="D64">
        <f>COUNTIFS(Table2[Std Intensity Positive], "&gt;="&amp;A64, Table2[Std Intensity Positive], "&lt;"&amp;A65)</f>
        <v>0</v>
      </c>
      <c r="E64">
        <f>COUNTIFS(Table2[Std Intensity Negative], "&gt;="&amp;A64, Table2[Std Intensity Negative], "&lt;"&amp;A65)</f>
        <v>0</v>
      </c>
    </row>
    <row r="65" spans="1:5" x14ac:dyDescent="0.25">
      <c r="A65">
        <v>63</v>
      </c>
      <c r="B65">
        <f>COUNTIFS(Table2[Mean Intensity Positive], "&gt;="&amp;'Mean, St.d. - Grey Intensities'!A65, Table2[Mean Intensity Positive], "&lt;"&amp;'Mean, St.d. - Grey Intensities'!A66)</f>
        <v>0</v>
      </c>
      <c r="C65">
        <f>COUNTIFS(Table2[Mean Intensity Negative], "&gt;="&amp;'Mean, St.d. - Grey Intensities'!A65, Table2[Mean Intensity Negative], "&lt;"&amp;'Mean, St.d. - Grey Intensities'!A66)</f>
        <v>0</v>
      </c>
      <c r="D65">
        <f>COUNTIFS(Table2[Std Intensity Positive], "&gt;="&amp;A65, Table2[Std Intensity Positive], "&lt;"&amp;A66)</f>
        <v>0</v>
      </c>
      <c r="E65">
        <f>COUNTIFS(Table2[Std Intensity Negative], "&gt;="&amp;A65, Table2[Std Intensity Negative], "&lt;"&amp;A66)</f>
        <v>0</v>
      </c>
    </row>
    <row r="66" spans="1:5" x14ac:dyDescent="0.25">
      <c r="A66">
        <v>64</v>
      </c>
      <c r="B66">
        <f>COUNTIFS(Table2[Mean Intensity Positive], "&gt;="&amp;'Mean, St.d. - Grey Intensities'!A66, Table2[Mean Intensity Positive], "&lt;"&amp;'Mean, St.d. - Grey Intensities'!A67)</f>
        <v>0</v>
      </c>
      <c r="C66">
        <f>COUNTIFS(Table2[Mean Intensity Negative], "&gt;="&amp;'Mean, St.d. - Grey Intensities'!A66, Table2[Mean Intensity Negative], "&lt;"&amp;'Mean, St.d. - Grey Intensities'!A67)</f>
        <v>0</v>
      </c>
      <c r="D66">
        <f>COUNTIFS(Table2[Std Intensity Positive], "&gt;="&amp;A66, Table2[Std Intensity Positive], "&lt;"&amp;A67)</f>
        <v>0</v>
      </c>
      <c r="E66">
        <f>COUNTIFS(Table2[Std Intensity Negative], "&gt;="&amp;A66, Table2[Std Intensity Negative], "&lt;"&amp;A67)</f>
        <v>0</v>
      </c>
    </row>
    <row r="67" spans="1:5" x14ac:dyDescent="0.25">
      <c r="A67">
        <v>65</v>
      </c>
      <c r="B67">
        <f>COUNTIFS(Table2[Mean Intensity Positive], "&gt;="&amp;'Mean, St.d. - Grey Intensities'!A67, Table2[Mean Intensity Positive], "&lt;"&amp;'Mean, St.d. - Grey Intensities'!A68)</f>
        <v>0</v>
      </c>
      <c r="C67">
        <f>COUNTIFS(Table2[Mean Intensity Negative], "&gt;="&amp;'Mean, St.d. - Grey Intensities'!A67, Table2[Mean Intensity Negative], "&lt;"&amp;'Mean, St.d. - Grey Intensities'!A68)</f>
        <v>0</v>
      </c>
      <c r="D67">
        <f>COUNTIFS(Table2[Std Intensity Positive], "&gt;="&amp;A67, Table2[Std Intensity Positive], "&lt;"&amp;A68)</f>
        <v>0</v>
      </c>
      <c r="E67">
        <f>COUNTIFS(Table2[Std Intensity Negative], "&gt;="&amp;A67, Table2[Std Intensity Negative], "&lt;"&amp;A68)</f>
        <v>0</v>
      </c>
    </row>
    <row r="68" spans="1:5" x14ac:dyDescent="0.25">
      <c r="A68">
        <v>66</v>
      </c>
      <c r="B68">
        <f>COUNTIFS(Table2[Mean Intensity Positive], "&gt;="&amp;'Mean, St.d. - Grey Intensities'!A68, Table2[Mean Intensity Positive], "&lt;"&amp;'Mean, St.d. - Grey Intensities'!A69)</f>
        <v>0</v>
      </c>
      <c r="C68">
        <f>COUNTIFS(Table2[Mean Intensity Negative], "&gt;="&amp;'Mean, St.d. - Grey Intensities'!A68, Table2[Mean Intensity Negative], "&lt;"&amp;'Mean, St.d. - Grey Intensities'!A69)</f>
        <v>0</v>
      </c>
      <c r="D68">
        <f>COUNTIFS(Table2[Std Intensity Positive], "&gt;="&amp;A68, Table2[Std Intensity Positive], "&lt;"&amp;A69)</f>
        <v>0</v>
      </c>
      <c r="E68">
        <f>COUNTIFS(Table2[Std Intensity Negative], "&gt;="&amp;A68, Table2[Std Intensity Negative], "&lt;"&amp;A69)</f>
        <v>0</v>
      </c>
    </row>
    <row r="69" spans="1:5" x14ac:dyDescent="0.25">
      <c r="A69">
        <v>67</v>
      </c>
      <c r="B69">
        <f>COUNTIFS(Table2[Mean Intensity Positive], "&gt;="&amp;'Mean, St.d. - Grey Intensities'!A69, Table2[Mean Intensity Positive], "&lt;"&amp;'Mean, St.d. - Grey Intensities'!A70)</f>
        <v>0</v>
      </c>
      <c r="C69">
        <f>COUNTIFS(Table2[Mean Intensity Negative], "&gt;="&amp;'Mean, St.d. - Grey Intensities'!A69, Table2[Mean Intensity Negative], "&lt;"&amp;'Mean, St.d. - Grey Intensities'!A70)</f>
        <v>0</v>
      </c>
      <c r="D69">
        <f>COUNTIFS(Table2[Std Intensity Positive], "&gt;="&amp;A69, Table2[Std Intensity Positive], "&lt;"&amp;A70)</f>
        <v>0</v>
      </c>
      <c r="E69">
        <f>COUNTIFS(Table2[Std Intensity Negative], "&gt;="&amp;A69, Table2[Std Intensity Negative], "&lt;"&amp;A70)</f>
        <v>0</v>
      </c>
    </row>
    <row r="70" spans="1:5" x14ac:dyDescent="0.25">
      <c r="A70">
        <v>68</v>
      </c>
      <c r="B70">
        <f>COUNTIFS(Table2[Mean Intensity Positive], "&gt;="&amp;'Mean, St.d. - Grey Intensities'!A70, Table2[Mean Intensity Positive], "&lt;"&amp;'Mean, St.d. - Grey Intensities'!A71)</f>
        <v>0</v>
      </c>
      <c r="C70">
        <f>COUNTIFS(Table2[Mean Intensity Negative], "&gt;="&amp;'Mean, St.d. - Grey Intensities'!A70, Table2[Mean Intensity Negative], "&lt;"&amp;'Mean, St.d. - Grey Intensities'!A71)</f>
        <v>0</v>
      </c>
      <c r="D70">
        <f>COUNTIFS(Table2[Std Intensity Positive], "&gt;="&amp;A70, Table2[Std Intensity Positive], "&lt;"&amp;A71)</f>
        <v>0</v>
      </c>
      <c r="E70">
        <f>COUNTIFS(Table2[Std Intensity Negative], "&gt;="&amp;A70, Table2[Std Intensity Negative], "&lt;"&amp;A71)</f>
        <v>0</v>
      </c>
    </row>
    <row r="71" spans="1:5" x14ac:dyDescent="0.25">
      <c r="A71">
        <v>69</v>
      </c>
      <c r="B71">
        <f>COUNTIFS(Table2[Mean Intensity Positive], "&gt;="&amp;'Mean, St.d. - Grey Intensities'!A71, Table2[Mean Intensity Positive], "&lt;"&amp;'Mean, St.d. - Grey Intensities'!A72)</f>
        <v>0</v>
      </c>
      <c r="C71">
        <f>COUNTIFS(Table2[Mean Intensity Negative], "&gt;="&amp;'Mean, St.d. - Grey Intensities'!A71, Table2[Mean Intensity Negative], "&lt;"&amp;'Mean, St.d. - Grey Intensities'!A72)</f>
        <v>0</v>
      </c>
      <c r="D71">
        <f>COUNTIFS(Table2[Std Intensity Positive], "&gt;="&amp;A71, Table2[Std Intensity Positive], "&lt;"&amp;A72)</f>
        <v>0</v>
      </c>
      <c r="E71">
        <f>COUNTIFS(Table2[Std Intensity Negative], "&gt;="&amp;A71, Table2[Std Intensity Negative], "&lt;"&amp;A72)</f>
        <v>0</v>
      </c>
    </row>
    <row r="72" spans="1:5" x14ac:dyDescent="0.25">
      <c r="A72">
        <v>70</v>
      </c>
      <c r="B72">
        <f>COUNTIFS(Table2[Mean Intensity Positive], "&gt;="&amp;'Mean, St.d. - Grey Intensities'!A72, Table2[Mean Intensity Positive], "&lt;"&amp;'Mean, St.d. - Grey Intensities'!A73)</f>
        <v>0</v>
      </c>
      <c r="C72">
        <f>COUNTIFS(Table2[Mean Intensity Negative], "&gt;="&amp;'Mean, St.d. - Grey Intensities'!A72, Table2[Mean Intensity Negative], "&lt;"&amp;'Mean, St.d. - Grey Intensities'!A73)</f>
        <v>0</v>
      </c>
      <c r="D72">
        <f>COUNTIFS(Table2[Std Intensity Positive], "&gt;="&amp;A72, Table2[Std Intensity Positive], "&lt;"&amp;A73)</f>
        <v>0</v>
      </c>
      <c r="E72">
        <f>COUNTIFS(Table2[Std Intensity Negative], "&gt;="&amp;A72, Table2[Std Intensity Negative], "&lt;"&amp;A73)</f>
        <v>0</v>
      </c>
    </row>
    <row r="73" spans="1:5" x14ac:dyDescent="0.25">
      <c r="A73">
        <v>71</v>
      </c>
      <c r="B73">
        <f>COUNTIFS(Table2[Mean Intensity Positive], "&gt;="&amp;'Mean, St.d. - Grey Intensities'!A73, Table2[Mean Intensity Positive], "&lt;"&amp;'Mean, St.d. - Grey Intensities'!A74)</f>
        <v>0</v>
      </c>
      <c r="C73">
        <f>COUNTIFS(Table2[Mean Intensity Negative], "&gt;="&amp;'Mean, St.d. - Grey Intensities'!A73, Table2[Mean Intensity Negative], "&lt;"&amp;'Mean, St.d. - Grey Intensities'!A74)</f>
        <v>0</v>
      </c>
      <c r="D73">
        <f>COUNTIFS(Table2[Std Intensity Positive], "&gt;="&amp;A73, Table2[Std Intensity Positive], "&lt;"&amp;A74)</f>
        <v>0</v>
      </c>
      <c r="E73">
        <f>COUNTIFS(Table2[Std Intensity Negative], "&gt;="&amp;A73, Table2[Std Intensity Negative], "&lt;"&amp;A74)</f>
        <v>0</v>
      </c>
    </row>
    <row r="74" spans="1:5" x14ac:dyDescent="0.25">
      <c r="A74">
        <v>72</v>
      </c>
      <c r="B74">
        <f>COUNTIFS(Table2[Mean Intensity Positive], "&gt;="&amp;'Mean, St.d. - Grey Intensities'!A74, Table2[Mean Intensity Positive], "&lt;"&amp;'Mean, St.d. - Grey Intensities'!A75)</f>
        <v>0</v>
      </c>
      <c r="C74">
        <f>COUNTIFS(Table2[Mean Intensity Negative], "&gt;="&amp;'Mean, St.d. - Grey Intensities'!A74, Table2[Mean Intensity Negative], "&lt;"&amp;'Mean, St.d. - Grey Intensities'!A75)</f>
        <v>0</v>
      </c>
      <c r="D74">
        <f>COUNTIFS(Table2[Std Intensity Positive], "&gt;="&amp;A74, Table2[Std Intensity Positive], "&lt;"&amp;A75)</f>
        <v>0</v>
      </c>
      <c r="E74">
        <f>COUNTIFS(Table2[Std Intensity Negative], "&gt;="&amp;A74, Table2[Std Intensity Negative], "&lt;"&amp;A75)</f>
        <v>0</v>
      </c>
    </row>
    <row r="75" spans="1:5" x14ac:dyDescent="0.25">
      <c r="A75">
        <v>73</v>
      </c>
      <c r="B75">
        <f>COUNTIFS(Table2[Mean Intensity Positive], "&gt;="&amp;'Mean, St.d. - Grey Intensities'!A75, Table2[Mean Intensity Positive], "&lt;"&amp;'Mean, St.d. - Grey Intensities'!A76)</f>
        <v>0</v>
      </c>
      <c r="C75">
        <f>COUNTIFS(Table2[Mean Intensity Negative], "&gt;="&amp;'Mean, St.d. - Grey Intensities'!A75, Table2[Mean Intensity Negative], "&lt;"&amp;'Mean, St.d. - Grey Intensities'!A76)</f>
        <v>0</v>
      </c>
      <c r="D75">
        <f>COUNTIFS(Table2[Std Intensity Positive], "&gt;="&amp;A75, Table2[Std Intensity Positive], "&lt;"&amp;A76)</f>
        <v>0</v>
      </c>
      <c r="E75">
        <f>COUNTIFS(Table2[Std Intensity Negative], "&gt;="&amp;A75, Table2[Std Intensity Negative], "&lt;"&amp;A76)</f>
        <v>0</v>
      </c>
    </row>
    <row r="76" spans="1:5" x14ac:dyDescent="0.25">
      <c r="A76">
        <v>74</v>
      </c>
      <c r="B76">
        <f>COUNTIFS(Table2[Mean Intensity Positive], "&gt;="&amp;'Mean, St.d. - Grey Intensities'!A76, Table2[Mean Intensity Positive], "&lt;"&amp;'Mean, St.d. - Grey Intensities'!A77)</f>
        <v>0</v>
      </c>
      <c r="C76">
        <f>COUNTIFS(Table2[Mean Intensity Negative], "&gt;="&amp;'Mean, St.d. - Grey Intensities'!A76, Table2[Mean Intensity Negative], "&lt;"&amp;'Mean, St.d. - Grey Intensities'!A77)</f>
        <v>0</v>
      </c>
      <c r="D76">
        <f>COUNTIFS(Table2[Std Intensity Positive], "&gt;="&amp;A76, Table2[Std Intensity Positive], "&lt;"&amp;A77)</f>
        <v>0</v>
      </c>
      <c r="E76">
        <f>COUNTIFS(Table2[Std Intensity Negative], "&gt;="&amp;A76, Table2[Std Intensity Negative], "&lt;"&amp;A77)</f>
        <v>0</v>
      </c>
    </row>
    <row r="77" spans="1:5" x14ac:dyDescent="0.25">
      <c r="A77">
        <v>75</v>
      </c>
      <c r="B77">
        <f>COUNTIFS(Table2[Mean Intensity Positive], "&gt;="&amp;'Mean, St.d. - Grey Intensities'!A77, Table2[Mean Intensity Positive], "&lt;"&amp;'Mean, St.d. - Grey Intensities'!A78)</f>
        <v>0</v>
      </c>
      <c r="C77">
        <f>COUNTIFS(Table2[Mean Intensity Negative], "&gt;="&amp;'Mean, St.d. - Grey Intensities'!A77, Table2[Mean Intensity Negative], "&lt;"&amp;'Mean, St.d. - Grey Intensities'!A78)</f>
        <v>0</v>
      </c>
      <c r="D77">
        <f>COUNTIFS(Table2[Std Intensity Positive], "&gt;="&amp;A77, Table2[Std Intensity Positive], "&lt;"&amp;A78)</f>
        <v>0</v>
      </c>
      <c r="E77">
        <f>COUNTIFS(Table2[Std Intensity Negative], "&gt;="&amp;A77, Table2[Std Intensity Negative], "&lt;"&amp;A78)</f>
        <v>0</v>
      </c>
    </row>
    <row r="78" spans="1:5" x14ac:dyDescent="0.25">
      <c r="A78">
        <v>76</v>
      </c>
      <c r="B78">
        <f>COUNTIFS(Table2[Mean Intensity Positive], "&gt;="&amp;'Mean, St.d. - Grey Intensities'!A78, Table2[Mean Intensity Positive], "&lt;"&amp;'Mean, St.d. - Grey Intensities'!A79)</f>
        <v>0</v>
      </c>
      <c r="C78">
        <f>COUNTIFS(Table2[Mean Intensity Negative], "&gt;="&amp;'Mean, St.d. - Grey Intensities'!A78, Table2[Mean Intensity Negative], "&lt;"&amp;'Mean, St.d. - Grey Intensities'!A79)</f>
        <v>0</v>
      </c>
      <c r="D78">
        <f>COUNTIFS(Table2[Std Intensity Positive], "&gt;="&amp;A78, Table2[Std Intensity Positive], "&lt;"&amp;A79)</f>
        <v>0</v>
      </c>
      <c r="E78">
        <f>COUNTIFS(Table2[Std Intensity Negative], "&gt;="&amp;A78, Table2[Std Intensity Negative], "&lt;"&amp;A79)</f>
        <v>0</v>
      </c>
    </row>
    <row r="79" spans="1:5" x14ac:dyDescent="0.25">
      <c r="A79">
        <v>77</v>
      </c>
      <c r="B79">
        <f>COUNTIFS(Table2[Mean Intensity Positive], "&gt;="&amp;'Mean, St.d. - Grey Intensities'!A79, Table2[Mean Intensity Positive], "&lt;"&amp;'Mean, St.d. - Grey Intensities'!A80)</f>
        <v>0</v>
      </c>
      <c r="C79">
        <f>COUNTIFS(Table2[Mean Intensity Negative], "&gt;="&amp;'Mean, St.d. - Grey Intensities'!A79, Table2[Mean Intensity Negative], "&lt;"&amp;'Mean, St.d. - Grey Intensities'!A80)</f>
        <v>0</v>
      </c>
      <c r="D79">
        <f>COUNTIFS(Table2[Std Intensity Positive], "&gt;="&amp;A79, Table2[Std Intensity Positive], "&lt;"&amp;A80)</f>
        <v>0</v>
      </c>
      <c r="E79">
        <f>COUNTIFS(Table2[Std Intensity Negative], "&gt;="&amp;A79, Table2[Std Intensity Negative], "&lt;"&amp;A80)</f>
        <v>0</v>
      </c>
    </row>
    <row r="80" spans="1:5" x14ac:dyDescent="0.25">
      <c r="A80">
        <v>78</v>
      </c>
      <c r="B80">
        <f>COUNTIFS(Table2[Mean Intensity Positive], "&gt;="&amp;'Mean, St.d. - Grey Intensities'!A80, Table2[Mean Intensity Positive], "&lt;"&amp;'Mean, St.d. - Grey Intensities'!A81)</f>
        <v>0</v>
      </c>
      <c r="C80">
        <f>COUNTIFS(Table2[Mean Intensity Negative], "&gt;="&amp;'Mean, St.d. - Grey Intensities'!A80, Table2[Mean Intensity Negative], "&lt;"&amp;'Mean, St.d. - Grey Intensities'!A81)</f>
        <v>0</v>
      </c>
      <c r="D80">
        <f>COUNTIFS(Table2[Std Intensity Positive], "&gt;="&amp;A80, Table2[Std Intensity Positive], "&lt;"&amp;A81)</f>
        <v>0</v>
      </c>
      <c r="E80">
        <f>COUNTIFS(Table2[Std Intensity Negative], "&gt;="&amp;A80, Table2[Std Intensity Negative], "&lt;"&amp;A81)</f>
        <v>0</v>
      </c>
    </row>
    <row r="81" spans="1:5" x14ac:dyDescent="0.25">
      <c r="A81">
        <v>79</v>
      </c>
      <c r="B81">
        <f>COUNTIFS(Table2[Mean Intensity Positive], "&gt;="&amp;'Mean, St.d. - Grey Intensities'!A81, Table2[Mean Intensity Positive], "&lt;"&amp;'Mean, St.d. - Grey Intensities'!A82)</f>
        <v>0</v>
      </c>
      <c r="C81">
        <f>COUNTIFS(Table2[Mean Intensity Negative], "&gt;="&amp;'Mean, St.d. - Grey Intensities'!A81, Table2[Mean Intensity Negative], "&lt;"&amp;'Mean, St.d. - Grey Intensities'!A82)</f>
        <v>0</v>
      </c>
      <c r="D81">
        <f>COUNTIFS(Table2[Std Intensity Positive], "&gt;="&amp;A81, Table2[Std Intensity Positive], "&lt;"&amp;A82)</f>
        <v>0</v>
      </c>
      <c r="E81">
        <f>COUNTIFS(Table2[Std Intensity Negative], "&gt;="&amp;A81, Table2[Std Intensity Negative], "&lt;"&amp;A82)</f>
        <v>0</v>
      </c>
    </row>
    <row r="82" spans="1:5" x14ac:dyDescent="0.25">
      <c r="A82">
        <v>80</v>
      </c>
      <c r="B82">
        <f>COUNTIFS(Table2[Mean Intensity Positive], "&gt;="&amp;'Mean, St.d. - Grey Intensities'!A82, Table2[Mean Intensity Positive], "&lt;"&amp;'Mean, St.d. - Grey Intensities'!A83)</f>
        <v>0</v>
      </c>
      <c r="C82">
        <f>COUNTIFS(Table2[Mean Intensity Negative], "&gt;="&amp;'Mean, St.d. - Grey Intensities'!A82, Table2[Mean Intensity Negative], "&lt;"&amp;'Mean, St.d. - Grey Intensities'!A83)</f>
        <v>0</v>
      </c>
      <c r="D82">
        <f>COUNTIFS(Table2[Std Intensity Positive], "&gt;="&amp;A82, Table2[Std Intensity Positive], "&lt;"&amp;A83)</f>
        <v>0</v>
      </c>
      <c r="E82">
        <f>COUNTIFS(Table2[Std Intensity Negative], "&gt;="&amp;A82, Table2[Std Intensity Negative], "&lt;"&amp;A83)</f>
        <v>0</v>
      </c>
    </row>
    <row r="83" spans="1:5" x14ac:dyDescent="0.25">
      <c r="A83">
        <v>81</v>
      </c>
      <c r="B83">
        <f>COUNTIFS(Table2[Mean Intensity Positive], "&gt;="&amp;'Mean, St.d. - Grey Intensities'!A83, Table2[Mean Intensity Positive], "&lt;"&amp;'Mean, St.d. - Grey Intensities'!A84)</f>
        <v>0</v>
      </c>
      <c r="C83">
        <f>COUNTIFS(Table2[Mean Intensity Negative], "&gt;="&amp;'Mean, St.d. - Grey Intensities'!A83, Table2[Mean Intensity Negative], "&lt;"&amp;'Mean, St.d. - Grey Intensities'!A84)</f>
        <v>0</v>
      </c>
      <c r="D83">
        <f>COUNTIFS(Table2[Std Intensity Positive], "&gt;="&amp;A83, Table2[Std Intensity Positive], "&lt;"&amp;A84)</f>
        <v>0</v>
      </c>
      <c r="E83">
        <f>COUNTIFS(Table2[Std Intensity Negative], "&gt;="&amp;A83, Table2[Std Intensity Negative], "&lt;"&amp;A84)</f>
        <v>0</v>
      </c>
    </row>
    <row r="84" spans="1:5" x14ac:dyDescent="0.25">
      <c r="A84">
        <v>82</v>
      </c>
      <c r="B84">
        <f>COUNTIFS(Table2[Mean Intensity Positive], "&gt;="&amp;'Mean, St.d. - Grey Intensities'!A84, Table2[Mean Intensity Positive], "&lt;"&amp;'Mean, St.d. - Grey Intensities'!A85)</f>
        <v>0</v>
      </c>
      <c r="C84">
        <f>COUNTIFS(Table2[Mean Intensity Negative], "&gt;="&amp;'Mean, St.d. - Grey Intensities'!A84, Table2[Mean Intensity Negative], "&lt;"&amp;'Mean, St.d. - Grey Intensities'!A85)</f>
        <v>0</v>
      </c>
      <c r="D84">
        <f>COUNTIFS(Table2[Std Intensity Positive], "&gt;="&amp;A84, Table2[Std Intensity Positive], "&lt;"&amp;A85)</f>
        <v>0</v>
      </c>
      <c r="E84">
        <f>COUNTIFS(Table2[Std Intensity Negative], "&gt;="&amp;A84, Table2[Std Intensity Negative], "&lt;"&amp;A85)</f>
        <v>0</v>
      </c>
    </row>
    <row r="85" spans="1:5" x14ac:dyDescent="0.25">
      <c r="A85">
        <v>83</v>
      </c>
      <c r="B85">
        <f>COUNTIFS(Table2[Mean Intensity Positive], "&gt;="&amp;'Mean, St.d. - Grey Intensities'!A85, Table2[Mean Intensity Positive], "&lt;"&amp;'Mean, St.d. - Grey Intensities'!A86)</f>
        <v>0</v>
      </c>
      <c r="C85">
        <f>COUNTIFS(Table2[Mean Intensity Negative], "&gt;="&amp;'Mean, St.d. - Grey Intensities'!A85, Table2[Mean Intensity Negative], "&lt;"&amp;'Mean, St.d. - Grey Intensities'!A86)</f>
        <v>0</v>
      </c>
      <c r="D85">
        <f>COUNTIFS(Table2[Std Intensity Positive], "&gt;="&amp;A85, Table2[Std Intensity Positive], "&lt;"&amp;A86)</f>
        <v>0</v>
      </c>
      <c r="E85">
        <f>COUNTIFS(Table2[Std Intensity Negative], "&gt;="&amp;A85, Table2[Std Intensity Negative], "&lt;"&amp;A86)</f>
        <v>0</v>
      </c>
    </row>
    <row r="86" spans="1:5" x14ac:dyDescent="0.25">
      <c r="A86">
        <v>84</v>
      </c>
      <c r="B86">
        <f>COUNTIFS(Table2[Mean Intensity Positive], "&gt;="&amp;'Mean, St.d. - Grey Intensities'!A86, Table2[Mean Intensity Positive], "&lt;"&amp;'Mean, St.d. - Grey Intensities'!A87)</f>
        <v>0</v>
      </c>
      <c r="C86">
        <f>COUNTIFS(Table2[Mean Intensity Negative], "&gt;="&amp;'Mean, St.d. - Grey Intensities'!A86, Table2[Mean Intensity Negative], "&lt;"&amp;'Mean, St.d. - Grey Intensities'!A87)</f>
        <v>0</v>
      </c>
      <c r="D86">
        <f>COUNTIFS(Table2[Std Intensity Positive], "&gt;="&amp;A86, Table2[Std Intensity Positive], "&lt;"&amp;A87)</f>
        <v>0</v>
      </c>
      <c r="E86">
        <f>COUNTIFS(Table2[Std Intensity Negative], "&gt;="&amp;A86, Table2[Std Intensity Negative], "&lt;"&amp;A87)</f>
        <v>0</v>
      </c>
    </row>
    <row r="87" spans="1:5" x14ac:dyDescent="0.25">
      <c r="A87">
        <v>85</v>
      </c>
      <c r="B87">
        <f>COUNTIFS(Table2[Mean Intensity Positive], "&gt;="&amp;'Mean, St.d. - Grey Intensities'!A87, Table2[Mean Intensity Positive], "&lt;"&amp;'Mean, St.d. - Grey Intensities'!A88)</f>
        <v>0</v>
      </c>
      <c r="C87">
        <f>COUNTIFS(Table2[Mean Intensity Negative], "&gt;="&amp;'Mean, St.d. - Grey Intensities'!A87, Table2[Mean Intensity Negative], "&lt;"&amp;'Mean, St.d. - Grey Intensities'!A88)</f>
        <v>0</v>
      </c>
      <c r="D87">
        <f>COUNTIFS(Table2[Std Intensity Positive], "&gt;="&amp;A87, Table2[Std Intensity Positive], "&lt;"&amp;A88)</f>
        <v>0</v>
      </c>
      <c r="E87">
        <f>COUNTIFS(Table2[Std Intensity Negative], "&gt;="&amp;A87, Table2[Std Intensity Negative], "&lt;"&amp;A88)</f>
        <v>0</v>
      </c>
    </row>
    <row r="88" spans="1:5" x14ac:dyDescent="0.25">
      <c r="A88">
        <v>86</v>
      </c>
      <c r="B88">
        <f>COUNTIFS(Table2[Mean Intensity Positive], "&gt;="&amp;'Mean, St.d. - Grey Intensities'!A88, Table2[Mean Intensity Positive], "&lt;"&amp;'Mean, St.d. - Grey Intensities'!A89)</f>
        <v>0</v>
      </c>
      <c r="C88">
        <f>COUNTIFS(Table2[Mean Intensity Negative], "&gt;="&amp;'Mean, St.d. - Grey Intensities'!A88, Table2[Mean Intensity Negative], "&lt;"&amp;'Mean, St.d. - Grey Intensities'!A89)</f>
        <v>2</v>
      </c>
      <c r="D88">
        <f>COUNTIFS(Table2[Std Intensity Positive], "&gt;="&amp;A88, Table2[Std Intensity Positive], "&lt;"&amp;A89)</f>
        <v>0</v>
      </c>
      <c r="E88">
        <f>COUNTIFS(Table2[Std Intensity Negative], "&gt;="&amp;A88, Table2[Std Intensity Negative], "&lt;"&amp;A89)</f>
        <v>0</v>
      </c>
    </row>
    <row r="89" spans="1:5" x14ac:dyDescent="0.25">
      <c r="A89">
        <v>87</v>
      </c>
      <c r="B89">
        <f>COUNTIFS(Table2[Mean Intensity Positive], "&gt;="&amp;'Mean, St.d. - Grey Intensities'!A89, Table2[Mean Intensity Positive], "&lt;"&amp;'Mean, St.d. - Grey Intensities'!A90)</f>
        <v>0</v>
      </c>
      <c r="C89">
        <f>COUNTIFS(Table2[Mean Intensity Negative], "&gt;="&amp;'Mean, St.d. - Grey Intensities'!A89, Table2[Mean Intensity Negative], "&lt;"&amp;'Mean, St.d. - Grey Intensities'!A90)</f>
        <v>0</v>
      </c>
      <c r="D89">
        <f>COUNTIFS(Table2[Std Intensity Positive], "&gt;="&amp;A89, Table2[Std Intensity Positive], "&lt;"&amp;A90)</f>
        <v>0</v>
      </c>
      <c r="E89">
        <f>COUNTIFS(Table2[Std Intensity Negative], "&gt;="&amp;A89, Table2[Std Intensity Negative], "&lt;"&amp;A90)</f>
        <v>0</v>
      </c>
    </row>
    <row r="90" spans="1:5" x14ac:dyDescent="0.25">
      <c r="A90">
        <v>88</v>
      </c>
      <c r="B90">
        <f>COUNTIFS(Table2[Mean Intensity Positive], "&gt;="&amp;'Mean, St.d. - Grey Intensities'!A90, Table2[Mean Intensity Positive], "&lt;"&amp;'Mean, St.d. - Grey Intensities'!A91)</f>
        <v>0</v>
      </c>
      <c r="C90">
        <f>COUNTIFS(Table2[Mean Intensity Negative], "&gt;="&amp;'Mean, St.d. - Grey Intensities'!A90, Table2[Mean Intensity Negative], "&lt;"&amp;'Mean, St.d. - Grey Intensities'!A91)</f>
        <v>0</v>
      </c>
      <c r="D90">
        <f>COUNTIFS(Table2[Std Intensity Positive], "&gt;="&amp;A90, Table2[Std Intensity Positive], "&lt;"&amp;A91)</f>
        <v>0</v>
      </c>
      <c r="E90">
        <f>COUNTIFS(Table2[Std Intensity Negative], "&gt;="&amp;A90, Table2[Std Intensity Negative], "&lt;"&amp;A91)</f>
        <v>0</v>
      </c>
    </row>
    <row r="91" spans="1:5" x14ac:dyDescent="0.25">
      <c r="A91">
        <v>89</v>
      </c>
      <c r="B91">
        <f>COUNTIFS(Table2[Mean Intensity Positive], "&gt;="&amp;'Mean, St.d. - Grey Intensities'!A91, Table2[Mean Intensity Positive], "&lt;"&amp;'Mean, St.d. - Grey Intensities'!A92)</f>
        <v>1</v>
      </c>
      <c r="C91">
        <f>COUNTIFS(Table2[Mean Intensity Negative], "&gt;="&amp;'Mean, St.d. - Grey Intensities'!A91, Table2[Mean Intensity Negative], "&lt;"&amp;'Mean, St.d. - Grey Intensities'!A92)</f>
        <v>0</v>
      </c>
      <c r="D91">
        <f>COUNTIFS(Table2[Std Intensity Positive], "&gt;="&amp;A91, Table2[Std Intensity Positive], "&lt;"&amp;A92)</f>
        <v>0</v>
      </c>
      <c r="E91">
        <f>COUNTIFS(Table2[Std Intensity Negative], "&gt;="&amp;A91, Table2[Std Intensity Negative], "&lt;"&amp;A92)</f>
        <v>0</v>
      </c>
    </row>
    <row r="92" spans="1:5" x14ac:dyDescent="0.25">
      <c r="A92">
        <v>90</v>
      </c>
      <c r="B92">
        <f>COUNTIFS(Table2[Mean Intensity Positive], "&gt;="&amp;'Mean, St.d. - Grey Intensities'!A92, Table2[Mean Intensity Positive], "&lt;"&amp;'Mean, St.d. - Grey Intensities'!A93)</f>
        <v>0</v>
      </c>
      <c r="C92">
        <f>COUNTIFS(Table2[Mean Intensity Negative], "&gt;="&amp;'Mean, St.d. - Grey Intensities'!A92, Table2[Mean Intensity Negative], "&lt;"&amp;'Mean, St.d. - Grey Intensities'!A93)</f>
        <v>0</v>
      </c>
      <c r="D92">
        <f>COUNTIFS(Table2[Std Intensity Positive], "&gt;="&amp;A92, Table2[Std Intensity Positive], "&lt;"&amp;A93)</f>
        <v>0</v>
      </c>
      <c r="E92">
        <f>COUNTIFS(Table2[Std Intensity Negative], "&gt;="&amp;A92, Table2[Std Intensity Negative], "&lt;"&amp;A93)</f>
        <v>0</v>
      </c>
    </row>
    <row r="93" spans="1:5" x14ac:dyDescent="0.25">
      <c r="A93">
        <v>91</v>
      </c>
      <c r="B93">
        <f>COUNTIFS(Table2[Mean Intensity Positive], "&gt;="&amp;'Mean, St.d. - Grey Intensities'!A93, Table2[Mean Intensity Positive], "&lt;"&amp;'Mean, St.d. - Grey Intensities'!A94)</f>
        <v>0</v>
      </c>
      <c r="C93">
        <f>COUNTIFS(Table2[Mean Intensity Negative], "&gt;="&amp;'Mean, St.d. - Grey Intensities'!A93, Table2[Mean Intensity Negative], "&lt;"&amp;'Mean, St.d. - Grey Intensities'!A94)</f>
        <v>1</v>
      </c>
      <c r="D93">
        <f>COUNTIFS(Table2[Std Intensity Positive], "&gt;="&amp;A93, Table2[Std Intensity Positive], "&lt;"&amp;A94)</f>
        <v>0</v>
      </c>
      <c r="E93">
        <f>COUNTIFS(Table2[Std Intensity Negative], "&gt;="&amp;A93, Table2[Std Intensity Negative], "&lt;"&amp;A94)</f>
        <v>0</v>
      </c>
    </row>
    <row r="94" spans="1:5" x14ac:dyDescent="0.25">
      <c r="A94">
        <v>92</v>
      </c>
      <c r="B94">
        <f>COUNTIFS(Table2[Mean Intensity Positive], "&gt;="&amp;'Mean, St.d. - Grey Intensities'!A94, Table2[Mean Intensity Positive], "&lt;"&amp;'Mean, St.d. - Grey Intensities'!A95)</f>
        <v>0</v>
      </c>
      <c r="C94">
        <f>COUNTIFS(Table2[Mean Intensity Negative], "&gt;="&amp;'Mean, St.d. - Grey Intensities'!A94, Table2[Mean Intensity Negative], "&lt;"&amp;'Mean, St.d. - Grey Intensities'!A95)</f>
        <v>0</v>
      </c>
      <c r="D94">
        <f>COUNTIFS(Table2[Std Intensity Positive], "&gt;="&amp;A94, Table2[Std Intensity Positive], "&lt;"&amp;A95)</f>
        <v>0</v>
      </c>
      <c r="E94">
        <f>COUNTIFS(Table2[Std Intensity Negative], "&gt;="&amp;A94, Table2[Std Intensity Negative], "&lt;"&amp;A95)</f>
        <v>0</v>
      </c>
    </row>
    <row r="95" spans="1:5" x14ac:dyDescent="0.25">
      <c r="A95">
        <v>93</v>
      </c>
      <c r="B95">
        <f>COUNTIFS(Table2[Mean Intensity Positive], "&gt;="&amp;'Mean, St.d. - Grey Intensities'!A95, Table2[Mean Intensity Positive], "&lt;"&amp;'Mean, St.d. - Grey Intensities'!A96)</f>
        <v>1</v>
      </c>
      <c r="C95">
        <f>COUNTIFS(Table2[Mean Intensity Negative], "&gt;="&amp;'Mean, St.d. - Grey Intensities'!A95, Table2[Mean Intensity Negative], "&lt;"&amp;'Mean, St.d. - Grey Intensities'!A96)</f>
        <v>0</v>
      </c>
      <c r="D95">
        <f>COUNTIFS(Table2[Std Intensity Positive], "&gt;="&amp;A95, Table2[Std Intensity Positive], "&lt;"&amp;A96)</f>
        <v>0</v>
      </c>
      <c r="E95">
        <f>COUNTIFS(Table2[Std Intensity Negative], "&gt;="&amp;A95, Table2[Std Intensity Negative], "&lt;"&amp;A96)</f>
        <v>0</v>
      </c>
    </row>
    <row r="96" spans="1:5" x14ac:dyDescent="0.25">
      <c r="A96">
        <v>94</v>
      </c>
      <c r="B96">
        <f>COUNTIFS(Table2[Mean Intensity Positive], "&gt;="&amp;'Mean, St.d. - Grey Intensities'!A96, Table2[Mean Intensity Positive], "&lt;"&amp;'Mean, St.d. - Grey Intensities'!A97)</f>
        <v>0</v>
      </c>
      <c r="C96">
        <f>COUNTIFS(Table2[Mean Intensity Negative], "&gt;="&amp;'Mean, St.d. - Grey Intensities'!A96, Table2[Mean Intensity Negative], "&lt;"&amp;'Mean, St.d. - Grey Intensities'!A97)</f>
        <v>0</v>
      </c>
      <c r="D96">
        <f>COUNTIFS(Table2[Std Intensity Positive], "&gt;="&amp;A96, Table2[Std Intensity Positive], "&lt;"&amp;A97)</f>
        <v>0</v>
      </c>
      <c r="E96">
        <f>COUNTIFS(Table2[Std Intensity Negative], "&gt;="&amp;A96, Table2[Std Intensity Negative], "&lt;"&amp;A97)</f>
        <v>0</v>
      </c>
    </row>
    <row r="97" spans="1:5" x14ac:dyDescent="0.25">
      <c r="A97">
        <v>95</v>
      </c>
      <c r="B97">
        <f>COUNTIFS(Table2[Mean Intensity Positive], "&gt;="&amp;'Mean, St.d. - Grey Intensities'!A97, Table2[Mean Intensity Positive], "&lt;"&amp;'Mean, St.d. - Grey Intensities'!A98)</f>
        <v>0</v>
      </c>
      <c r="C97">
        <f>COUNTIFS(Table2[Mean Intensity Negative], "&gt;="&amp;'Mean, St.d. - Grey Intensities'!A97, Table2[Mean Intensity Negative], "&lt;"&amp;'Mean, St.d. - Grey Intensities'!A98)</f>
        <v>1</v>
      </c>
      <c r="D97">
        <f>COUNTIFS(Table2[Std Intensity Positive], "&gt;="&amp;A97, Table2[Std Intensity Positive], "&lt;"&amp;A98)</f>
        <v>0</v>
      </c>
      <c r="E97">
        <f>COUNTIFS(Table2[Std Intensity Negative], "&gt;="&amp;A97, Table2[Std Intensity Negative], "&lt;"&amp;A98)</f>
        <v>0</v>
      </c>
    </row>
    <row r="98" spans="1:5" x14ac:dyDescent="0.25">
      <c r="A98">
        <v>96</v>
      </c>
      <c r="B98">
        <f>COUNTIFS(Table2[Mean Intensity Positive], "&gt;="&amp;'Mean, St.d. - Grey Intensities'!A98, Table2[Mean Intensity Positive], "&lt;"&amp;'Mean, St.d. - Grey Intensities'!A99)</f>
        <v>1</v>
      </c>
      <c r="C98">
        <f>COUNTIFS(Table2[Mean Intensity Negative], "&gt;="&amp;'Mean, St.d. - Grey Intensities'!A98, Table2[Mean Intensity Negative], "&lt;"&amp;'Mean, St.d. - Grey Intensities'!A99)</f>
        <v>0</v>
      </c>
      <c r="D98">
        <f>COUNTIFS(Table2[Std Intensity Positive], "&gt;="&amp;A98, Table2[Std Intensity Positive], "&lt;"&amp;A99)</f>
        <v>0</v>
      </c>
      <c r="E98">
        <f>COUNTIFS(Table2[Std Intensity Negative], "&gt;="&amp;A98, Table2[Std Intensity Negative], "&lt;"&amp;A99)</f>
        <v>0</v>
      </c>
    </row>
    <row r="99" spans="1:5" x14ac:dyDescent="0.25">
      <c r="A99">
        <v>97</v>
      </c>
      <c r="B99">
        <f>COUNTIFS(Table2[Mean Intensity Positive], "&gt;="&amp;'Mean, St.d. - Grey Intensities'!A99, Table2[Mean Intensity Positive], "&lt;"&amp;'Mean, St.d. - Grey Intensities'!A100)</f>
        <v>0</v>
      </c>
      <c r="C99">
        <f>COUNTIFS(Table2[Mean Intensity Negative], "&gt;="&amp;'Mean, St.d. - Grey Intensities'!A99, Table2[Mean Intensity Negative], "&lt;"&amp;'Mean, St.d. - Grey Intensities'!A100)</f>
        <v>0</v>
      </c>
      <c r="D99">
        <f>COUNTIFS(Table2[Std Intensity Positive], "&gt;="&amp;A99, Table2[Std Intensity Positive], "&lt;"&amp;A100)</f>
        <v>0</v>
      </c>
      <c r="E99">
        <f>COUNTIFS(Table2[Std Intensity Negative], "&gt;="&amp;A99, Table2[Std Intensity Negative], "&lt;"&amp;A100)</f>
        <v>0</v>
      </c>
    </row>
    <row r="100" spans="1:5" x14ac:dyDescent="0.25">
      <c r="A100">
        <v>98</v>
      </c>
      <c r="B100">
        <f>COUNTIFS(Table2[Mean Intensity Positive], "&gt;="&amp;'Mean, St.d. - Grey Intensities'!A100, Table2[Mean Intensity Positive], "&lt;"&amp;'Mean, St.d. - Grey Intensities'!A101)</f>
        <v>1</v>
      </c>
      <c r="C100">
        <f>COUNTIFS(Table2[Mean Intensity Negative], "&gt;="&amp;'Mean, St.d. - Grey Intensities'!A100, Table2[Mean Intensity Negative], "&lt;"&amp;'Mean, St.d. - Grey Intensities'!A101)</f>
        <v>1</v>
      </c>
      <c r="D100">
        <f>COUNTIFS(Table2[Std Intensity Positive], "&gt;="&amp;A100, Table2[Std Intensity Positive], "&lt;"&amp;A101)</f>
        <v>0</v>
      </c>
      <c r="E100">
        <f>COUNTIFS(Table2[Std Intensity Negative], "&gt;="&amp;A100, Table2[Std Intensity Negative], "&lt;"&amp;A101)</f>
        <v>0</v>
      </c>
    </row>
    <row r="101" spans="1:5" x14ac:dyDescent="0.25">
      <c r="A101">
        <v>99</v>
      </c>
      <c r="B101">
        <f>COUNTIFS(Table2[Mean Intensity Positive], "&gt;="&amp;'Mean, St.d. - Grey Intensities'!A101, Table2[Mean Intensity Positive], "&lt;"&amp;'Mean, St.d. - Grey Intensities'!A102)</f>
        <v>6</v>
      </c>
      <c r="C101">
        <f>COUNTIFS(Table2[Mean Intensity Negative], "&gt;="&amp;'Mean, St.d. - Grey Intensities'!A101, Table2[Mean Intensity Negative], "&lt;"&amp;'Mean, St.d. - Grey Intensities'!A102)</f>
        <v>0</v>
      </c>
      <c r="D101">
        <f>COUNTIFS(Table2[Std Intensity Positive], "&gt;="&amp;A101, Table2[Std Intensity Positive], "&lt;"&amp;A102)</f>
        <v>0</v>
      </c>
      <c r="E101">
        <f>COUNTIFS(Table2[Std Intensity Negative], "&gt;="&amp;A101, Table2[Std Intensity Negative], "&lt;"&amp;A102)</f>
        <v>0</v>
      </c>
    </row>
    <row r="102" spans="1:5" x14ac:dyDescent="0.25">
      <c r="A102">
        <v>100</v>
      </c>
      <c r="B102">
        <f>COUNTIFS(Table2[Mean Intensity Positive], "&gt;="&amp;'Mean, St.d. - Grey Intensities'!A102, Table2[Mean Intensity Positive], "&lt;"&amp;'Mean, St.d. - Grey Intensities'!A103)</f>
        <v>4</v>
      </c>
      <c r="C102">
        <f>COUNTIFS(Table2[Mean Intensity Negative], "&gt;="&amp;'Mean, St.d. - Grey Intensities'!A102, Table2[Mean Intensity Negative], "&lt;"&amp;'Mean, St.d. - Grey Intensities'!A103)</f>
        <v>0</v>
      </c>
      <c r="D102">
        <f>COUNTIFS(Table2[Std Intensity Positive], "&gt;="&amp;A102, Table2[Std Intensity Positive], "&lt;"&amp;A103)</f>
        <v>0</v>
      </c>
      <c r="E102">
        <f>COUNTIFS(Table2[Std Intensity Negative], "&gt;="&amp;A102, Table2[Std Intensity Negative], "&lt;"&amp;A103)</f>
        <v>0</v>
      </c>
    </row>
    <row r="103" spans="1:5" x14ac:dyDescent="0.25">
      <c r="A103">
        <v>101</v>
      </c>
      <c r="B103">
        <f>COUNTIFS(Table2[Mean Intensity Positive], "&gt;="&amp;'Mean, St.d. - Grey Intensities'!A103, Table2[Mean Intensity Positive], "&lt;"&amp;'Mean, St.d. - Grey Intensities'!A104)</f>
        <v>3</v>
      </c>
      <c r="C103">
        <f>COUNTIFS(Table2[Mean Intensity Negative], "&gt;="&amp;'Mean, St.d. - Grey Intensities'!A103, Table2[Mean Intensity Negative], "&lt;"&amp;'Mean, St.d. - Grey Intensities'!A104)</f>
        <v>0</v>
      </c>
      <c r="D103">
        <f>COUNTIFS(Table2[Std Intensity Positive], "&gt;="&amp;A103, Table2[Std Intensity Positive], "&lt;"&amp;A104)</f>
        <v>0</v>
      </c>
      <c r="E103">
        <f>COUNTIFS(Table2[Std Intensity Negative], "&gt;="&amp;A103, Table2[Std Intensity Negative], "&lt;"&amp;A104)</f>
        <v>0</v>
      </c>
    </row>
    <row r="104" spans="1:5" x14ac:dyDescent="0.25">
      <c r="A104">
        <v>102</v>
      </c>
      <c r="B104">
        <f>COUNTIFS(Table2[Mean Intensity Positive], "&gt;="&amp;'Mean, St.d. - Grey Intensities'!A104, Table2[Mean Intensity Positive], "&lt;"&amp;'Mean, St.d. - Grey Intensities'!A105)</f>
        <v>7</v>
      </c>
      <c r="C104">
        <f>COUNTIFS(Table2[Mean Intensity Negative], "&gt;="&amp;'Mean, St.d. - Grey Intensities'!A104, Table2[Mean Intensity Negative], "&lt;"&amp;'Mean, St.d. - Grey Intensities'!A105)</f>
        <v>1</v>
      </c>
      <c r="D104">
        <f>COUNTIFS(Table2[Std Intensity Positive], "&gt;="&amp;A104, Table2[Std Intensity Positive], "&lt;"&amp;A105)</f>
        <v>0</v>
      </c>
      <c r="E104">
        <f>COUNTIFS(Table2[Std Intensity Negative], "&gt;="&amp;A104, Table2[Std Intensity Negative], "&lt;"&amp;A105)</f>
        <v>0</v>
      </c>
    </row>
    <row r="105" spans="1:5" x14ac:dyDescent="0.25">
      <c r="A105">
        <v>103</v>
      </c>
      <c r="B105">
        <f>COUNTIFS(Table2[Mean Intensity Positive], "&gt;="&amp;'Mean, St.d. - Grey Intensities'!A105, Table2[Mean Intensity Positive], "&lt;"&amp;'Mean, St.d. - Grey Intensities'!A106)</f>
        <v>11</v>
      </c>
      <c r="C105">
        <f>COUNTIFS(Table2[Mean Intensity Negative], "&gt;="&amp;'Mean, St.d. - Grey Intensities'!A105, Table2[Mean Intensity Negative], "&lt;"&amp;'Mean, St.d. - Grey Intensities'!A106)</f>
        <v>4</v>
      </c>
      <c r="D105">
        <f>COUNTIFS(Table2[Std Intensity Positive], "&gt;="&amp;A105, Table2[Std Intensity Positive], "&lt;"&amp;A106)</f>
        <v>0</v>
      </c>
      <c r="E105">
        <f>COUNTIFS(Table2[Std Intensity Negative], "&gt;="&amp;A105, Table2[Std Intensity Negative], "&lt;"&amp;A106)</f>
        <v>0</v>
      </c>
    </row>
    <row r="106" spans="1:5" x14ac:dyDescent="0.25">
      <c r="A106">
        <v>104</v>
      </c>
      <c r="B106">
        <f>COUNTIFS(Table2[Mean Intensity Positive], "&gt;="&amp;'Mean, St.d. - Grey Intensities'!A106, Table2[Mean Intensity Positive], "&lt;"&amp;'Mean, St.d. - Grey Intensities'!A107)</f>
        <v>4</v>
      </c>
      <c r="C106">
        <f>COUNTIFS(Table2[Mean Intensity Negative], "&gt;="&amp;'Mean, St.d. - Grey Intensities'!A106, Table2[Mean Intensity Negative], "&lt;"&amp;'Mean, St.d. - Grey Intensities'!A107)</f>
        <v>0</v>
      </c>
      <c r="D106">
        <f>COUNTIFS(Table2[Std Intensity Positive], "&gt;="&amp;A106, Table2[Std Intensity Positive], "&lt;"&amp;A107)</f>
        <v>0</v>
      </c>
      <c r="E106">
        <f>COUNTIFS(Table2[Std Intensity Negative], "&gt;="&amp;A106, Table2[Std Intensity Negative], "&lt;"&amp;A107)</f>
        <v>0</v>
      </c>
    </row>
    <row r="107" spans="1:5" x14ac:dyDescent="0.25">
      <c r="A107">
        <v>105</v>
      </c>
      <c r="B107">
        <f>COUNTIFS(Table2[Mean Intensity Positive], "&gt;="&amp;'Mean, St.d. - Grey Intensities'!A107, Table2[Mean Intensity Positive], "&lt;"&amp;'Mean, St.d. - Grey Intensities'!A108)</f>
        <v>3</v>
      </c>
      <c r="C107">
        <f>COUNTIFS(Table2[Mean Intensity Negative], "&gt;="&amp;'Mean, St.d. - Grey Intensities'!A107, Table2[Mean Intensity Negative], "&lt;"&amp;'Mean, St.d. - Grey Intensities'!A108)</f>
        <v>0</v>
      </c>
      <c r="D107">
        <f>COUNTIFS(Table2[Std Intensity Positive], "&gt;="&amp;A107, Table2[Std Intensity Positive], "&lt;"&amp;A108)</f>
        <v>0</v>
      </c>
      <c r="E107">
        <f>COUNTIFS(Table2[Std Intensity Negative], "&gt;="&amp;A107, Table2[Std Intensity Negative], "&lt;"&amp;A108)</f>
        <v>0</v>
      </c>
    </row>
    <row r="108" spans="1:5" x14ac:dyDescent="0.25">
      <c r="A108">
        <v>106</v>
      </c>
      <c r="B108">
        <f>COUNTIFS(Table2[Mean Intensity Positive], "&gt;="&amp;'Mean, St.d. - Grey Intensities'!A108, Table2[Mean Intensity Positive], "&lt;"&amp;'Mean, St.d. - Grey Intensities'!A109)</f>
        <v>7</v>
      </c>
      <c r="C108">
        <f>COUNTIFS(Table2[Mean Intensity Negative], "&gt;="&amp;'Mean, St.d. - Grey Intensities'!A108, Table2[Mean Intensity Negative], "&lt;"&amp;'Mean, St.d. - Grey Intensities'!A109)</f>
        <v>0</v>
      </c>
      <c r="D108">
        <f>COUNTIFS(Table2[Std Intensity Positive], "&gt;="&amp;A108, Table2[Std Intensity Positive], "&lt;"&amp;A109)</f>
        <v>0</v>
      </c>
      <c r="E108">
        <f>COUNTIFS(Table2[Std Intensity Negative], "&gt;="&amp;A108, Table2[Std Intensity Negative], "&lt;"&amp;A109)</f>
        <v>0</v>
      </c>
    </row>
    <row r="109" spans="1:5" x14ac:dyDescent="0.25">
      <c r="A109">
        <v>107</v>
      </c>
      <c r="B109">
        <f>COUNTIFS(Table2[Mean Intensity Positive], "&gt;="&amp;'Mean, St.d. - Grey Intensities'!A109, Table2[Mean Intensity Positive], "&lt;"&amp;'Mean, St.d. - Grey Intensities'!A110)</f>
        <v>5</v>
      </c>
      <c r="C109">
        <f>COUNTIFS(Table2[Mean Intensity Negative], "&gt;="&amp;'Mean, St.d. - Grey Intensities'!A109, Table2[Mean Intensity Negative], "&lt;"&amp;'Mean, St.d. - Grey Intensities'!A110)</f>
        <v>3</v>
      </c>
      <c r="D109">
        <f>COUNTIFS(Table2[Std Intensity Positive], "&gt;="&amp;A109, Table2[Std Intensity Positive], "&lt;"&amp;A110)</f>
        <v>0</v>
      </c>
      <c r="E109">
        <f>COUNTIFS(Table2[Std Intensity Negative], "&gt;="&amp;A109, Table2[Std Intensity Negative], "&lt;"&amp;A110)</f>
        <v>0</v>
      </c>
    </row>
    <row r="110" spans="1:5" x14ac:dyDescent="0.25">
      <c r="A110">
        <v>108</v>
      </c>
      <c r="B110">
        <f>COUNTIFS(Table2[Mean Intensity Positive], "&gt;="&amp;'Mean, St.d. - Grey Intensities'!A110, Table2[Mean Intensity Positive], "&lt;"&amp;'Mean, St.d. - Grey Intensities'!A111)</f>
        <v>9</v>
      </c>
      <c r="C110">
        <f>COUNTIFS(Table2[Mean Intensity Negative], "&gt;="&amp;'Mean, St.d. - Grey Intensities'!A110, Table2[Mean Intensity Negative], "&lt;"&amp;'Mean, St.d. - Grey Intensities'!A111)</f>
        <v>3</v>
      </c>
      <c r="D110">
        <f>COUNTIFS(Table2[Std Intensity Positive], "&gt;="&amp;A110, Table2[Std Intensity Positive], "&lt;"&amp;A111)</f>
        <v>0</v>
      </c>
      <c r="E110">
        <f>COUNTIFS(Table2[Std Intensity Negative], "&gt;="&amp;A110, Table2[Std Intensity Negative], "&lt;"&amp;A111)</f>
        <v>0</v>
      </c>
    </row>
    <row r="111" spans="1:5" x14ac:dyDescent="0.25">
      <c r="A111">
        <v>109</v>
      </c>
      <c r="B111">
        <f>COUNTIFS(Table2[Mean Intensity Positive], "&gt;="&amp;'Mean, St.d. - Grey Intensities'!A111, Table2[Mean Intensity Positive], "&lt;"&amp;'Mean, St.d. - Grey Intensities'!A112)</f>
        <v>3</v>
      </c>
      <c r="C111">
        <f>COUNTIFS(Table2[Mean Intensity Negative], "&gt;="&amp;'Mean, St.d. - Grey Intensities'!A111, Table2[Mean Intensity Negative], "&lt;"&amp;'Mean, St.d. - Grey Intensities'!A112)</f>
        <v>1</v>
      </c>
      <c r="D111">
        <f>COUNTIFS(Table2[Std Intensity Positive], "&gt;="&amp;A111, Table2[Std Intensity Positive], "&lt;"&amp;A112)</f>
        <v>0</v>
      </c>
      <c r="E111">
        <f>COUNTIFS(Table2[Std Intensity Negative], "&gt;="&amp;A111, Table2[Std Intensity Negative], "&lt;"&amp;A112)</f>
        <v>0</v>
      </c>
    </row>
    <row r="112" spans="1:5" x14ac:dyDescent="0.25">
      <c r="A112">
        <v>110</v>
      </c>
      <c r="B112">
        <f>COUNTIFS(Table2[Mean Intensity Positive], "&gt;="&amp;'Mean, St.d. - Grey Intensities'!A112, Table2[Mean Intensity Positive], "&lt;"&amp;'Mean, St.d. - Grey Intensities'!A113)</f>
        <v>6</v>
      </c>
      <c r="C112">
        <f>COUNTIFS(Table2[Mean Intensity Negative], "&gt;="&amp;'Mean, St.d. - Grey Intensities'!A112, Table2[Mean Intensity Negative], "&lt;"&amp;'Mean, St.d. - Grey Intensities'!A113)</f>
        <v>4</v>
      </c>
      <c r="D112">
        <f>COUNTIFS(Table2[Std Intensity Positive], "&gt;="&amp;A112, Table2[Std Intensity Positive], "&lt;"&amp;A113)</f>
        <v>0</v>
      </c>
      <c r="E112">
        <f>COUNTIFS(Table2[Std Intensity Negative], "&gt;="&amp;A112, Table2[Std Intensity Negative], "&lt;"&amp;A113)</f>
        <v>0</v>
      </c>
    </row>
    <row r="113" spans="1:5" x14ac:dyDescent="0.25">
      <c r="A113">
        <v>111</v>
      </c>
      <c r="B113">
        <f>COUNTIFS(Table2[Mean Intensity Positive], "&gt;="&amp;'Mean, St.d. - Grey Intensities'!A113, Table2[Mean Intensity Positive], "&lt;"&amp;'Mean, St.d. - Grey Intensities'!A114)</f>
        <v>5</v>
      </c>
      <c r="C113">
        <f>COUNTIFS(Table2[Mean Intensity Negative], "&gt;="&amp;'Mean, St.d. - Grey Intensities'!A113, Table2[Mean Intensity Negative], "&lt;"&amp;'Mean, St.d. - Grey Intensities'!A114)</f>
        <v>4</v>
      </c>
      <c r="D113">
        <f>COUNTIFS(Table2[Std Intensity Positive], "&gt;="&amp;A113, Table2[Std Intensity Positive], "&lt;"&amp;A114)</f>
        <v>0</v>
      </c>
      <c r="E113">
        <f>COUNTIFS(Table2[Std Intensity Negative], "&gt;="&amp;A113, Table2[Std Intensity Negative], "&lt;"&amp;A114)</f>
        <v>0</v>
      </c>
    </row>
    <row r="114" spans="1:5" x14ac:dyDescent="0.25">
      <c r="A114">
        <v>112</v>
      </c>
      <c r="B114">
        <f>COUNTIFS(Table2[Mean Intensity Positive], "&gt;="&amp;'Mean, St.d. - Grey Intensities'!A114, Table2[Mean Intensity Positive], "&lt;"&amp;'Mean, St.d. - Grey Intensities'!A115)</f>
        <v>5</v>
      </c>
      <c r="C114">
        <f>COUNTIFS(Table2[Mean Intensity Negative], "&gt;="&amp;'Mean, St.d. - Grey Intensities'!A114, Table2[Mean Intensity Negative], "&lt;"&amp;'Mean, St.d. - Grey Intensities'!A115)</f>
        <v>1</v>
      </c>
      <c r="D114">
        <f>COUNTIFS(Table2[Std Intensity Positive], "&gt;="&amp;A114, Table2[Std Intensity Positive], "&lt;"&amp;A115)</f>
        <v>0</v>
      </c>
      <c r="E114">
        <f>COUNTIFS(Table2[Std Intensity Negative], "&gt;="&amp;A114, Table2[Std Intensity Negative], "&lt;"&amp;A115)</f>
        <v>0</v>
      </c>
    </row>
    <row r="115" spans="1:5" x14ac:dyDescent="0.25">
      <c r="A115">
        <v>113</v>
      </c>
      <c r="B115">
        <f>COUNTIFS(Table2[Mean Intensity Positive], "&gt;="&amp;'Mean, St.d. - Grey Intensities'!A115, Table2[Mean Intensity Positive], "&lt;"&amp;'Mean, St.d. - Grey Intensities'!A116)</f>
        <v>5</v>
      </c>
      <c r="C115">
        <f>COUNTIFS(Table2[Mean Intensity Negative], "&gt;="&amp;'Mean, St.d. - Grey Intensities'!A115, Table2[Mean Intensity Negative], "&lt;"&amp;'Mean, St.d. - Grey Intensities'!A116)</f>
        <v>7</v>
      </c>
      <c r="D115">
        <f>COUNTIFS(Table2[Std Intensity Positive], "&gt;="&amp;A115, Table2[Std Intensity Positive], "&lt;"&amp;A116)</f>
        <v>0</v>
      </c>
      <c r="E115">
        <f>COUNTIFS(Table2[Std Intensity Negative], "&gt;="&amp;A115, Table2[Std Intensity Negative], "&lt;"&amp;A116)</f>
        <v>0</v>
      </c>
    </row>
    <row r="116" spans="1:5" x14ac:dyDescent="0.25">
      <c r="A116">
        <v>114</v>
      </c>
      <c r="B116">
        <f>COUNTIFS(Table2[Mean Intensity Positive], "&gt;="&amp;'Mean, St.d. - Grey Intensities'!A116, Table2[Mean Intensity Positive], "&lt;"&amp;'Mean, St.d. - Grey Intensities'!A117)</f>
        <v>4</v>
      </c>
      <c r="C116">
        <f>COUNTIFS(Table2[Mean Intensity Negative], "&gt;="&amp;'Mean, St.d. - Grey Intensities'!A116, Table2[Mean Intensity Negative], "&lt;"&amp;'Mean, St.d. - Grey Intensities'!A117)</f>
        <v>3</v>
      </c>
      <c r="D116">
        <f>COUNTIFS(Table2[Std Intensity Positive], "&gt;="&amp;A116, Table2[Std Intensity Positive], "&lt;"&amp;A117)</f>
        <v>0</v>
      </c>
      <c r="E116">
        <f>COUNTIFS(Table2[Std Intensity Negative], "&gt;="&amp;A116, Table2[Std Intensity Negative], "&lt;"&amp;A117)</f>
        <v>0</v>
      </c>
    </row>
    <row r="117" spans="1:5" x14ac:dyDescent="0.25">
      <c r="A117">
        <v>115</v>
      </c>
      <c r="B117">
        <f>COUNTIFS(Table2[Mean Intensity Positive], "&gt;="&amp;'Mean, St.d. - Grey Intensities'!A117, Table2[Mean Intensity Positive], "&lt;"&amp;'Mean, St.d. - Grey Intensities'!A118)</f>
        <v>16</v>
      </c>
      <c r="C117">
        <f>COUNTIFS(Table2[Mean Intensity Negative], "&gt;="&amp;'Mean, St.d. - Grey Intensities'!A117, Table2[Mean Intensity Negative], "&lt;"&amp;'Mean, St.d. - Grey Intensities'!A118)</f>
        <v>7</v>
      </c>
      <c r="D117">
        <f>COUNTIFS(Table2[Std Intensity Positive], "&gt;="&amp;A117, Table2[Std Intensity Positive], "&lt;"&amp;A118)</f>
        <v>0</v>
      </c>
      <c r="E117">
        <f>COUNTIFS(Table2[Std Intensity Negative], "&gt;="&amp;A117, Table2[Std Intensity Negative], "&lt;"&amp;A118)</f>
        <v>0</v>
      </c>
    </row>
    <row r="118" spans="1:5" x14ac:dyDescent="0.25">
      <c r="A118">
        <v>116</v>
      </c>
      <c r="B118">
        <f>COUNTIFS(Table2[Mean Intensity Positive], "&gt;="&amp;'Mean, St.d. - Grey Intensities'!A118, Table2[Mean Intensity Positive], "&lt;"&amp;'Mean, St.d. - Grey Intensities'!A119)</f>
        <v>16</v>
      </c>
      <c r="C118">
        <f>COUNTIFS(Table2[Mean Intensity Negative], "&gt;="&amp;'Mean, St.d. - Grey Intensities'!A118, Table2[Mean Intensity Negative], "&lt;"&amp;'Mean, St.d. - Grey Intensities'!A119)</f>
        <v>4</v>
      </c>
      <c r="D118">
        <f>COUNTIFS(Table2[Std Intensity Positive], "&gt;="&amp;A118, Table2[Std Intensity Positive], "&lt;"&amp;A119)</f>
        <v>0</v>
      </c>
      <c r="E118">
        <f>COUNTIFS(Table2[Std Intensity Negative], "&gt;="&amp;A118, Table2[Std Intensity Negative], "&lt;"&amp;A119)</f>
        <v>0</v>
      </c>
    </row>
    <row r="119" spans="1:5" x14ac:dyDescent="0.25">
      <c r="A119">
        <v>117</v>
      </c>
      <c r="B119">
        <f>COUNTIFS(Table2[Mean Intensity Positive], "&gt;="&amp;'Mean, St.d. - Grey Intensities'!A119, Table2[Mean Intensity Positive], "&lt;"&amp;'Mean, St.d. - Grey Intensities'!A120)</f>
        <v>8</v>
      </c>
      <c r="C119">
        <f>COUNTIFS(Table2[Mean Intensity Negative], "&gt;="&amp;'Mean, St.d. - Grey Intensities'!A119, Table2[Mean Intensity Negative], "&lt;"&amp;'Mean, St.d. - Grey Intensities'!A120)</f>
        <v>7</v>
      </c>
      <c r="D119">
        <f>COUNTIFS(Table2[Std Intensity Positive], "&gt;="&amp;A119, Table2[Std Intensity Positive], "&lt;"&amp;A120)</f>
        <v>0</v>
      </c>
      <c r="E119">
        <f>COUNTIFS(Table2[Std Intensity Negative], "&gt;="&amp;A119, Table2[Std Intensity Negative], "&lt;"&amp;A120)</f>
        <v>0</v>
      </c>
    </row>
    <row r="120" spans="1:5" x14ac:dyDescent="0.25">
      <c r="A120">
        <v>118</v>
      </c>
      <c r="B120">
        <f>COUNTIFS(Table2[Mean Intensity Positive], "&gt;="&amp;'Mean, St.d. - Grey Intensities'!A120, Table2[Mean Intensity Positive], "&lt;"&amp;'Mean, St.d. - Grey Intensities'!A121)</f>
        <v>10</v>
      </c>
      <c r="C120">
        <f>COUNTIFS(Table2[Mean Intensity Negative], "&gt;="&amp;'Mean, St.d. - Grey Intensities'!A120, Table2[Mean Intensity Negative], "&lt;"&amp;'Mean, St.d. - Grey Intensities'!A121)</f>
        <v>3</v>
      </c>
      <c r="D120">
        <f>COUNTIFS(Table2[Std Intensity Positive], "&gt;="&amp;A120, Table2[Std Intensity Positive], "&lt;"&amp;A121)</f>
        <v>0</v>
      </c>
      <c r="E120">
        <f>COUNTIFS(Table2[Std Intensity Negative], "&gt;="&amp;A120, Table2[Std Intensity Negative], "&lt;"&amp;A121)</f>
        <v>0</v>
      </c>
    </row>
    <row r="121" spans="1:5" x14ac:dyDescent="0.25">
      <c r="A121">
        <v>119</v>
      </c>
      <c r="B121">
        <f>COUNTIFS(Table2[Mean Intensity Positive], "&gt;="&amp;'Mean, St.d. - Grey Intensities'!A121, Table2[Mean Intensity Positive], "&lt;"&amp;'Mean, St.d. - Grey Intensities'!A122)</f>
        <v>7</v>
      </c>
      <c r="C121">
        <f>COUNTIFS(Table2[Mean Intensity Negative], "&gt;="&amp;'Mean, St.d. - Grey Intensities'!A121, Table2[Mean Intensity Negative], "&lt;"&amp;'Mean, St.d. - Grey Intensities'!A122)</f>
        <v>6</v>
      </c>
      <c r="D121">
        <f>COUNTIFS(Table2[Std Intensity Positive], "&gt;="&amp;A121, Table2[Std Intensity Positive], "&lt;"&amp;A122)</f>
        <v>0</v>
      </c>
      <c r="E121">
        <f>COUNTIFS(Table2[Std Intensity Negative], "&gt;="&amp;A121, Table2[Std Intensity Negative], "&lt;"&amp;A122)</f>
        <v>0</v>
      </c>
    </row>
    <row r="122" spans="1:5" x14ac:dyDescent="0.25">
      <c r="A122">
        <v>120</v>
      </c>
      <c r="B122">
        <f>COUNTIFS(Table2[Mean Intensity Positive], "&gt;="&amp;'Mean, St.d. - Grey Intensities'!A122, Table2[Mean Intensity Positive], "&lt;"&amp;'Mean, St.d. - Grey Intensities'!A123)</f>
        <v>7</v>
      </c>
      <c r="C122">
        <f>COUNTIFS(Table2[Mean Intensity Negative], "&gt;="&amp;'Mean, St.d. - Grey Intensities'!A122, Table2[Mean Intensity Negative], "&lt;"&amp;'Mean, St.d. - Grey Intensities'!A123)</f>
        <v>7</v>
      </c>
      <c r="D122">
        <f>COUNTIFS(Table2[Std Intensity Positive], "&gt;="&amp;A122, Table2[Std Intensity Positive], "&lt;"&amp;A123)</f>
        <v>0</v>
      </c>
      <c r="E122">
        <f>COUNTIFS(Table2[Std Intensity Negative], "&gt;="&amp;A122, Table2[Std Intensity Negative], "&lt;"&amp;A123)</f>
        <v>0</v>
      </c>
    </row>
    <row r="123" spans="1:5" x14ac:dyDescent="0.25">
      <c r="A123">
        <v>121</v>
      </c>
      <c r="B123">
        <f>COUNTIFS(Table2[Mean Intensity Positive], "&gt;="&amp;'Mean, St.d. - Grey Intensities'!A123, Table2[Mean Intensity Positive], "&lt;"&amp;'Mean, St.d. - Grey Intensities'!A124)</f>
        <v>6</v>
      </c>
      <c r="C123">
        <f>COUNTIFS(Table2[Mean Intensity Negative], "&gt;="&amp;'Mean, St.d. - Grey Intensities'!A123, Table2[Mean Intensity Negative], "&lt;"&amp;'Mean, St.d. - Grey Intensities'!A124)</f>
        <v>6</v>
      </c>
      <c r="D123">
        <f>COUNTIFS(Table2[Std Intensity Positive], "&gt;="&amp;A123, Table2[Std Intensity Positive], "&lt;"&amp;A124)</f>
        <v>0</v>
      </c>
      <c r="E123">
        <f>COUNTIFS(Table2[Std Intensity Negative], "&gt;="&amp;A123, Table2[Std Intensity Negative], "&lt;"&amp;A124)</f>
        <v>0</v>
      </c>
    </row>
    <row r="124" spans="1:5" x14ac:dyDescent="0.25">
      <c r="A124">
        <v>122</v>
      </c>
      <c r="B124">
        <f>COUNTIFS(Table2[Mean Intensity Positive], "&gt;="&amp;'Mean, St.d. - Grey Intensities'!A124, Table2[Mean Intensity Positive], "&lt;"&amp;'Mean, St.d. - Grey Intensities'!A125)</f>
        <v>5</v>
      </c>
      <c r="C124">
        <f>COUNTIFS(Table2[Mean Intensity Negative], "&gt;="&amp;'Mean, St.d. - Grey Intensities'!A124, Table2[Mean Intensity Negative], "&lt;"&amp;'Mean, St.d. - Grey Intensities'!A125)</f>
        <v>10</v>
      </c>
      <c r="D124">
        <f>COUNTIFS(Table2[Std Intensity Positive], "&gt;="&amp;A124, Table2[Std Intensity Positive], "&lt;"&amp;A125)</f>
        <v>0</v>
      </c>
      <c r="E124">
        <f>COUNTIFS(Table2[Std Intensity Negative], "&gt;="&amp;A124, Table2[Std Intensity Negative], "&lt;"&amp;A125)</f>
        <v>0</v>
      </c>
    </row>
    <row r="125" spans="1:5" x14ac:dyDescent="0.25">
      <c r="A125">
        <v>123</v>
      </c>
      <c r="B125">
        <f>COUNTIFS(Table2[Mean Intensity Positive], "&gt;="&amp;'Mean, St.d. - Grey Intensities'!A125, Table2[Mean Intensity Positive], "&lt;"&amp;'Mean, St.d. - Grey Intensities'!A126)</f>
        <v>4</v>
      </c>
      <c r="C125">
        <f>COUNTIFS(Table2[Mean Intensity Negative], "&gt;="&amp;'Mean, St.d. - Grey Intensities'!A125, Table2[Mean Intensity Negative], "&lt;"&amp;'Mean, St.d. - Grey Intensities'!A126)</f>
        <v>5</v>
      </c>
      <c r="D125">
        <f>COUNTIFS(Table2[Std Intensity Positive], "&gt;="&amp;A125, Table2[Std Intensity Positive], "&lt;"&amp;A126)</f>
        <v>0</v>
      </c>
      <c r="E125">
        <f>COUNTIFS(Table2[Std Intensity Negative], "&gt;="&amp;A125, Table2[Std Intensity Negative], "&lt;"&amp;A126)</f>
        <v>0</v>
      </c>
    </row>
    <row r="126" spans="1:5" x14ac:dyDescent="0.25">
      <c r="A126">
        <v>124</v>
      </c>
      <c r="B126">
        <f>COUNTIFS(Table2[Mean Intensity Positive], "&gt;="&amp;'Mean, St.d. - Grey Intensities'!A126, Table2[Mean Intensity Positive], "&lt;"&amp;'Mean, St.d. - Grey Intensities'!A127)</f>
        <v>3</v>
      </c>
      <c r="C126">
        <f>COUNTIFS(Table2[Mean Intensity Negative], "&gt;="&amp;'Mean, St.d. - Grey Intensities'!A126, Table2[Mean Intensity Negative], "&lt;"&amp;'Mean, St.d. - Grey Intensities'!A127)</f>
        <v>10</v>
      </c>
      <c r="D126">
        <f>COUNTIFS(Table2[Std Intensity Positive], "&gt;="&amp;A126, Table2[Std Intensity Positive], "&lt;"&amp;A127)</f>
        <v>0</v>
      </c>
      <c r="E126">
        <f>COUNTIFS(Table2[Std Intensity Negative], "&gt;="&amp;A126, Table2[Std Intensity Negative], "&lt;"&amp;A127)</f>
        <v>0</v>
      </c>
    </row>
    <row r="127" spans="1:5" x14ac:dyDescent="0.25">
      <c r="A127">
        <v>125</v>
      </c>
      <c r="B127">
        <f>COUNTIFS(Table2[Mean Intensity Positive], "&gt;="&amp;'Mean, St.d. - Grey Intensities'!A127, Table2[Mean Intensity Positive], "&lt;"&amp;'Mean, St.d. - Grey Intensities'!A128)</f>
        <v>8</v>
      </c>
      <c r="C127">
        <f>COUNTIFS(Table2[Mean Intensity Negative], "&gt;="&amp;'Mean, St.d. - Grey Intensities'!A127, Table2[Mean Intensity Negative], "&lt;"&amp;'Mean, St.d. - Grey Intensities'!A128)</f>
        <v>9</v>
      </c>
      <c r="D127">
        <f>COUNTIFS(Table2[Std Intensity Positive], "&gt;="&amp;A127, Table2[Std Intensity Positive], "&lt;"&amp;A128)</f>
        <v>0</v>
      </c>
      <c r="E127">
        <f>COUNTIFS(Table2[Std Intensity Negative], "&gt;="&amp;A127, Table2[Std Intensity Negative], "&lt;"&amp;A128)</f>
        <v>0</v>
      </c>
    </row>
    <row r="128" spans="1:5" x14ac:dyDescent="0.25">
      <c r="A128">
        <v>126</v>
      </c>
      <c r="B128">
        <f>COUNTIFS(Table2[Mean Intensity Positive], "&gt;="&amp;'Mean, St.d. - Grey Intensities'!A128, Table2[Mean Intensity Positive], "&lt;"&amp;'Mean, St.d. - Grey Intensities'!A129)</f>
        <v>5</v>
      </c>
      <c r="C128">
        <f>COUNTIFS(Table2[Mean Intensity Negative], "&gt;="&amp;'Mean, St.d. - Grey Intensities'!A128, Table2[Mean Intensity Negative], "&lt;"&amp;'Mean, St.d. - Grey Intensities'!A129)</f>
        <v>4</v>
      </c>
      <c r="D128">
        <f>COUNTIFS(Table2[Std Intensity Positive], "&gt;="&amp;A128, Table2[Std Intensity Positive], "&lt;"&amp;A129)</f>
        <v>0</v>
      </c>
      <c r="E128">
        <f>COUNTIFS(Table2[Std Intensity Negative], "&gt;="&amp;A128, Table2[Std Intensity Negative], "&lt;"&amp;A129)</f>
        <v>0</v>
      </c>
    </row>
    <row r="129" spans="1:5" x14ac:dyDescent="0.25">
      <c r="A129">
        <v>127</v>
      </c>
      <c r="B129">
        <f>COUNTIFS(Table2[Mean Intensity Positive], "&gt;="&amp;'Mean, St.d. - Grey Intensities'!A129, Table2[Mean Intensity Positive], "&lt;"&amp;'Mean, St.d. - Grey Intensities'!A130)</f>
        <v>13</v>
      </c>
      <c r="C129">
        <f>COUNTIFS(Table2[Mean Intensity Negative], "&gt;="&amp;'Mean, St.d. - Grey Intensities'!A129, Table2[Mean Intensity Negative], "&lt;"&amp;'Mean, St.d. - Grey Intensities'!A130)</f>
        <v>5</v>
      </c>
      <c r="D129">
        <f>COUNTIFS(Table2[Std Intensity Positive], "&gt;="&amp;A129, Table2[Std Intensity Positive], "&lt;"&amp;A130)</f>
        <v>0</v>
      </c>
      <c r="E129">
        <f>COUNTIFS(Table2[Std Intensity Negative], "&gt;="&amp;A129, Table2[Std Intensity Negative], "&lt;"&amp;A130)</f>
        <v>0</v>
      </c>
    </row>
    <row r="130" spans="1:5" x14ac:dyDescent="0.25">
      <c r="A130">
        <v>128</v>
      </c>
      <c r="B130">
        <f>COUNTIFS(Table2[Mean Intensity Positive], "&gt;="&amp;'Mean, St.d. - Grey Intensities'!A130, Table2[Mean Intensity Positive], "&lt;"&amp;'Mean, St.d. - Grey Intensities'!A131)</f>
        <v>11</v>
      </c>
      <c r="C130">
        <f>COUNTIFS(Table2[Mean Intensity Negative], "&gt;="&amp;'Mean, St.d. - Grey Intensities'!A130, Table2[Mean Intensity Negative], "&lt;"&amp;'Mean, St.d. - Grey Intensities'!A131)</f>
        <v>9</v>
      </c>
      <c r="D130">
        <f>COUNTIFS(Table2[Std Intensity Positive], "&gt;="&amp;A130, Table2[Std Intensity Positive], "&lt;"&amp;A131)</f>
        <v>0</v>
      </c>
      <c r="E130">
        <f>COUNTIFS(Table2[Std Intensity Negative], "&gt;="&amp;A130, Table2[Std Intensity Negative], "&lt;"&amp;A131)</f>
        <v>0</v>
      </c>
    </row>
    <row r="131" spans="1:5" x14ac:dyDescent="0.25">
      <c r="A131">
        <v>129</v>
      </c>
      <c r="B131">
        <f>COUNTIFS(Table2[Mean Intensity Positive], "&gt;="&amp;'Mean, St.d. - Grey Intensities'!A131, Table2[Mean Intensity Positive], "&lt;"&amp;'Mean, St.d. - Grey Intensities'!A132)</f>
        <v>14</v>
      </c>
      <c r="C131">
        <f>COUNTIFS(Table2[Mean Intensity Negative], "&gt;="&amp;'Mean, St.d. - Grey Intensities'!A131, Table2[Mean Intensity Negative], "&lt;"&amp;'Mean, St.d. - Grey Intensities'!A132)</f>
        <v>13</v>
      </c>
      <c r="D131">
        <f>COUNTIFS(Table2[Std Intensity Positive], "&gt;="&amp;A131, Table2[Std Intensity Positive], "&lt;"&amp;A132)</f>
        <v>0</v>
      </c>
      <c r="E131">
        <f>COUNTIFS(Table2[Std Intensity Negative], "&gt;="&amp;A131, Table2[Std Intensity Negative], "&lt;"&amp;A132)</f>
        <v>0</v>
      </c>
    </row>
    <row r="132" spans="1:5" x14ac:dyDescent="0.25">
      <c r="A132">
        <v>130</v>
      </c>
      <c r="B132">
        <f>COUNTIFS(Table2[Mean Intensity Positive], "&gt;="&amp;'Mean, St.d. - Grey Intensities'!A132, Table2[Mean Intensity Positive], "&lt;"&amp;'Mean, St.d. - Grey Intensities'!A133)</f>
        <v>12</v>
      </c>
      <c r="C132">
        <f>COUNTIFS(Table2[Mean Intensity Negative], "&gt;="&amp;'Mean, St.d. - Grey Intensities'!A132, Table2[Mean Intensity Negative], "&lt;"&amp;'Mean, St.d. - Grey Intensities'!A133)</f>
        <v>14</v>
      </c>
      <c r="D132">
        <f>COUNTIFS(Table2[Std Intensity Positive], "&gt;="&amp;A132, Table2[Std Intensity Positive], "&lt;"&amp;A133)</f>
        <v>0</v>
      </c>
      <c r="E132">
        <f>COUNTIFS(Table2[Std Intensity Negative], "&gt;="&amp;A132, Table2[Std Intensity Negative], "&lt;"&amp;A133)</f>
        <v>0</v>
      </c>
    </row>
    <row r="133" spans="1:5" x14ac:dyDescent="0.25">
      <c r="A133">
        <v>131</v>
      </c>
      <c r="B133">
        <f>COUNTIFS(Table2[Mean Intensity Positive], "&gt;="&amp;'Mean, St.d. - Grey Intensities'!A133, Table2[Mean Intensity Positive], "&lt;"&amp;'Mean, St.d. - Grey Intensities'!A134)</f>
        <v>14</v>
      </c>
      <c r="C133">
        <f>COUNTIFS(Table2[Mean Intensity Negative], "&gt;="&amp;'Mean, St.d. - Grey Intensities'!A133, Table2[Mean Intensity Negative], "&lt;"&amp;'Mean, St.d. - Grey Intensities'!A134)</f>
        <v>8</v>
      </c>
      <c r="D133">
        <f>COUNTIFS(Table2[Std Intensity Positive], "&gt;="&amp;A133, Table2[Std Intensity Positive], "&lt;"&amp;A134)</f>
        <v>0</v>
      </c>
      <c r="E133">
        <f>COUNTIFS(Table2[Std Intensity Negative], "&gt;="&amp;A133, Table2[Std Intensity Negative], "&lt;"&amp;A134)</f>
        <v>0</v>
      </c>
    </row>
    <row r="134" spans="1:5" x14ac:dyDescent="0.25">
      <c r="A134">
        <v>132</v>
      </c>
      <c r="B134">
        <f>COUNTIFS(Table2[Mean Intensity Positive], "&gt;="&amp;'Mean, St.d. - Grey Intensities'!A134, Table2[Mean Intensity Positive], "&lt;"&amp;'Mean, St.d. - Grey Intensities'!A135)</f>
        <v>12</v>
      </c>
      <c r="C134">
        <f>COUNTIFS(Table2[Mean Intensity Negative], "&gt;="&amp;'Mean, St.d. - Grey Intensities'!A134, Table2[Mean Intensity Negative], "&lt;"&amp;'Mean, St.d. - Grey Intensities'!A135)</f>
        <v>8</v>
      </c>
      <c r="D134">
        <f>COUNTIFS(Table2[Std Intensity Positive], "&gt;="&amp;A134, Table2[Std Intensity Positive], "&lt;"&amp;A135)</f>
        <v>0</v>
      </c>
      <c r="E134">
        <f>COUNTIFS(Table2[Std Intensity Negative], "&gt;="&amp;A134, Table2[Std Intensity Negative], "&lt;"&amp;A135)</f>
        <v>0</v>
      </c>
    </row>
    <row r="135" spans="1:5" x14ac:dyDescent="0.25">
      <c r="A135">
        <v>133</v>
      </c>
      <c r="B135">
        <f>COUNTIFS(Table2[Mean Intensity Positive], "&gt;="&amp;'Mean, St.d. - Grey Intensities'!A135, Table2[Mean Intensity Positive], "&lt;"&amp;'Mean, St.d. - Grey Intensities'!A136)</f>
        <v>11</v>
      </c>
      <c r="C135">
        <f>COUNTIFS(Table2[Mean Intensity Negative], "&gt;="&amp;'Mean, St.d. - Grey Intensities'!A135, Table2[Mean Intensity Negative], "&lt;"&amp;'Mean, St.d. - Grey Intensities'!A136)</f>
        <v>11</v>
      </c>
      <c r="D135">
        <f>COUNTIFS(Table2[Std Intensity Positive], "&gt;="&amp;A135, Table2[Std Intensity Positive], "&lt;"&amp;A136)</f>
        <v>0</v>
      </c>
      <c r="E135">
        <f>COUNTIFS(Table2[Std Intensity Negative], "&gt;="&amp;A135, Table2[Std Intensity Negative], "&lt;"&amp;A136)</f>
        <v>0</v>
      </c>
    </row>
    <row r="136" spans="1:5" x14ac:dyDescent="0.25">
      <c r="A136">
        <v>134</v>
      </c>
      <c r="B136">
        <f>COUNTIFS(Table2[Mean Intensity Positive], "&gt;="&amp;'Mean, St.d. - Grey Intensities'!A136, Table2[Mean Intensity Positive], "&lt;"&amp;'Mean, St.d. - Grey Intensities'!A137)</f>
        <v>16</v>
      </c>
      <c r="C136">
        <f>COUNTIFS(Table2[Mean Intensity Negative], "&gt;="&amp;'Mean, St.d. - Grey Intensities'!A136, Table2[Mean Intensity Negative], "&lt;"&amp;'Mean, St.d. - Grey Intensities'!A137)</f>
        <v>7</v>
      </c>
      <c r="D136">
        <f>COUNTIFS(Table2[Std Intensity Positive], "&gt;="&amp;A136, Table2[Std Intensity Positive], "&lt;"&amp;A137)</f>
        <v>0</v>
      </c>
      <c r="E136">
        <f>COUNTIFS(Table2[Std Intensity Negative], "&gt;="&amp;A136, Table2[Std Intensity Negative], "&lt;"&amp;A137)</f>
        <v>0</v>
      </c>
    </row>
    <row r="137" spans="1:5" x14ac:dyDescent="0.25">
      <c r="A137">
        <v>135</v>
      </c>
      <c r="B137">
        <f>COUNTIFS(Table2[Mean Intensity Positive], "&gt;="&amp;'Mean, St.d. - Grey Intensities'!A137, Table2[Mean Intensity Positive], "&lt;"&amp;'Mean, St.d. - Grey Intensities'!A138)</f>
        <v>22</v>
      </c>
      <c r="C137">
        <f>COUNTIFS(Table2[Mean Intensity Negative], "&gt;="&amp;'Mean, St.d. - Grey Intensities'!A137, Table2[Mean Intensity Negative], "&lt;"&amp;'Mean, St.d. - Grey Intensities'!A138)</f>
        <v>11</v>
      </c>
      <c r="D137">
        <f>COUNTIFS(Table2[Std Intensity Positive], "&gt;="&amp;A137, Table2[Std Intensity Positive], "&lt;"&amp;A138)</f>
        <v>0</v>
      </c>
      <c r="E137">
        <f>COUNTIFS(Table2[Std Intensity Negative], "&gt;="&amp;A137, Table2[Std Intensity Negative], "&lt;"&amp;A138)</f>
        <v>0</v>
      </c>
    </row>
    <row r="138" spans="1:5" x14ac:dyDescent="0.25">
      <c r="A138">
        <v>136</v>
      </c>
      <c r="B138">
        <f>COUNTIFS(Table2[Mean Intensity Positive], "&gt;="&amp;'Mean, St.d. - Grey Intensities'!A138, Table2[Mean Intensity Positive], "&lt;"&amp;'Mean, St.d. - Grey Intensities'!A139)</f>
        <v>30</v>
      </c>
      <c r="C138">
        <f>COUNTIFS(Table2[Mean Intensity Negative], "&gt;="&amp;'Mean, St.d. - Grey Intensities'!A138, Table2[Mean Intensity Negative], "&lt;"&amp;'Mean, St.d. - Grey Intensities'!A139)</f>
        <v>11</v>
      </c>
      <c r="D138">
        <f>COUNTIFS(Table2[Std Intensity Positive], "&gt;="&amp;A138, Table2[Std Intensity Positive], "&lt;"&amp;A139)</f>
        <v>0</v>
      </c>
      <c r="E138">
        <f>COUNTIFS(Table2[Std Intensity Negative], "&gt;="&amp;A138, Table2[Std Intensity Negative], "&lt;"&amp;A139)</f>
        <v>0</v>
      </c>
    </row>
    <row r="139" spans="1:5" x14ac:dyDescent="0.25">
      <c r="A139">
        <v>137</v>
      </c>
      <c r="B139">
        <f>COUNTIFS(Table2[Mean Intensity Positive], "&gt;="&amp;'Mean, St.d. - Grey Intensities'!A139, Table2[Mean Intensity Positive], "&lt;"&amp;'Mean, St.d. - Grey Intensities'!A140)</f>
        <v>26</v>
      </c>
      <c r="C139">
        <f>COUNTIFS(Table2[Mean Intensity Negative], "&gt;="&amp;'Mean, St.d. - Grey Intensities'!A139, Table2[Mean Intensity Negative], "&lt;"&amp;'Mean, St.d. - Grey Intensities'!A140)</f>
        <v>12</v>
      </c>
      <c r="D139">
        <f>COUNTIFS(Table2[Std Intensity Positive], "&gt;="&amp;A139, Table2[Std Intensity Positive], "&lt;"&amp;A140)</f>
        <v>0</v>
      </c>
      <c r="E139">
        <f>COUNTIFS(Table2[Std Intensity Negative], "&gt;="&amp;A139, Table2[Std Intensity Negative], "&lt;"&amp;A140)</f>
        <v>0</v>
      </c>
    </row>
    <row r="140" spans="1:5" x14ac:dyDescent="0.25">
      <c r="A140">
        <v>138</v>
      </c>
      <c r="B140">
        <f>COUNTIFS(Table2[Mean Intensity Positive], "&gt;="&amp;'Mean, St.d. - Grey Intensities'!A140, Table2[Mean Intensity Positive], "&lt;"&amp;'Mean, St.d. - Grey Intensities'!A141)</f>
        <v>15</v>
      </c>
      <c r="C140">
        <f>COUNTIFS(Table2[Mean Intensity Negative], "&gt;="&amp;'Mean, St.d. - Grey Intensities'!A140, Table2[Mean Intensity Negative], "&lt;"&amp;'Mean, St.d. - Grey Intensities'!A141)</f>
        <v>8</v>
      </c>
      <c r="D140">
        <f>COUNTIFS(Table2[Std Intensity Positive], "&gt;="&amp;A140, Table2[Std Intensity Positive], "&lt;"&amp;A141)</f>
        <v>0</v>
      </c>
      <c r="E140">
        <f>COUNTIFS(Table2[Std Intensity Negative], "&gt;="&amp;A140, Table2[Std Intensity Negative], "&lt;"&amp;A141)</f>
        <v>0</v>
      </c>
    </row>
    <row r="141" spans="1:5" x14ac:dyDescent="0.25">
      <c r="A141">
        <v>139</v>
      </c>
      <c r="B141">
        <f>COUNTIFS(Table2[Mean Intensity Positive], "&gt;="&amp;'Mean, St.d. - Grey Intensities'!A141, Table2[Mean Intensity Positive], "&lt;"&amp;'Mean, St.d. - Grey Intensities'!A142)</f>
        <v>31</v>
      </c>
      <c r="C141">
        <f>COUNTIFS(Table2[Mean Intensity Negative], "&gt;="&amp;'Mean, St.d. - Grey Intensities'!A141, Table2[Mean Intensity Negative], "&lt;"&amp;'Mean, St.d. - Grey Intensities'!A142)</f>
        <v>9</v>
      </c>
      <c r="D141">
        <f>COUNTIFS(Table2[Std Intensity Positive], "&gt;="&amp;A141, Table2[Std Intensity Positive], "&lt;"&amp;A142)</f>
        <v>0</v>
      </c>
      <c r="E141">
        <f>COUNTIFS(Table2[Std Intensity Negative], "&gt;="&amp;A141, Table2[Std Intensity Negative], "&lt;"&amp;A142)</f>
        <v>0</v>
      </c>
    </row>
    <row r="142" spans="1:5" x14ac:dyDescent="0.25">
      <c r="A142">
        <v>140</v>
      </c>
      <c r="B142">
        <f>COUNTIFS(Table2[Mean Intensity Positive], "&gt;="&amp;'Mean, St.d. - Grey Intensities'!A142, Table2[Mean Intensity Positive], "&lt;"&amp;'Mean, St.d. - Grey Intensities'!A143)</f>
        <v>23</v>
      </c>
      <c r="C142">
        <f>COUNTIFS(Table2[Mean Intensity Negative], "&gt;="&amp;'Mean, St.d. - Grey Intensities'!A142, Table2[Mean Intensity Negative], "&lt;"&amp;'Mean, St.d. - Grey Intensities'!A143)</f>
        <v>9</v>
      </c>
      <c r="D142">
        <f>COUNTIFS(Table2[Std Intensity Positive], "&gt;="&amp;A142, Table2[Std Intensity Positive], "&lt;"&amp;A143)</f>
        <v>0</v>
      </c>
      <c r="E142">
        <f>COUNTIFS(Table2[Std Intensity Negative], "&gt;="&amp;A142, Table2[Std Intensity Negative], "&lt;"&amp;A143)</f>
        <v>0</v>
      </c>
    </row>
    <row r="143" spans="1:5" x14ac:dyDescent="0.25">
      <c r="A143">
        <v>141</v>
      </c>
      <c r="B143">
        <f>COUNTIFS(Table2[Mean Intensity Positive], "&gt;="&amp;'Mean, St.d. - Grey Intensities'!A143, Table2[Mean Intensity Positive], "&lt;"&amp;'Mean, St.d. - Grey Intensities'!A144)</f>
        <v>31</v>
      </c>
      <c r="C143">
        <f>COUNTIFS(Table2[Mean Intensity Negative], "&gt;="&amp;'Mean, St.d. - Grey Intensities'!A143, Table2[Mean Intensity Negative], "&lt;"&amp;'Mean, St.d. - Grey Intensities'!A144)</f>
        <v>9</v>
      </c>
      <c r="D143">
        <f>COUNTIFS(Table2[Std Intensity Positive], "&gt;="&amp;A143, Table2[Std Intensity Positive], "&lt;"&amp;A144)</f>
        <v>0</v>
      </c>
      <c r="E143">
        <f>COUNTIFS(Table2[Std Intensity Negative], "&gt;="&amp;A143, Table2[Std Intensity Negative], "&lt;"&amp;A144)</f>
        <v>0</v>
      </c>
    </row>
    <row r="144" spans="1:5" x14ac:dyDescent="0.25">
      <c r="A144">
        <v>142</v>
      </c>
      <c r="B144">
        <f>COUNTIFS(Table2[Mean Intensity Positive], "&gt;="&amp;'Mean, St.d. - Grey Intensities'!A144, Table2[Mean Intensity Positive], "&lt;"&amp;'Mean, St.d. - Grey Intensities'!A145)</f>
        <v>47</v>
      </c>
      <c r="C144">
        <f>COUNTIFS(Table2[Mean Intensity Negative], "&gt;="&amp;'Mean, St.d. - Grey Intensities'!A144, Table2[Mean Intensity Negative], "&lt;"&amp;'Mean, St.d. - Grey Intensities'!A145)</f>
        <v>8</v>
      </c>
      <c r="D144">
        <f>COUNTIFS(Table2[Std Intensity Positive], "&gt;="&amp;A144, Table2[Std Intensity Positive], "&lt;"&amp;A145)</f>
        <v>0</v>
      </c>
      <c r="E144">
        <f>COUNTIFS(Table2[Std Intensity Negative], "&gt;="&amp;A144, Table2[Std Intensity Negative], "&lt;"&amp;A145)</f>
        <v>0</v>
      </c>
    </row>
    <row r="145" spans="1:5" x14ac:dyDescent="0.25">
      <c r="A145">
        <v>143</v>
      </c>
      <c r="B145">
        <f>COUNTIFS(Table2[Mean Intensity Positive], "&gt;="&amp;'Mean, St.d. - Grey Intensities'!A145, Table2[Mean Intensity Positive], "&lt;"&amp;'Mean, St.d. - Grey Intensities'!A146)</f>
        <v>33</v>
      </c>
      <c r="C145">
        <f>COUNTIFS(Table2[Mean Intensity Negative], "&gt;="&amp;'Mean, St.d. - Grey Intensities'!A145, Table2[Mean Intensity Negative], "&lt;"&amp;'Mean, St.d. - Grey Intensities'!A146)</f>
        <v>12</v>
      </c>
      <c r="D145">
        <f>COUNTIFS(Table2[Std Intensity Positive], "&gt;="&amp;A145, Table2[Std Intensity Positive], "&lt;"&amp;A146)</f>
        <v>0</v>
      </c>
      <c r="E145">
        <f>COUNTIFS(Table2[Std Intensity Negative], "&gt;="&amp;A145, Table2[Std Intensity Negative], "&lt;"&amp;A146)</f>
        <v>0</v>
      </c>
    </row>
    <row r="146" spans="1:5" x14ac:dyDescent="0.25">
      <c r="A146">
        <v>144</v>
      </c>
      <c r="B146">
        <f>COUNTIFS(Table2[Mean Intensity Positive], "&gt;="&amp;'Mean, St.d. - Grey Intensities'!A146, Table2[Mean Intensity Positive], "&lt;"&amp;'Mean, St.d. - Grey Intensities'!A147)</f>
        <v>27</v>
      </c>
      <c r="C146">
        <f>COUNTIFS(Table2[Mean Intensity Negative], "&gt;="&amp;'Mean, St.d. - Grey Intensities'!A146, Table2[Mean Intensity Negative], "&lt;"&amp;'Mean, St.d. - Grey Intensities'!A147)</f>
        <v>10</v>
      </c>
      <c r="D146">
        <f>COUNTIFS(Table2[Std Intensity Positive], "&gt;="&amp;A146, Table2[Std Intensity Positive], "&lt;"&amp;A147)</f>
        <v>0</v>
      </c>
      <c r="E146">
        <f>COUNTIFS(Table2[Std Intensity Negative], "&gt;="&amp;A146, Table2[Std Intensity Negative], "&lt;"&amp;A147)</f>
        <v>0</v>
      </c>
    </row>
    <row r="147" spans="1:5" x14ac:dyDescent="0.25">
      <c r="A147">
        <v>145</v>
      </c>
      <c r="B147">
        <f>COUNTIFS(Table2[Mean Intensity Positive], "&gt;="&amp;'Mean, St.d. - Grey Intensities'!A147, Table2[Mean Intensity Positive], "&lt;"&amp;'Mean, St.d. - Grey Intensities'!A148)</f>
        <v>36</v>
      </c>
      <c r="C147">
        <f>COUNTIFS(Table2[Mean Intensity Negative], "&gt;="&amp;'Mean, St.d. - Grey Intensities'!A147, Table2[Mean Intensity Negative], "&lt;"&amp;'Mean, St.d. - Grey Intensities'!A148)</f>
        <v>10</v>
      </c>
      <c r="D147">
        <f>COUNTIFS(Table2[Std Intensity Positive], "&gt;="&amp;A147, Table2[Std Intensity Positive], "&lt;"&amp;A148)</f>
        <v>0</v>
      </c>
      <c r="E147">
        <f>COUNTIFS(Table2[Std Intensity Negative], "&gt;="&amp;A147, Table2[Std Intensity Negative], "&lt;"&amp;A148)</f>
        <v>0</v>
      </c>
    </row>
    <row r="148" spans="1:5" x14ac:dyDescent="0.25">
      <c r="A148">
        <v>146</v>
      </c>
      <c r="B148">
        <f>COUNTIFS(Table2[Mean Intensity Positive], "&gt;="&amp;'Mean, St.d. - Grey Intensities'!A148, Table2[Mean Intensity Positive], "&lt;"&amp;'Mean, St.d. - Grey Intensities'!A149)</f>
        <v>40</v>
      </c>
      <c r="C148">
        <f>COUNTIFS(Table2[Mean Intensity Negative], "&gt;="&amp;'Mean, St.d. - Grey Intensities'!A148, Table2[Mean Intensity Negative], "&lt;"&amp;'Mean, St.d. - Grey Intensities'!A149)</f>
        <v>12</v>
      </c>
      <c r="D148">
        <f>COUNTIFS(Table2[Std Intensity Positive], "&gt;="&amp;A148, Table2[Std Intensity Positive], "&lt;"&amp;A149)</f>
        <v>0</v>
      </c>
      <c r="E148">
        <f>COUNTIFS(Table2[Std Intensity Negative], "&gt;="&amp;A148, Table2[Std Intensity Negative], "&lt;"&amp;A149)</f>
        <v>0</v>
      </c>
    </row>
    <row r="149" spans="1:5" x14ac:dyDescent="0.25">
      <c r="A149">
        <v>147</v>
      </c>
      <c r="B149">
        <f>COUNTIFS(Table2[Mean Intensity Positive], "&gt;="&amp;'Mean, St.d. - Grey Intensities'!A149, Table2[Mean Intensity Positive], "&lt;"&amp;'Mean, St.d. - Grey Intensities'!A150)</f>
        <v>45</v>
      </c>
      <c r="C149">
        <f>COUNTIFS(Table2[Mean Intensity Negative], "&gt;="&amp;'Mean, St.d. - Grey Intensities'!A149, Table2[Mean Intensity Negative], "&lt;"&amp;'Mean, St.d. - Grey Intensities'!A150)</f>
        <v>11</v>
      </c>
      <c r="D149">
        <f>COUNTIFS(Table2[Std Intensity Positive], "&gt;="&amp;A149, Table2[Std Intensity Positive], "&lt;"&amp;A150)</f>
        <v>0</v>
      </c>
      <c r="E149">
        <f>COUNTIFS(Table2[Std Intensity Negative], "&gt;="&amp;A149, Table2[Std Intensity Negative], "&lt;"&amp;A150)</f>
        <v>0</v>
      </c>
    </row>
    <row r="150" spans="1:5" x14ac:dyDescent="0.25">
      <c r="A150">
        <v>148</v>
      </c>
      <c r="B150">
        <f>COUNTIFS(Table2[Mean Intensity Positive], "&gt;="&amp;'Mean, St.d. - Grey Intensities'!A150, Table2[Mean Intensity Positive], "&lt;"&amp;'Mean, St.d. - Grey Intensities'!A151)</f>
        <v>47</v>
      </c>
      <c r="C150">
        <f>COUNTIFS(Table2[Mean Intensity Negative], "&gt;="&amp;'Mean, St.d. - Grey Intensities'!A150, Table2[Mean Intensity Negative], "&lt;"&amp;'Mean, St.d. - Grey Intensities'!A151)</f>
        <v>8</v>
      </c>
      <c r="D150">
        <f>COUNTIFS(Table2[Std Intensity Positive], "&gt;="&amp;A150, Table2[Std Intensity Positive], "&lt;"&amp;A151)</f>
        <v>0</v>
      </c>
      <c r="E150">
        <f>COUNTIFS(Table2[Std Intensity Negative], "&gt;="&amp;A150, Table2[Std Intensity Negative], "&lt;"&amp;A151)</f>
        <v>0</v>
      </c>
    </row>
    <row r="151" spans="1:5" x14ac:dyDescent="0.25">
      <c r="A151">
        <v>149</v>
      </c>
      <c r="B151">
        <f>COUNTIFS(Table2[Mean Intensity Positive], "&gt;="&amp;'Mean, St.d. - Grey Intensities'!A151, Table2[Mean Intensity Positive], "&lt;"&amp;'Mean, St.d. - Grey Intensities'!A152)</f>
        <v>46</v>
      </c>
      <c r="C151">
        <f>COUNTIFS(Table2[Mean Intensity Negative], "&gt;="&amp;'Mean, St.d. - Grey Intensities'!A151, Table2[Mean Intensity Negative], "&lt;"&amp;'Mean, St.d. - Grey Intensities'!A152)</f>
        <v>16</v>
      </c>
      <c r="D151">
        <f>COUNTIFS(Table2[Std Intensity Positive], "&gt;="&amp;A151, Table2[Std Intensity Positive], "&lt;"&amp;A152)</f>
        <v>0</v>
      </c>
      <c r="E151">
        <f>COUNTIFS(Table2[Std Intensity Negative], "&gt;="&amp;A151, Table2[Std Intensity Negative], "&lt;"&amp;A152)</f>
        <v>0</v>
      </c>
    </row>
    <row r="152" spans="1:5" x14ac:dyDescent="0.25">
      <c r="A152">
        <v>150</v>
      </c>
      <c r="B152">
        <f>COUNTIFS(Table2[Mean Intensity Positive], "&gt;="&amp;'Mean, St.d. - Grey Intensities'!A152, Table2[Mean Intensity Positive], "&lt;"&amp;'Mean, St.d. - Grey Intensities'!A153)</f>
        <v>30</v>
      </c>
      <c r="C152">
        <f>COUNTIFS(Table2[Mean Intensity Negative], "&gt;="&amp;'Mean, St.d. - Grey Intensities'!A152, Table2[Mean Intensity Negative], "&lt;"&amp;'Mean, St.d. - Grey Intensities'!A153)</f>
        <v>9</v>
      </c>
      <c r="D152">
        <f>COUNTIFS(Table2[Std Intensity Positive], "&gt;="&amp;A152, Table2[Std Intensity Positive], "&lt;"&amp;A153)</f>
        <v>0</v>
      </c>
      <c r="E152">
        <f>COUNTIFS(Table2[Std Intensity Negative], "&gt;="&amp;A152, Table2[Std Intensity Negative], "&lt;"&amp;A153)</f>
        <v>0</v>
      </c>
    </row>
    <row r="153" spans="1:5" x14ac:dyDescent="0.25">
      <c r="A153">
        <v>151</v>
      </c>
      <c r="B153">
        <f>COUNTIFS(Table2[Mean Intensity Positive], "&gt;="&amp;'Mean, St.d. - Grey Intensities'!A153, Table2[Mean Intensity Positive], "&lt;"&amp;'Mean, St.d. - Grey Intensities'!A154)</f>
        <v>46</v>
      </c>
      <c r="C153">
        <f>COUNTIFS(Table2[Mean Intensity Negative], "&gt;="&amp;'Mean, St.d. - Grey Intensities'!A153, Table2[Mean Intensity Negative], "&lt;"&amp;'Mean, St.d. - Grey Intensities'!A154)</f>
        <v>12</v>
      </c>
      <c r="D153">
        <f>COUNTIFS(Table2[Std Intensity Positive], "&gt;="&amp;A153, Table2[Std Intensity Positive], "&lt;"&amp;A154)</f>
        <v>0</v>
      </c>
      <c r="E153">
        <f>COUNTIFS(Table2[Std Intensity Negative], "&gt;="&amp;A153, Table2[Std Intensity Negative], "&lt;"&amp;A154)</f>
        <v>0</v>
      </c>
    </row>
    <row r="154" spans="1:5" x14ac:dyDescent="0.25">
      <c r="A154">
        <v>152</v>
      </c>
      <c r="B154">
        <f>COUNTIFS(Table2[Mean Intensity Positive], "&gt;="&amp;'Mean, St.d. - Grey Intensities'!A154, Table2[Mean Intensity Positive], "&lt;"&amp;'Mean, St.d. - Grey Intensities'!A155)</f>
        <v>75</v>
      </c>
      <c r="C154">
        <f>COUNTIFS(Table2[Mean Intensity Negative], "&gt;="&amp;'Mean, St.d. - Grey Intensities'!A154, Table2[Mean Intensity Negative], "&lt;"&amp;'Mean, St.d. - Grey Intensities'!A155)</f>
        <v>19</v>
      </c>
      <c r="D154">
        <f>COUNTIFS(Table2[Std Intensity Positive], "&gt;="&amp;A154, Table2[Std Intensity Positive], "&lt;"&amp;A155)</f>
        <v>0</v>
      </c>
      <c r="E154">
        <f>COUNTIFS(Table2[Std Intensity Negative], "&gt;="&amp;A154, Table2[Std Intensity Negative], "&lt;"&amp;A155)</f>
        <v>0</v>
      </c>
    </row>
    <row r="155" spans="1:5" x14ac:dyDescent="0.25">
      <c r="A155">
        <v>153</v>
      </c>
      <c r="B155">
        <f>COUNTIFS(Table2[Mean Intensity Positive], "&gt;="&amp;'Mean, St.d. - Grey Intensities'!A155, Table2[Mean Intensity Positive], "&lt;"&amp;'Mean, St.d. - Grey Intensities'!A156)</f>
        <v>67</v>
      </c>
      <c r="C155">
        <f>COUNTIFS(Table2[Mean Intensity Negative], "&gt;="&amp;'Mean, St.d. - Grey Intensities'!A155, Table2[Mean Intensity Negative], "&lt;"&amp;'Mean, St.d. - Grey Intensities'!A156)</f>
        <v>15</v>
      </c>
      <c r="D155">
        <f>COUNTIFS(Table2[Std Intensity Positive], "&gt;="&amp;A155, Table2[Std Intensity Positive], "&lt;"&amp;A156)</f>
        <v>0</v>
      </c>
      <c r="E155">
        <f>COUNTIFS(Table2[Std Intensity Negative], "&gt;="&amp;A155, Table2[Std Intensity Negative], "&lt;"&amp;A156)</f>
        <v>0</v>
      </c>
    </row>
    <row r="156" spans="1:5" x14ac:dyDescent="0.25">
      <c r="A156">
        <v>154</v>
      </c>
      <c r="B156">
        <f>COUNTIFS(Table2[Mean Intensity Positive], "&gt;="&amp;'Mean, St.d. - Grey Intensities'!A156, Table2[Mean Intensity Positive], "&lt;"&amp;'Mean, St.d. - Grey Intensities'!A157)</f>
        <v>61</v>
      </c>
      <c r="C156">
        <f>COUNTIFS(Table2[Mean Intensity Negative], "&gt;="&amp;'Mean, St.d. - Grey Intensities'!A156, Table2[Mean Intensity Negative], "&lt;"&amp;'Mean, St.d. - Grey Intensities'!A157)</f>
        <v>20</v>
      </c>
      <c r="D156">
        <f>COUNTIFS(Table2[Std Intensity Positive], "&gt;="&amp;A156, Table2[Std Intensity Positive], "&lt;"&amp;A157)</f>
        <v>0</v>
      </c>
      <c r="E156">
        <f>COUNTIFS(Table2[Std Intensity Negative], "&gt;="&amp;A156, Table2[Std Intensity Negative], "&lt;"&amp;A157)</f>
        <v>0</v>
      </c>
    </row>
    <row r="157" spans="1:5" x14ac:dyDescent="0.25">
      <c r="A157">
        <v>155</v>
      </c>
      <c r="B157">
        <f>COUNTIFS(Table2[Mean Intensity Positive], "&gt;="&amp;'Mean, St.d. - Grey Intensities'!A157, Table2[Mean Intensity Positive], "&lt;"&amp;'Mean, St.d. - Grey Intensities'!A158)</f>
        <v>78</v>
      </c>
      <c r="C157">
        <f>COUNTIFS(Table2[Mean Intensity Negative], "&gt;="&amp;'Mean, St.d. - Grey Intensities'!A157, Table2[Mean Intensity Negative], "&lt;"&amp;'Mean, St.d. - Grey Intensities'!A158)</f>
        <v>20</v>
      </c>
      <c r="D157">
        <f>COUNTIFS(Table2[Std Intensity Positive], "&gt;="&amp;A157, Table2[Std Intensity Positive], "&lt;"&amp;A158)</f>
        <v>0</v>
      </c>
      <c r="E157">
        <f>COUNTIFS(Table2[Std Intensity Negative], "&gt;="&amp;A157, Table2[Std Intensity Negative], "&lt;"&amp;A158)</f>
        <v>0</v>
      </c>
    </row>
    <row r="158" spans="1:5" x14ac:dyDescent="0.25">
      <c r="A158">
        <v>156</v>
      </c>
      <c r="B158">
        <f>COUNTIFS(Table2[Mean Intensity Positive], "&gt;="&amp;'Mean, St.d. - Grey Intensities'!A158, Table2[Mean Intensity Positive], "&lt;"&amp;'Mean, St.d. - Grey Intensities'!A159)</f>
        <v>110</v>
      </c>
      <c r="C158">
        <f>COUNTIFS(Table2[Mean Intensity Negative], "&gt;="&amp;'Mean, St.d. - Grey Intensities'!A158, Table2[Mean Intensity Negative], "&lt;"&amp;'Mean, St.d. - Grey Intensities'!A159)</f>
        <v>18</v>
      </c>
      <c r="D158">
        <f>COUNTIFS(Table2[Std Intensity Positive], "&gt;="&amp;A158, Table2[Std Intensity Positive], "&lt;"&amp;A159)</f>
        <v>0</v>
      </c>
      <c r="E158">
        <f>COUNTIFS(Table2[Std Intensity Negative], "&gt;="&amp;A158, Table2[Std Intensity Negative], "&lt;"&amp;A159)</f>
        <v>0</v>
      </c>
    </row>
    <row r="159" spans="1:5" x14ac:dyDescent="0.25">
      <c r="A159">
        <v>157</v>
      </c>
      <c r="B159">
        <f>COUNTIFS(Table2[Mean Intensity Positive], "&gt;="&amp;'Mean, St.d. - Grey Intensities'!A159, Table2[Mean Intensity Positive], "&lt;"&amp;'Mean, St.d. - Grey Intensities'!A160)</f>
        <v>102</v>
      </c>
      <c r="C159">
        <f>COUNTIFS(Table2[Mean Intensity Negative], "&gt;="&amp;'Mean, St.d. - Grey Intensities'!A159, Table2[Mean Intensity Negative], "&lt;"&amp;'Mean, St.d. - Grey Intensities'!A160)</f>
        <v>18</v>
      </c>
      <c r="D159">
        <f>COUNTIFS(Table2[Std Intensity Positive], "&gt;="&amp;A159, Table2[Std Intensity Positive], "&lt;"&amp;A160)</f>
        <v>0</v>
      </c>
      <c r="E159">
        <f>COUNTIFS(Table2[Std Intensity Negative], "&gt;="&amp;A159, Table2[Std Intensity Negative], "&lt;"&amp;A160)</f>
        <v>0</v>
      </c>
    </row>
    <row r="160" spans="1:5" x14ac:dyDescent="0.25">
      <c r="A160">
        <v>158</v>
      </c>
      <c r="B160">
        <f>COUNTIFS(Table2[Mean Intensity Positive], "&gt;="&amp;'Mean, St.d. - Grey Intensities'!A160, Table2[Mean Intensity Positive], "&lt;"&amp;'Mean, St.d. - Grey Intensities'!A161)</f>
        <v>95</v>
      </c>
      <c r="C160">
        <f>COUNTIFS(Table2[Mean Intensity Negative], "&gt;="&amp;'Mean, St.d. - Grey Intensities'!A160, Table2[Mean Intensity Negative], "&lt;"&amp;'Mean, St.d. - Grey Intensities'!A161)</f>
        <v>26</v>
      </c>
      <c r="D160">
        <f>COUNTIFS(Table2[Std Intensity Positive], "&gt;="&amp;A160, Table2[Std Intensity Positive], "&lt;"&amp;A161)</f>
        <v>0</v>
      </c>
      <c r="E160">
        <f>COUNTIFS(Table2[Std Intensity Negative], "&gt;="&amp;A160, Table2[Std Intensity Negative], "&lt;"&amp;A161)</f>
        <v>0</v>
      </c>
    </row>
    <row r="161" spans="1:5" x14ac:dyDescent="0.25">
      <c r="A161">
        <v>159</v>
      </c>
      <c r="B161">
        <f>COUNTIFS(Table2[Mean Intensity Positive], "&gt;="&amp;'Mean, St.d. - Grey Intensities'!A161, Table2[Mean Intensity Positive], "&lt;"&amp;'Mean, St.d. - Grey Intensities'!A162)</f>
        <v>90</v>
      </c>
      <c r="C161">
        <f>COUNTIFS(Table2[Mean Intensity Negative], "&gt;="&amp;'Mean, St.d. - Grey Intensities'!A161, Table2[Mean Intensity Negative], "&lt;"&amp;'Mean, St.d. - Grey Intensities'!A162)</f>
        <v>33</v>
      </c>
      <c r="D161">
        <f>COUNTIFS(Table2[Std Intensity Positive], "&gt;="&amp;A161, Table2[Std Intensity Positive], "&lt;"&amp;A162)</f>
        <v>0</v>
      </c>
      <c r="E161">
        <f>COUNTIFS(Table2[Std Intensity Negative], "&gt;="&amp;A161, Table2[Std Intensity Negative], "&lt;"&amp;A162)</f>
        <v>0</v>
      </c>
    </row>
    <row r="162" spans="1:5" x14ac:dyDescent="0.25">
      <c r="A162">
        <v>160</v>
      </c>
      <c r="B162">
        <f>COUNTIFS(Table2[Mean Intensity Positive], "&gt;="&amp;'Mean, St.d. - Grey Intensities'!A162, Table2[Mean Intensity Positive], "&lt;"&amp;'Mean, St.d. - Grey Intensities'!A163)</f>
        <v>82</v>
      </c>
      <c r="C162">
        <f>COUNTIFS(Table2[Mean Intensity Negative], "&gt;="&amp;'Mean, St.d. - Grey Intensities'!A162, Table2[Mean Intensity Negative], "&lt;"&amp;'Mean, St.d. - Grey Intensities'!A163)</f>
        <v>23</v>
      </c>
      <c r="D162">
        <f>COUNTIFS(Table2[Std Intensity Positive], "&gt;="&amp;A162, Table2[Std Intensity Positive], "&lt;"&amp;A163)</f>
        <v>0</v>
      </c>
      <c r="E162">
        <f>COUNTIFS(Table2[Std Intensity Negative], "&gt;="&amp;A162, Table2[Std Intensity Negative], "&lt;"&amp;A163)</f>
        <v>0</v>
      </c>
    </row>
    <row r="163" spans="1:5" x14ac:dyDescent="0.25">
      <c r="A163">
        <v>161</v>
      </c>
      <c r="B163">
        <f>COUNTIFS(Table2[Mean Intensity Positive], "&gt;="&amp;'Mean, St.d. - Grey Intensities'!A163, Table2[Mean Intensity Positive], "&lt;"&amp;'Mean, St.d. - Grey Intensities'!A164)</f>
        <v>97</v>
      </c>
      <c r="C163">
        <f>COUNTIFS(Table2[Mean Intensity Negative], "&gt;="&amp;'Mean, St.d. - Grey Intensities'!A163, Table2[Mean Intensity Negative], "&lt;"&amp;'Mean, St.d. - Grey Intensities'!A164)</f>
        <v>35</v>
      </c>
      <c r="D163">
        <f>COUNTIFS(Table2[Std Intensity Positive], "&gt;="&amp;A163, Table2[Std Intensity Positive], "&lt;"&amp;A164)</f>
        <v>0</v>
      </c>
      <c r="E163">
        <f>COUNTIFS(Table2[Std Intensity Negative], "&gt;="&amp;A163, Table2[Std Intensity Negative], "&lt;"&amp;A164)</f>
        <v>0</v>
      </c>
    </row>
    <row r="164" spans="1:5" x14ac:dyDescent="0.25">
      <c r="A164">
        <v>162</v>
      </c>
      <c r="B164">
        <f>COUNTIFS(Table2[Mean Intensity Positive], "&gt;="&amp;'Mean, St.d. - Grey Intensities'!A164, Table2[Mean Intensity Positive], "&lt;"&amp;'Mean, St.d. - Grey Intensities'!A165)</f>
        <v>106</v>
      </c>
      <c r="C164">
        <f>COUNTIFS(Table2[Mean Intensity Negative], "&gt;="&amp;'Mean, St.d. - Grey Intensities'!A164, Table2[Mean Intensity Negative], "&lt;"&amp;'Mean, St.d. - Grey Intensities'!A165)</f>
        <v>35</v>
      </c>
      <c r="D164">
        <f>COUNTIFS(Table2[Std Intensity Positive], "&gt;="&amp;A164, Table2[Std Intensity Positive], "&lt;"&amp;A165)</f>
        <v>0</v>
      </c>
      <c r="E164">
        <f>COUNTIFS(Table2[Std Intensity Negative], "&gt;="&amp;A164, Table2[Std Intensity Negative], "&lt;"&amp;A165)</f>
        <v>0</v>
      </c>
    </row>
    <row r="165" spans="1:5" x14ac:dyDescent="0.25">
      <c r="A165">
        <v>163</v>
      </c>
      <c r="B165">
        <f>COUNTIFS(Table2[Mean Intensity Positive], "&gt;="&amp;'Mean, St.d. - Grey Intensities'!A165, Table2[Mean Intensity Positive], "&lt;"&amp;'Mean, St.d. - Grey Intensities'!A166)</f>
        <v>101</v>
      </c>
      <c r="C165">
        <f>COUNTIFS(Table2[Mean Intensity Negative], "&gt;="&amp;'Mean, St.d. - Grey Intensities'!A165, Table2[Mean Intensity Negative], "&lt;"&amp;'Mean, St.d. - Grey Intensities'!A166)</f>
        <v>38</v>
      </c>
      <c r="D165">
        <f>COUNTIFS(Table2[Std Intensity Positive], "&gt;="&amp;A165, Table2[Std Intensity Positive], "&lt;"&amp;A166)</f>
        <v>0</v>
      </c>
      <c r="E165">
        <f>COUNTIFS(Table2[Std Intensity Negative], "&gt;="&amp;A165, Table2[Std Intensity Negative], "&lt;"&amp;A166)</f>
        <v>0</v>
      </c>
    </row>
    <row r="166" spans="1:5" x14ac:dyDescent="0.25">
      <c r="A166">
        <v>164</v>
      </c>
      <c r="B166">
        <f>COUNTIFS(Table2[Mean Intensity Positive], "&gt;="&amp;'Mean, St.d. - Grey Intensities'!A166, Table2[Mean Intensity Positive], "&lt;"&amp;'Mean, St.d. - Grey Intensities'!A167)</f>
        <v>115</v>
      </c>
      <c r="C166">
        <f>COUNTIFS(Table2[Mean Intensity Negative], "&gt;="&amp;'Mean, St.d. - Grey Intensities'!A166, Table2[Mean Intensity Negative], "&lt;"&amp;'Mean, St.d. - Grey Intensities'!A167)</f>
        <v>39</v>
      </c>
      <c r="D166">
        <f>COUNTIFS(Table2[Std Intensity Positive], "&gt;="&amp;A166, Table2[Std Intensity Positive], "&lt;"&amp;A167)</f>
        <v>0</v>
      </c>
      <c r="E166">
        <f>COUNTIFS(Table2[Std Intensity Negative], "&gt;="&amp;A166, Table2[Std Intensity Negative], "&lt;"&amp;A167)</f>
        <v>0</v>
      </c>
    </row>
    <row r="167" spans="1:5" x14ac:dyDescent="0.25">
      <c r="A167">
        <v>165</v>
      </c>
      <c r="B167">
        <f>COUNTIFS(Table2[Mean Intensity Positive], "&gt;="&amp;'Mean, St.d. - Grey Intensities'!A167, Table2[Mean Intensity Positive], "&lt;"&amp;'Mean, St.d. - Grey Intensities'!A168)</f>
        <v>116</v>
      </c>
      <c r="C167">
        <f>COUNTIFS(Table2[Mean Intensity Negative], "&gt;="&amp;'Mean, St.d. - Grey Intensities'!A167, Table2[Mean Intensity Negative], "&lt;"&amp;'Mean, St.d. - Grey Intensities'!A168)</f>
        <v>50</v>
      </c>
      <c r="D167">
        <f>COUNTIFS(Table2[Std Intensity Positive], "&gt;="&amp;A167, Table2[Std Intensity Positive], "&lt;"&amp;A168)</f>
        <v>0</v>
      </c>
      <c r="E167">
        <f>COUNTIFS(Table2[Std Intensity Negative], "&gt;="&amp;A167, Table2[Std Intensity Negative], "&lt;"&amp;A168)</f>
        <v>0</v>
      </c>
    </row>
    <row r="168" spans="1:5" x14ac:dyDescent="0.25">
      <c r="A168">
        <v>166</v>
      </c>
      <c r="B168">
        <f>COUNTIFS(Table2[Mean Intensity Positive], "&gt;="&amp;'Mean, St.d. - Grey Intensities'!A168, Table2[Mean Intensity Positive], "&lt;"&amp;'Mean, St.d. - Grey Intensities'!A169)</f>
        <v>105</v>
      </c>
      <c r="C168">
        <f>COUNTIFS(Table2[Mean Intensity Negative], "&gt;="&amp;'Mean, St.d. - Grey Intensities'!A168, Table2[Mean Intensity Negative], "&lt;"&amp;'Mean, St.d. - Grey Intensities'!A169)</f>
        <v>51</v>
      </c>
      <c r="D168">
        <f>COUNTIFS(Table2[Std Intensity Positive], "&gt;="&amp;A168, Table2[Std Intensity Positive], "&lt;"&amp;A169)</f>
        <v>0</v>
      </c>
      <c r="E168">
        <f>COUNTIFS(Table2[Std Intensity Negative], "&gt;="&amp;A168, Table2[Std Intensity Negative], "&lt;"&amp;A169)</f>
        <v>0</v>
      </c>
    </row>
    <row r="169" spans="1:5" x14ac:dyDescent="0.25">
      <c r="A169">
        <v>167</v>
      </c>
      <c r="B169">
        <f>COUNTIFS(Table2[Mean Intensity Positive], "&gt;="&amp;'Mean, St.d. - Grey Intensities'!A169, Table2[Mean Intensity Positive], "&lt;"&amp;'Mean, St.d. - Grey Intensities'!A170)</f>
        <v>95</v>
      </c>
      <c r="C169">
        <f>COUNTIFS(Table2[Mean Intensity Negative], "&gt;="&amp;'Mean, St.d. - Grey Intensities'!A169, Table2[Mean Intensity Negative], "&lt;"&amp;'Mean, St.d. - Grey Intensities'!A170)</f>
        <v>59</v>
      </c>
      <c r="D169">
        <f>COUNTIFS(Table2[Std Intensity Positive], "&gt;="&amp;A169, Table2[Std Intensity Positive], "&lt;"&amp;A170)</f>
        <v>0</v>
      </c>
      <c r="E169">
        <f>COUNTIFS(Table2[Std Intensity Negative], "&gt;="&amp;A169, Table2[Std Intensity Negative], "&lt;"&amp;A170)</f>
        <v>0</v>
      </c>
    </row>
    <row r="170" spans="1:5" x14ac:dyDescent="0.25">
      <c r="A170">
        <v>168</v>
      </c>
      <c r="B170">
        <f>COUNTIFS(Table2[Mean Intensity Positive], "&gt;="&amp;'Mean, St.d. - Grey Intensities'!A170, Table2[Mean Intensity Positive], "&lt;"&amp;'Mean, St.d. - Grey Intensities'!A171)</f>
        <v>98</v>
      </c>
      <c r="C170">
        <f>COUNTIFS(Table2[Mean Intensity Negative], "&gt;="&amp;'Mean, St.d. - Grey Intensities'!A170, Table2[Mean Intensity Negative], "&lt;"&amp;'Mean, St.d. - Grey Intensities'!A171)</f>
        <v>52</v>
      </c>
      <c r="D170">
        <f>COUNTIFS(Table2[Std Intensity Positive], "&gt;="&amp;A170, Table2[Std Intensity Positive], "&lt;"&amp;A171)</f>
        <v>0</v>
      </c>
      <c r="E170">
        <f>COUNTIFS(Table2[Std Intensity Negative], "&gt;="&amp;A170, Table2[Std Intensity Negative], "&lt;"&amp;A171)</f>
        <v>0</v>
      </c>
    </row>
    <row r="171" spans="1:5" x14ac:dyDescent="0.25">
      <c r="A171">
        <v>169</v>
      </c>
      <c r="B171">
        <f>COUNTIFS(Table2[Mean Intensity Positive], "&gt;="&amp;'Mean, St.d. - Grey Intensities'!A171, Table2[Mean Intensity Positive], "&lt;"&amp;'Mean, St.d. - Grey Intensities'!A172)</f>
        <v>101</v>
      </c>
      <c r="C171">
        <f>COUNTIFS(Table2[Mean Intensity Negative], "&gt;="&amp;'Mean, St.d. - Grey Intensities'!A171, Table2[Mean Intensity Negative], "&lt;"&amp;'Mean, St.d. - Grey Intensities'!A172)</f>
        <v>62</v>
      </c>
      <c r="D171">
        <f>COUNTIFS(Table2[Std Intensity Positive], "&gt;="&amp;A171, Table2[Std Intensity Positive], "&lt;"&amp;A172)</f>
        <v>0</v>
      </c>
      <c r="E171">
        <f>COUNTIFS(Table2[Std Intensity Negative], "&gt;="&amp;A171, Table2[Std Intensity Negative], "&lt;"&amp;A172)</f>
        <v>0</v>
      </c>
    </row>
    <row r="172" spans="1:5" x14ac:dyDescent="0.25">
      <c r="A172">
        <v>170</v>
      </c>
      <c r="B172">
        <f>COUNTIFS(Table2[Mean Intensity Positive], "&gt;="&amp;'Mean, St.d. - Grey Intensities'!A172, Table2[Mean Intensity Positive], "&lt;"&amp;'Mean, St.d. - Grey Intensities'!A173)</f>
        <v>96</v>
      </c>
      <c r="C172">
        <f>COUNTIFS(Table2[Mean Intensity Negative], "&gt;="&amp;'Mean, St.d. - Grey Intensities'!A172, Table2[Mean Intensity Negative], "&lt;"&amp;'Mean, St.d. - Grey Intensities'!A173)</f>
        <v>58</v>
      </c>
      <c r="D172">
        <f>COUNTIFS(Table2[Std Intensity Positive], "&gt;="&amp;A172, Table2[Std Intensity Positive], "&lt;"&amp;A173)</f>
        <v>0</v>
      </c>
      <c r="E172">
        <f>COUNTIFS(Table2[Std Intensity Negative], "&gt;="&amp;A172, Table2[Std Intensity Negative], "&lt;"&amp;A173)</f>
        <v>0</v>
      </c>
    </row>
    <row r="173" spans="1:5" x14ac:dyDescent="0.25">
      <c r="A173">
        <v>171</v>
      </c>
      <c r="B173">
        <f>COUNTIFS(Table2[Mean Intensity Positive], "&gt;="&amp;'Mean, St.d. - Grey Intensities'!A173, Table2[Mean Intensity Positive], "&lt;"&amp;'Mean, St.d. - Grey Intensities'!A174)</f>
        <v>74</v>
      </c>
      <c r="C173">
        <f>COUNTIFS(Table2[Mean Intensity Negative], "&gt;="&amp;'Mean, St.d. - Grey Intensities'!A173, Table2[Mean Intensity Negative], "&lt;"&amp;'Mean, St.d. - Grey Intensities'!A174)</f>
        <v>78</v>
      </c>
      <c r="D173">
        <f>COUNTIFS(Table2[Std Intensity Positive], "&gt;="&amp;A173, Table2[Std Intensity Positive], "&lt;"&amp;A174)</f>
        <v>0</v>
      </c>
      <c r="E173">
        <f>COUNTIFS(Table2[Std Intensity Negative], "&gt;="&amp;A173, Table2[Std Intensity Negative], "&lt;"&amp;A174)</f>
        <v>0</v>
      </c>
    </row>
    <row r="174" spans="1:5" x14ac:dyDescent="0.25">
      <c r="A174">
        <v>172</v>
      </c>
      <c r="B174">
        <f>COUNTIFS(Table2[Mean Intensity Positive], "&gt;="&amp;'Mean, St.d. - Grey Intensities'!A174, Table2[Mean Intensity Positive], "&lt;"&amp;'Mean, St.d. - Grey Intensities'!A175)</f>
        <v>83</v>
      </c>
      <c r="C174">
        <f>COUNTIFS(Table2[Mean Intensity Negative], "&gt;="&amp;'Mean, St.d. - Grey Intensities'!A174, Table2[Mean Intensity Negative], "&lt;"&amp;'Mean, St.d. - Grey Intensities'!A175)</f>
        <v>69</v>
      </c>
      <c r="D174">
        <f>COUNTIFS(Table2[Std Intensity Positive], "&gt;="&amp;A174, Table2[Std Intensity Positive], "&lt;"&amp;A175)</f>
        <v>0</v>
      </c>
      <c r="E174">
        <f>COUNTIFS(Table2[Std Intensity Negative], "&gt;="&amp;A174, Table2[Std Intensity Negative], "&lt;"&amp;A175)</f>
        <v>0</v>
      </c>
    </row>
    <row r="175" spans="1:5" x14ac:dyDescent="0.25">
      <c r="A175">
        <v>173</v>
      </c>
      <c r="B175">
        <f>COUNTIFS(Table2[Mean Intensity Positive], "&gt;="&amp;'Mean, St.d. - Grey Intensities'!A175, Table2[Mean Intensity Positive], "&lt;"&amp;'Mean, St.d. - Grey Intensities'!A176)</f>
        <v>67</v>
      </c>
      <c r="C175">
        <f>COUNTIFS(Table2[Mean Intensity Negative], "&gt;="&amp;'Mean, St.d. - Grey Intensities'!A175, Table2[Mean Intensity Negative], "&lt;"&amp;'Mean, St.d. - Grey Intensities'!A176)</f>
        <v>72</v>
      </c>
      <c r="D175">
        <f>COUNTIFS(Table2[Std Intensity Positive], "&gt;="&amp;A175, Table2[Std Intensity Positive], "&lt;"&amp;A176)</f>
        <v>0</v>
      </c>
      <c r="E175">
        <f>COUNTIFS(Table2[Std Intensity Negative], "&gt;="&amp;A175, Table2[Std Intensity Negative], "&lt;"&amp;A176)</f>
        <v>0</v>
      </c>
    </row>
    <row r="176" spans="1:5" x14ac:dyDescent="0.25">
      <c r="A176">
        <v>174</v>
      </c>
      <c r="B176">
        <f>COUNTIFS(Table2[Mean Intensity Positive], "&gt;="&amp;'Mean, St.d. - Grey Intensities'!A176, Table2[Mean Intensity Positive], "&lt;"&amp;'Mean, St.d. - Grey Intensities'!A177)</f>
        <v>87</v>
      </c>
      <c r="C176">
        <f>COUNTIFS(Table2[Mean Intensity Negative], "&gt;="&amp;'Mean, St.d. - Grey Intensities'!A176, Table2[Mean Intensity Negative], "&lt;"&amp;'Mean, St.d. - Grey Intensities'!A177)</f>
        <v>55</v>
      </c>
      <c r="D176">
        <f>COUNTIFS(Table2[Std Intensity Positive], "&gt;="&amp;A176, Table2[Std Intensity Positive], "&lt;"&amp;A177)</f>
        <v>0</v>
      </c>
      <c r="E176">
        <f>COUNTIFS(Table2[Std Intensity Negative], "&gt;="&amp;A176, Table2[Std Intensity Negative], "&lt;"&amp;A177)</f>
        <v>0</v>
      </c>
    </row>
    <row r="177" spans="1:5" x14ac:dyDescent="0.25">
      <c r="A177">
        <v>175</v>
      </c>
      <c r="B177">
        <f>COUNTIFS(Table2[Mean Intensity Positive], "&gt;="&amp;'Mean, St.d. - Grey Intensities'!A177, Table2[Mean Intensity Positive], "&lt;"&amp;'Mean, St.d. - Grey Intensities'!A178)</f>
        <v>60</v>
      </c>
      <c r="C177">
        <f>COUNTIFS(Table2[Mean Intensity Negative], "&gt;="&amp;'Mean, St.d. - Grey Intensities'!A177, Table2[Mean Intensity Negative], "&lt;"&amp;'Mean, St.d. - Grey Intensities'!A178)</f>
        <v>85</v>
      </c>
      <c r="D177">
        <f>COUNTIFS(Table2[Std Intensity Positive], "&gt;="&amp;A177, Table2[Std Intensity Positive], "&lt;"&amp;A178)</f>
        <v>0</v>
      </c>
      <c r="E177">
        <f>COUNTIFS(Table2[Std Intensity Negative], "&gt;="&amp;A177, Table2[Std Intensity Negative], "&lt;"&amp;A178)</f>
        <v>0</v>
      </c>
    </row>
    <row r="178" spans="1:5" x14ac:dyDescent="0.25">
      <c r="A178">
        <v>176</v>
      </c>
      <c r="B178">
        <f>COUNTIFS(Table2[Mean Intensity Positive], "&gt;="&amp;'Mean, St.d. - Grey Intensities'!A178, Table2[Mean Intensity Positive], "&lt;"&amp;'Mean, St.d. - Grey Intensities'!A179)</f>
        <v>57</v>
      </c>
      <c r="C178">
        <f>COUNTIFS(Table2[Mean Intensity Negative], "&gt;="&amp;'Mean, St.d. - Grey Intensities'!A178, Table2[Mean Intensity Negative], "&lt;"&amp;'Mean, St.d. - Grey Intensities'!A179)</f>
        <v>68</v>
      </c>
      <c r="D178">
        <f>COUNTIFS(Table2[Std Intensity Positive], "&gt;="&amp;A178, Table2[Std Intensity Positive], "&lt;"&amp;A179)</f>
        <v>0</v>
      </c>
      <c r="E178">
        <f>COUNTIFS(Table2[Std Intensity Negative], "&gt;="&amp;A178, Table2[Std Intensity Negative], "&lt;"&amp;A179)</f>
        <v>0</v>
      </c>
    </row>
    <row r="179" spans="1:5" x14ac:dyDescent="0.25">
      <c r="A179">
        <v>177</v>
      </c>
      <c r="B179">
        <f>COUNTIFS(Table2[Mean Intensity Positive], "&gt;="&amp;'Mean, St.d. - Grey Intensities'!A179, Table2[Mean Intensity Positive], "&lt;"&amp;'Mean, St.d. - Grey Intensities'!A180)</f>
        <v>62</v>
      </c>
      <c r="C179">
        <f>COUNTIFS(Table2[Mean Intensity Negative], "&gt;="&amp;'Mean, St.d. - Grey Intensities'!A179, Table2[Mean Intensity Negative], "&lt;"&amp;'Mean, St.d. - Grey Intensities'!A180)</f>
        <v>74</v>
      </c>
      <c r="D179">
        <f>COUNTIFS(Table2[Std Intensity Positive], "&gt;="&amp;A179, Table2[Std Intensity Positive], "&lt;"&amp;A180)</f>
        <v>0</v>
      </c>
      <c r="E179">
        <f>COUNTIFS(Table2[Std Intensity Negative], "&gt;="&amp;A179, Table2[Std Intensity Negative], "&lt;"&amp;A180)</f>
        <v>0</v>
      </c>
    </row>
    <row r="180" spans="1:5" x14ac:dyDescent="0.25">
      <c r="A180">
        <v>178</v>
      </c>
      <c r="B180">
        <f>COUNTIFS(Table2[Mean Intensity Positive], "&gt;="&amp;'Mean, St.d. - Grey Intensities'!A180, Table2[Mean Intensity Positive], "&lt;"&amp;'Mean, St.d. - Grey Intensities'!A181)</f>
        <v>53</v>
      </c>
      <c r="C180">
        <f>COUNTIFS(Table2[Mean Intensity Negative], "&gt;="&amp;'Mean, St.d. - Grey Intensities'!A180, Table2[Mean Intensity Negative], "&lt;"&amp;'Mean, St.d. - Grey Intensities'!A181)</f>
        <v>81</v>
      </c>
      <c r="D180">
        <f>COUNTIFS(Table2[Std Intensity Positive], "&gt;="&amp;A180, Table2[Std Intensity Positive], "&lt;"&amp;A181)</f>
        <v>0</v>
      </c>
      <c r="E180">
        <f>COUNTIFS(Table2[Std Intensity Negative], "&gt;="&amp;A180, Table2[Std Intensity Negative], "&lt;"&amp;A181)</f>
        <v>0</v>
      </c>
    </row>
    <row r="181" spans="1:5" x14ac:dyDescent="0.25">
      <c r="A181">
        <v>179</v>
      </c>
      <c r="B181">
        <f>COUNTIFS(Table2[Mean Intensity Positive], "&gt;="&amp;'Mean, St.d. - Grey Intensities'!A181, Table2[Mean Intensity Positive], "&lt;"&amp;'Mean, St.d. - Grey Intensities'!A182)</f>
        <v>57</v>
      </c>
      <c r="C181">
        <f>COUNTIFS(Table2[Mean Intensity Negative], "&gt;="&amp;'Mean, St.d. - Grey Intensities'!A181, Table2[Mean Intensity Negative], "&lt;"&amp;'Mean, St.d. - Grey Intensities'!A182)</f>
        <v>92</v>
      </c>
      <c r="D181">
        <f>COUNTIFS(Table2[Std Intensity Positive], "&gt;="&amp;A181, Table2[Std Intensity Positive], "&lt;"&amp;A182)</f>
        <v>0</v>
      </c>
      <c r="E181">
        <f>COUNTIFS(Table2[Std Intensity Negative], "&gt;="&amp;A181, Table2[Std Intensity Negative], "&lt;"&amp;A182)</f>
        <v>0</v>
      </c>
    </row>
    <row r="182" spans="1:5" x14ac:dyDescent="0.25">
      <c r="A182">
        <v>180</v>
      </c>
      <c r="B182">
        <f>COUNTIFS(Table2[Mean Intensity Positive], "&gt;="&amp;'Mean, St.d. - Grey Intensities'!A182, Table2[Mean Intensity Positive], "&lt;"&amp;'Mean, St.d. - Grey Intensities'!A183)</f>
        <v>67</v>
      </c>
      <c r="C182">
        <f>COUNTIFS(Table2[Mean Intensity Negative], "&gt;="&amp;'Mean, St.d. - Grey Intensities'!A182, Table2[Mean Intensity Negative], "&lt;"&amp;'Mean, St.d. - Grey Intensities'!A183)</f>
        <v>82</v>
      </c>
      <c r="D182">
        <f>COUNTIFS(Table2[Std Intensity Positive], "&gt;="&amp;A182, Table2[Std Intensity Positive], "&lt;"&amp;A183)</f>
        <v>0</v>
      </c>
      <c r="E182">
        <f>COUNTIFS(Table2[Std Intensity Negative], "&gt;="&amp;A182, Table2[Std Intensity Negative], "&lt;"&amp;A183)</f>
        <v>0</v>
      </c>
    </row>
    <row r="183" spans="1:5" x14ac:dyDescent="0.25">
      <c r="A183">
        <v>181</v>
      </c>
      <c r="B183">
        <f>COUNTIFS(Table2[Mean Intensity Positive], "&gt;="&amp;'Mean, St.d. - Grey Intensities'!A183, Table2[Mean Intensity Positive], "&lt;"&amp;'Mean, St.d. - Grey Intensities'!A184)</f>
        <v>49</v>
      </c>
      <c r="C183">
        <f>COUNTIFS(Table2[Mean Intensity Negative], "&gt;="&amp;'Mean, St.d. - Grey Intensities'!A183, Table2[Mean Intensity Negative], "&lt;"&amp;'Mean, St.d. - Grey Intensities'!A184)</f>
        <v>66</v>
      </c>
      <c r="D183">
        <f>COUNTIFS(Table2[Std Intensity Positive], "&gt;="&amp;A183, Table2[Std Intensity Positive], "&lt;"&amp;A184)</f>
        <v>0</v>
      </c>
      <c r="E183">
        <f>COUNTIFS(Table2[Std Intensity Negative], "&gt;="&amp;A183, Table2[Std Intensity Negative], "&lt;"&amp;A184)</f>
        <v>0</v>
      </c>
    </row>
    <row r="184" spans="1:5" x14ac:dyDescent="0.25">
      <c r="A184">
        <v>182</v>
      </c>
      <c r="B184">
        <f>COUNTIFS(Table2[Mean Intensity Positive], "&gt;="&amp;'Mean, St.d. - Grey Intensities'!A184, Table2[Mean Intensity Positive], "&lt;"&amp;'Mean, St.d. - Grey Intensities'!A185)</f>
        <v>43</v>
      </c>
      <c r="C184">
        <f>COUNTIFS(Table2[Mean Intensity Negative], "&gt;="&amp;'Mean, St.d. - Grey Intensities'!A184, Table2[Mean Intensity Negative], "&lt;"&amp;'Mean, St.d. - Grey Intensities'!A185)</f>
        <v>76</v>
      </c>
      <c r="D184">
        <f>COUNTIFS(Table2[Std Intensity Positive], "&gt;="&amp;A184, Table2[Std Intensity Positive], "&lt;"&amp;A185)</f>
        <v>0</v>
      </c>
      <c r="E184">
        <f>COUNTIFS(Table2[Std Intensity Negative], "&gt;="&amp;A184, Table2[Std Intensity Negative], "&lt;"&amp;A185)</f>
        <v>0</v>
      </c>
    </row>
    <row r="185" spans="1:5" x14ac:dyDescent="0.25">
      <c r="A185">
        <v>183</v>
      </c>
      <c r="B185">
        <f>COUNTIFS(Table2[Mean Intensity Positive], "&gt;="&amp;'Mean, St.d. - Grey Intensities'!A185, Table2[Mean Intensity Positive], "&lt;"&amp;'Mean, St.d. - Grey Intensities'!A186)</f>
        <v>43</v>
      </c>
      <c r="C185">
        <f>COUNTIFS(Table2[Mean Intensity Negative], "&gt;="&amp;'Mean, St.d. - Grey Intensities'!A185, Table2[Mean Intensity Negative], "&lt;"&amp;'Mean, St.d. - Grey Intensities'!A186)</f>
        <v>99</v>
      </c>
      <c r="D185">
        <f>COUNTIFS(Table2[Std Intensity Positive], "&gt;="&amp;A185, Table2[Std Intensity Positive], "&lt;"&amp;A186)</f>
        <v>0</v>
      </c>
      <c r="E185">
        <f>COUNTIFS(Table2[Std Intensity Negative], "&gt;="&amp;A185, Table2[Std Intensity Negative], "&lt;"&amp;A186)</f>
        <v>0</v>
      </c>
    </row>
    <row r="186" spans="1:5" x14ac:dyDescent="0.25">
      <c r="A186">
        <v>184</v>
      </c>
      <c r="B186">
        <f>COUNTIFS(Table2[Mean Intensity Positive], "&gt;="&amp;'Mean, St.d. - Grey Intensities'!A186, Table2[Mean Intensity Positive], "&lt;"&amp;'Mean, St.d. - Grey Intensities'!A187)</f>
        <v>42</v>
      </c>
      <c r="C186">
        <f>COUNTIFS(Table2[Mean Intensity Negative], "&gt;="&amp;'Mean, St.d. - Grey Intensities'!A186, Table2[Mean Intensity Negative], "&lt;"&amp;'Mean, St.d. - Grey Intensities'!A187)</f>
        <v>92</v>
      </c>
      <c r="D186">
        <f>COUNTIFS(Table2[Std Intensity Positive], "&gt;="&amp;A186, Table2[Std Intensity Positive], "&lt;"&amp;A187)</f>
        <v>0</v>
      </c>
      <c r="E186">
        <f>COUNTIFS(Table2[Std Intensity Negative], "&gt;="&amp;A186, Table2[Std Intensity Negative], "&lt;"&amp;A187)</f>
        <v>0</v>
      </c>
    </row>
    <row r="187" spans="1:5" x14ac:dyDescent="0.25">
      <c r="A187">
        <v>185</v>
      </c>
      <c r="B187">
        <f>COUNTIFS(Table2[Mean Intensity Positive], "&gt;="&amp;'Mean, St.d. - Grey Intensities'!A187, Table2[Mean Intensity Positive], "&lt;"&amp;'Mean, St.d. - Grey Intensities'!A188)</f>
        <v>44</v>
      </c>
      <c r="C187">
        <f>COUNTIFS(Table2[Mean Intensity Negative], "&gt;="&amp;'Mean, St.d. - Grey Intensities'!A187, Table2[Mean Intensity Negative], "&lt;"&amp;'Mean, St.d. - Grey Intensities'!A188)</f>
        <v>73</v>
      </c>
      <c r="D187">
        <f>COUNTIFS(Table2[Std Intensity Positive], "&gt;="&amp;A187, Table2[Std Intensity Positive], "&lt;"&amp;A188)</f>
        <v>0</v>
      </c>
      <c r="E187">
        <f>COUNTIFS(Table2[Std Intensity Negative], "&gt;="&amp;A187, Table2[Std Intensity Negative], "&lt;"&amp;A188)</f>
        <v>0</v>
      </c>
    </row>
    <row r="188" spans="1:5" x14ac:dyDescent="0.25">
      <c r="A188">
        <v>186</v>
      </c>
      <c r="B188">
        <f>COUNTIFS(Table2[Mean Intensity Positive], "&gt;="&amp;'Mean, St.d. - Grey Intensities'!A188, Table2[Mean Intensity Positive], "&lt;"&amp;'Mean, St.d. - Grey Intensities'!A189)</f>
        <v>35</v>
      </c>
      <c r="C188">
        <f>COUNTIFS(Table2[Mean Intensity Negative], "&gt;="&amp;'Mean, St.d. - Grey Intensities'!A188, Table2[Mean Intensity Negative], "&lt;"&amp;'Mean, St.d. - Grey Intensities'!A189)</f>
        <v>79</v>
      </c>
      <c r="D188">
        <f>COUNTIFS(Table2[Std Intensity Positive], "&gt;="&amp;A188, Table2[Std Intensity Positive], "&lt;"&amp;A189)</f>
        <v>0</v>
      </c>
      <c r="E188">
        <f>COUNTIFS(Table2[Std Intensity Negative], "&gt;="&amp;A188, Table2[Std Intensity Negative], "&lt;"&amp;A189)</f>
        <v>0</v>
      </c>
    </row>
    <row r="189" spans="1:5" x14ac:dyDescent="0.25">
      <c r="A189">
        <v>187</v>
      </c>
      <c r="B189">
        <f>COUNTIFS(Table2[Mean Intensity Positive], "&gt;="&amp;'Mean, St.d. - Grey Intensities'!A189, Table2[Mean Intensity Positive], "&lt;"&amp;'Mean, St.d. - Grey Intensities'!A190)</f>
        <v>45</v>
      </c>
      <c r="C189">
        <f>COUNTIFS(Table2[Mean Intensity Negative], "&gt;="&amp;'Mean, St.d. - Grey Intensities'!A189, Table2[Mean Intensity Negative], "&lt;"&amp;'Mean, St.d. - Grey Intensities'!A190)</f>
        <v>73</v>
      </c>
      <c r="D189">
        <f>COUNTIFS(Table2[Std Intensity Positive], "&gt;="&amp;A189, Table2[Std Intensity Positive], "&lt;"&amp;A190)</f>
        <v>0</v>
      </c>
      <c r="E189">
        <f>COUNTIFS(Table2[Std Intensity Negative], "&gt;="&amp;A189, Table2[Std Intensity Negative], "&lt;"&amp;A190)</f>
        <v>0</v>
      </c>
    </row>
    <row r="190" spans="1:5" x14ac:dyDescent="0.25">
      <c r="A190">
        <v>188</v>
      </c>
      <c r="B190">
        <f>COUNTIFS(Table2[Mean Intensity Positive], "&gt;="&amp;'Mean, St.d. - Grey Intensities'!A190, Table2[Mean Intensity Positive], "&lt;"&amp;'Mean, St.d. - Grey Intensities'!A191)</f>
        <v>30</v>
      </c>
      <c r="C190">
        <f>COUNTIFS(Table2[Mean Intensity Negative], "&gt;="&amp;'Mean, St.d. - Grey Intensities'!A190, Table2[Mean Intensity Negative], "&lt;"&amp;'Mean, St.d. - Grey Intensities'!A191)</f>
        <v>76</v>
      </c>
      <c r="D190">
        <f>COUNTIFS(Table2[Std Intensity Positive], "&gt;="&amp;A190, Table2[Std Intensity Positive], "&lt;"&amp;A191)</f>
        <v>0</v>
      </c>
      <c r="E190">
        <f>COUNTIFS(Table2[Std Intensity Negative], "&gt;="&amp;A190, Table2[Std Intensity Negative], "&lt;"&amp;A191)</f>
        <v>0</v>
      </c>
    </row>
    <row r="191" spans="1:5" x14ac:dyDescent="0.25">
      <c r="A191">
        <v>189</v>
      </c>
      <c r="B191">
        <f>COUNTIFS(Table2[Mean Intensity Positive], "&gt;="&amp;'Mean, St.d. - Grey Intensities'!A191, Table2[Mean Intensity Positive], "&lt;"&amp;'Mean, St.d. - Grey Intensities'!A192)</f>
        <v>32</v>
      </c>
      <c r="C191">
        <f>COUNTIFS(Table2[Mean Intensity Negative], "&gt;="&amp;'Mean, St.d. - Grey Intensities'!A191, Table2[Mean Intensity Negative], "&lt;"&amp;'Mean, St.d. - Grey Intensities'!A192)</f>
        <v>68</v>
      </c>
      <c r="D191">
        <f>COUNTIFS(Table2[Std Intensity Positive], "&gt;="&amp;A191, Table2[Std Intensity Positive], "&lt;"&amp;A192)</f>
        <v>0</v>
      </c>
      <c r="E191">
        <f>COUNTIFS(Table2[Std Intensity Negative], "&gt;="&amp;A191, Table2[Std Intensity Negative], "&lt;"&amp;A192)</f>
        <v>0</v>
      </c>
    </row>
    <row r="192" spans="1:5" x14ac:dyDescent="0.25">
      <c r="A192">
        <v>190</v>
      </c>
      <c r="B192">
        <f>COUNTIFS(Table2[Mean Intensity Positive], "&gt;="&amp;'Mean, St.d. - Grey Intensities'!A192, Table2[Mean Intensity Positive], "&lt;"&amp;'Mean, St.d. - Grey Intensities'!A193)</f>
        <v>21</v>
      </c>
      <c r="C192">
        <f>COUNTIFS(Table2[Mean Intensity Negative], "&gt;="&amp;'Mean, St.d. - Grey Intensities'!A192, Table2[Mean Intensity Negative], "&lt;"&amp;'Mean, St.d. - Grey Intensities'!A193)</f>
        <v>87</v>
      </c>
      <c r="D192">
        <f>COUNTIFS(Table2[Std Intensity Positive], "&gt;="&amp;A192, Table2[Std Intensity Positive], "&lt;"&amp;A193)</f>
        <v>0</v>
      </c>
      <c r="E192">
        <f>COUNTIFS(Table2[Std Intensity Negative], "&gt;="&amp;A192, Table2[Std Intensity Negative], "&lt;"&amp;A193)</f>
        <v>0</v>
      </c>
    </row>
    <row r="193" spans="1:5" x14ac:dyDescent="0.25">
      <c r="A193">
        <v>191</v>
      </c>
      <c r="B193">
        <f>COUNTIFS(Table2[Mean Intensity Positive], "&gt;="&amp;'Mean, St.d. - Grey Intensities'!A193, Table2[Mean Intensity Positive], "&lt;"&amp;'Mean, St.d. - Grey Intensities'!A194)</f>
        <v>27</v>
      </c>
      <c r="C193">
        <f>COUNTIFS(Table2[Mean Intensity Negative], "&gt;="&amp;'Mean, St.d. - Grey Intensities'!A193, Table2[Mean Intensity Negative], "&lt;"&amp;'Mean, St.d. - Grey Intensities'!A194)</f>
        <v>74</v>
      </c>
      <c r="D193">
        <f>COUNTIFS(Table2[Std Intensity Positive], "&gt;="&amp;A193, Table2[Std Intensity Positive], "&lt;"&amp;A194)</f>
        <v>0</v>
      </c>
      <c r="E193">
        <f>COUNTIFS(Table2[Std Intensity Negative], "&gt;="&amp;A193, Table2[Std Intensity Negative], "&lt;"&amp;A194)</f>
        <v>0</v>
      </c>
    </row>
    <row r="194" spans="1:5" x14ac:dyDescent="0.25">
      <c r="A194">
        <v>192</v>
      </c>
      <c r="B194">
        <f>COUNTIFS(Table2[Mean Intensity Positive], "&gt;="&amp;'Mean, St.d. - Grey Intensities'!A194, Table2[Mean Intensity Positive], "&lt;"&amp;'Mean, St.d. - Grey Intensities'!A195)</f>
        <v>33</v>
      </c>
      <c r="C194">
        <f>COUNTIFS(Table2[Mean Intensity Negative], "&gt;="&amp;'Mean, St.d. - Grey Intensities'!A194, Table2[Mean Intensity Negative], "&lt;"&amp;'Mean, St.d. - Grey Intensities'!A195)</f>
        <v>75</v>
      </c>
      <c r="D194">
        <f>COUNTIFS(Table2[Std Intensity Positive], "&gt;="&amp;A194, Table2[Std Intensity Positive], "&lt;"&amp;A195)</f>
        <v>0</v>
      </c>
      <c r="E194">
        <f>COUNTIFS(Table2[Std Intensity Negative], "&gt;="&amp;A194, Table2[Std Intensity Negative], "&lt;"&amp;A195)</f>
        <v>0</v>
      </c>
    </row>
    <row r="195" spans="1:5" x14ac:dyDescent="0.25">
      <c r="A195">
        <v>193</v>
      </c>
      <c r="B195">
        <f>COUNTIFS(Table2[Mean Intensity Positive], "&gt;="&amp;'Mean, St.d. - Grey Intensities'!A195, Table2[Mean Intensity Positive], "&lt;"&amp;'Mean, St.d. - Grey Intensities'!A196)</f>
        <v>25</v>
      </c>
      <c r="C195">
        <f>COUNTIFS(Table2[Mean Intensity Negative], "&gt;="&amp;'Mean, St.d. - Grey Intensities'!A195, Table2[Mean Intensity Negative], "&lt;"&amp;'Mean, St.d. - Grey Intensities'!A196)</f>
        <v>74</v>
      </c>
      <c r="D195">
        <f>COUNTIFS(Table2[Std Intensity Positive], "&gt;="&amp;A195, Table2[Std Intensity Positive], "&lt;"&amp;A196)</f>
        <v>0</v>
      </c>
      <c r="E195">
        <f>COUNTIFS(Table2[Std Intensity Negative], "&gt;="&amp;A195, Table2[Std Intensity Negative], "&lt;"&amp;A196)</f>
        <v>0</v>
      </c>
    </row>
    <row r="196" spans="1:5" x14ac:dyDescent="0.25">
      <c r="A196">
        <v>194</v>
      </c>
      <c r="B196">
        <f>COUNTIFS(Table2[Mean Intensity Positive], "&gt;="&amp;'Mean, St.d. - Grey Intensities'!A196, Table2[Mean Intensity Positive], "&lt;"&amp;'Mean, St.d. - Grey Intensities'!A197)</f>
        <v>15</v>
      </c>
      <c r="C196">
        <f>COUNTIFS(Table2[Mean Intensity Negative], "&gt;="&amp;'Mean, St.d. - Grey Intensities'!A196, Table2[Mean Intensity Negative], "&lt;"&amp;'Mean, St.d. - Grey Intensities'!A197)</f>
        <v>60</v>
      </c>
      <c r="D196">
        <f>COUNTIFS(Table2[Std Intensity Positive], "&gt;="&amp;A196, Table2[Std Intensity Positive], "&lt;"&amp;A197)</f>
        <v>0</v>
      </c>
      <c r="E196">
        <f>COUNTIFS(Table2[Std Intensity Negative], "&gt;="&amp;A196, Table2[Std Intensity Negative], "&lt;"&amp;A197)</f>
        <v>0</v>
      </c>
    </row>
    <row r="197" spans="1:5" x14ac:dyDescent="0.25">
      <c r="A197">
        <v>195</v>
      </c>
      <c r="B197">
        <f>COUNTIFS(Table2[Mean Intensity Positive], "&gt;="&amp;'Mean, St.d. - Grey Intensities'!A197, Table2[Mean Intensity Positive], "&lt;"&amp;'Mean, St.d. - Grey Intensities'!A198)</f>
        <v>17</v>
      </c>
      <c r="C197">
        <f>COUNTIFS(Table2[Mean Intensity Negative], "&gt;="&amp;'Mean, St.d. - Grey Intensities'!A197, Table2[Mean Intensity Negative], "&lt;"&amp;'Mean, St.d. - Grey Intensities'!A198)</f>
        <v>68</v>
      </c>
      <c r="D197">
        <f>COUNTIFS(Table2[Std Intensity Positive], "&gt;="&amp;A197, Table2[Std Intensity Positive], "&lt;"&amp;A198)</f>
        <v>0</v>
      </c>
      <c r="E197">
        <f>COUNTIFS(Table2[Std Intensity Negative], "&gt;="&amp;A197, Table2[Std Intensity Negative], "&lt;"&amp;A198)</f>
        <v>0</v>
      </c>
    </row>
    <row r="198" spans="1:5" x14ac:dyDescent="0.25">
      <c r="A198">
        <v>196</v>
      </c>
      <c r="B198">
        <f>COUNTIFS(Table2[Mean Intensity Positive], "&gt;="&amp;'Mean, St.d. - Grey Intensities'!A198, Table2[Mean Intensity Positive], "&lt;"&amp;'Mean, St.d. - Grey Intensities'!A199)</f>
        <v>19</v>
      </c>
      <c r="C198">
        <f>COUNTIFS(Table2[Mean Intensity Negative], "&gt;="&amp;'Mean, St.d. - Grey Intensities'!A198, Table2[Mean Intensity Negative], "&lt;"&amp;'Mean, St.d. - Grey Intensities'!A199)</f>
        <v>76</v>
      </c>
      <c r="D198">
        <f>COUNTIFS(Table2[Std Intensity Positive], "&gt;="&amp;A198, Table2[Std Intensity Positive], "&lt;"&amp;A199)</f>
        <v>0</v>
      </c>
      <c r="E198">
        <f>COUNTIFS(Table2[Std Intensity Negative], "&gt;="&amp;A198, Table2[Std Intensity Negative], "&lt;"&amp;A199)</f>
        <v>0</v>
      </c>
    </row>
    <row r="199" spans="1:5" x14ac:dyDescent="0.25">
      <c r="A199">
        <v>197</v>
      </c>
      <c r="B199">
        <f>COUNTIFS(Table2[Mean Intensity Positive], "&gt;="&amp;'Mean, St.d. - Grey Intensities'!A199, Table2[Mean Intensity Positive], "&lt;"&amp;'Mean, St.d. - Grey Intensities'!A200)</f>
        <v>22</v>
      </c>
      <c r="C199">
        <f>COUNTIFS(Table2[Mean Intensity Negative], "&gt;="&amp;'Mean, St.d. - Grey Intensities'!A199, Table2[Mean Intensity Negative], "&lt;"&amp;'Mean, St.d. - Grey Intensities'!A200)</f>
        <v>63</v>
      </c>
      <c r="D199">
        <f>COUNTIFS(Table2[Std Intensity Positive], "&gt;="&amp;A199, Table2[Std Intensity Positive], "&lt;"&amp;A200)</f>
        <v>0</v>
      </c>
      <c r="E199">
        <f>COUNTIFS(Table2[Std Intensity Negative], "&gt;="&amp;A199, Table2[Std Intensity Negative], "&lt;"&amp;A200)</f>
        <v>0</v>
      </c>
    </row>
    <row r="200" spans="1:5" x14ac:dyDescent="0.25">
      <c r="A200">
        <v>198</v>
      </c>
      <c r="B200">
        <f>COUNTIFS(Table2[Mean Intensity Positive], "&gt;="&amp;'Mean, St.d. - Grey Intensities'!A200, Table2[Mean Intensity Positive], "&lt;"&amp;'Mean, St.d. - Grey Intensities'!A201)</f>
        <v>15</v>
      </c>
      <c r="C200">
        <f>COUNTIFS(Table2[Mean Intensity Negative], "&gt;="&amp;'Mean, St.d. - Grey Intensities'!A200, Table2[Mean Intensity Negative], "&lt;"&amp;'Mean, St.d. - Grey Intensities'!A201)</f>
        <v>55</v>
      </c>
      <c r="D200">
        <f>COUNTIFS(Table2[Std Intensity Positive], "&gt;="&amp;A200, Table2[Std Intensity Positive], "&lt;"&amp;A201)</f>
        <v>0</v>
      </c>
      <c r="E200">
        <f>COUNTIFS(Table2[Std Intensity Negative], "&gt;="&amp;A200, Table2[Std Intensity Negative], "&lt;"&amp;A201)</f>
        <v>0</v>
      </c>
    </row>
    <row r="201" spans="1:5" x14ac:dyDescent="0.25">
      <c r="A201">
        <v>199</v>
      </c>
      <c r="B201">
        <f>COUNTIFS(Table2[Mean Intensity Positive], "&gt;="&amp;'Mean, St.d. - Grey Intensities'!A201, Table2[Mean Intensity Positive], "&lt;"&amp;'Mean, St.d. - Grey Intensities'!A202)</f>
        <v>9</v>
      </c>
      <c r="C201">
        <f>COUNTIFS(Table2[Mean Intensity Negative], "&gt;="&amp;'Mean, St.d. - Grey Intensities'!A201, Table2[Mean Intensity Negative], "&lt;"&amp;'Mean, St.d. - Grey Intensities'!A202)</f>
        <v>70</v>
      </c>
      <c r="D201">
        <f>COUNTIFS(Table2[Std Intensity Positive], "&gt;="&amp;A201, Table2[Std Intensity Positive], "&lt;"&amp;A202)</f>
        <v>0</v>
      </c>
      <c r="E201">
        <f>COUNTIFS(Table2[Std Intensity Negative], "&gt;="&amp;A201, Table2[Std Intensity Negative], "&lt;"&amp;A202)</f>
        <v>0</v>
      </c>
    </row>
    <row r="202" spans="1:5" x14ac:dyDescent="0.25">
      <c r="A202">
        <v>200</v>
      </c>
      <c r="B202">
        <f>COUNTIFS(Table2[Mean Intensity Positive], "&gt;="&amp;'Mean, St.d. - Grey Intensities'!A202, Table2[Mean Intensity Positive], "&lt;"&amp;'Mean, St.d. - Grey Intensities'!A203)</f>
        <v>13</v>
      </c>
      <c r="C202">
        <f>COUNTIFS(Table2[Mean Intensity Negative], "&gt;="&amp;'Mean, St.d. - Grey Intensities'!A202, Table2[Mean Intensity Negative], "&lt;"&amp;'Mean, St.d. - Grey Intensities'!A203)</f>
        <v>60</v>
      </c>
      <c r="D202">
        <f>COUNTIFS(Table2[Std Intensity Positive], "&gt;="&amp;A202, Table2[Std Intensity Positive], "&lt;"&amp;A203)</f>
        <v>0</v>
      </c>
      <c r="E202">
        <f>COUNTIFS(Table2[Std Intensity Negative], "&gt;="&amp;A202, Table2[Std Intensity Negative], "&lt;"&amp;A203)</f>
        <v>0</v>
      </c>
    </row>
    <row r="203" spans="1:5" x14ac:dyDescent="0.25">
      <c r="A203">
        <v>201</v>
      </c>
      <c r="B203">
        <f>COUNTIFS(Table2[Mean Intensity Positive], "&gt;="&amp;'Mean, St.d. - Grey Intensities'!A203, Table2[Mean Intensity Positive], "&lt;"&amp;'Mean, St.d. - Grey Intensities'!A204)</f>
        <v>15</v>
      </c>
      <c r="C203">
        <f>COUNTIFS(Table2[Mean Intensity Negative], "&gt;="&amp;'Mean, St.d. - Grey Intensities'!A203, Table2[Mean Intensity Negative], "&lt;"&amp;'Mean, St.d. - Grey Intensities'!A204)</f>
        <v>52</v>
      </c>
      <c r="D203">
        <f>COUNTIFS(Table2[Std Intensity Positive], "&gt;="&amp;A203, Table2[Std Intensity Positive], "&lt;"&amp;A204)</f>
        <v>0</v>
      </c>
      <c r="E203">
        <f>COUNTIFS(Table2[Std Intensity Negative], "&gt;="&amp;A203, Table2[Std Intensity Negative], "&lt;"&amp;A204)</f>
        <v>0</v>
      </c>
    </row>
    <row r="204" spans="1:5" x14ac:dyDescent="0.25">
      <c r="A204">
        <v>202</v>
      </c>
      <c r="B204">
        <f>COUNTIFS(Table2[Mean Intensity Positive], "&gt;="&amp;'Mean, St.d. - Grey Intensities'!A204, Table2[Mean Intensity Positive], "&lt;"&amp;'Mean, St.d. - Grey Intensities'!A205)</f>
        <v>12</v>
      </c>
      <c r="C204">
        <f>COUNTIFS(Table2[Mean Intensity Negative], "&gt;="&amp;'Mean, St.d. - Grey Intensities'!A204, Table2[Mean Intensity Negative], "&lt;"&amp;'Mean, St.d. - Grey Intensities'!A205)</f>
        <v>54</v>
      </c>
      <c r="D204">
        <f>COUNTIFS(Table2[Std Intensity Positive], "&gt;="&amp;A204, Table2[Std Intensity Positive], "&lt;"&amp;A205)</f>
        <v>0</v>
      </c>
      <c r="E204">
        <f>COUNTIFS(Table2[Std Intensity Negative], "&gt;="&amp;A204, Table2[Std Intensity Negative], "&lt;"&amp;A205)</f>
        <v>0</v>
      </c>
    </row>
    <row r="205" spans="1:5" x14ac:dyDescent="0.25">
      <c r="A205">
        <v>203</v>
      </c>
      <c r="B205">
        <f>COUNTIFS(Table2[Mean Intensity Positive], "&gt;="&amp;'Mean, St.d. - Grey Intensities'!A205, Table2[Mean Intensity Positive], "&lt;"&amp;'Mean, St.d. - Grey Intensities'!A206)</f>
        <v>3</v>
      </c>
      <c r="C205">
        <f>COUNTIFS(Table2[Mean Intensity Negative], "&gt;="&amp;'Mean, St.d. - Grey Intensities'!A205, Table2[Mean Intensity Negative], "&lt;"&amp;'Mean, St.d. - Grey Intensities'!A206)</f>
        <v>44</v>
      </c>
      <c r="D205">
        <f>COUNTIFS(Table2[Std Intensity Positive], "&gt;="&amp;A205, Table2[Std Intensity Positive], "&lt;"&amp;A206)</f>
        <v>0</v>
      </c>
      <c r="E205">
        <f>COUNTIFS(Table2[Std Intensity Negative], "&gt;="&amp;A205, Table2[Std Intensity Negative], "&lt;"&amp;A206)</f>
        <v>0</v>
      </c>
    </row>
    <row r="206" spans="1:5" x14ac:dyDescent="0.25">
      <c r="A206">
        <v>204</v>
      </c>
      <c r="B206">
        <f>COUNTIFS(Table2[Mean Intensity Positive], "&gt;="&amp;'Mean, St.d. - Grey Intensities'!A206, Table2[Mean Intensity Positive], "&lt;"&amp;'Mean, St.d. - Grey Intensities'!A207)</f>
        <v>11</v>
      </c>
      <c r="C206">
        <f>COUNTIFS(Table2[Mean Intensity Negative], "&gt;="&amp;'Mean, St.d. - Grey Intensities'!A206, Table2[Mean Intensity Negative], "&lt;"&amp;'Mean, St.d. - Grey Intensities'!A207)</f>
        <v>42</v>
      </c>
      <c r="D206">
        <f>COUNTIFS(Table2[Std Intensity Positive], "&gt;="&amp;A206, Table2[Std Intensity Positive], "&lt;"&amp;A207)</f>
        <v>0</v>
      </c>
      <c r="E206">
        <f>COUNTIFS(Table2[Std Intensity Negative], "&gt;="&amp;A206, Table2[Std Intensity Negative], "&lt;"&amp;A207)</f>
        <v>0</v>
      </c>
    </row>
    <row r="207" spans="1:5" x14ac:dyDescent="0.25">
      <c r="A207">
        <v>205</v>
      </c>
      <c r="B207">
        <f>COUNTIFS(Table2[Mean Intensity Positive], "&gt;="&amp;'Mean, St.d. - Grey Intensities'!A207, Table2[Mean Intensity Positive], "&lt;"&amp;'Mean, St.d. - Grey Intensities'!A208)</f>
        <v>5</v>
      </c>
      <c r="C207">
        <f>COUNTIFS(Table2[Mean Intensity Negative], "&gt;="&amp;'Mean, St.d. - Grey Intensities'!A207, Table2[Mean Intensity Negative], "&lt;"&amp;'Mean, St.d. - Grey Intensities'!A208)</f>
        <v>29</v>
      </c>
      <c r="D207">
        <f>COUNTIFS(Table2[Std Intensity Positive], "&gt;="&amp;A207, Table2[Std Intensity Positive], "&lt;"&amp;A208)</f>
        <v>0</v>
      </c>
      <c r="E207">
        <f>COUNTIFS(Table2[Std Intensity Negative], "&gt;="&amp;A207, Table2[Std Intensity Negative], "&lt;"&amp;A208)</f>
        <v>0</v>
      </c>
    </row>
    <row r="208" spans="1:5" x14ac:dyDescent="0.25">
      <c r="A208">
        <v>206</v>
      </c>
      <c r="B208">
        <f>COUNTIFS(Table2[Mean Intensity Positive], "&gt;="&amp;'Mean, St.d. - Grey Intensities'!A208, Table2[Mean Intensity Positive], "&lt;"&amp;'Mean, St.d. - Grey Intensities'!A209)</f>
        <v>8</v>
      </c>
      <c r="C208">
        <f>COUNTIFS(Table2[Mean Intensity Negative], "&gt;="&amp;'Mean, St.d. - Grey Intensities'!A208, Table2[Mean Intensity Negative], "&lt;"&amp;'Mean, St.d. - Grey Intensities'!A209)</f>
        <v>48</v>
      </c>
      <c r="D208">
        <f>COUNTIFS(Table2[Std Intensity Positive], "&gt;="&amp;A208, Table2[Std Intensity Positive], "&lt;"&amp;A209)</f>
        <v>0</v>
      </c>
      <c r="E208">
        <f>COUNTIFS(Table2[Std Intensity Negative], "&gt;="&amp;A208, Table2[Std Intensity Negative], "&lt;"&amp;A209)</f>
        <v>0</v>
      </c>
    </row>
    <row r="209" spans="1:5" x14ac:dyDescent="0.25">
      <c r="A209">
        <v>207</v>
      </c>
      <c r="B209">
        <f>COUNTIFS(Table2[Mean Intensity Positive], "&gt;="&amp;'Mean, St.d. - Grey Intensities'!A209, Table2[Mean Intensity Positive], "&lt;"&amp;'Mean, St.d. - Grey Intensities'!A210)</f>
        <v>2</v>
      </c>
      <c r="C209">
        <f>COUNTIFS(Table2[Mean Intensity Negative], "&gt;="&amp;'Mean, St.d. - Grey Intensities'!A209, Table2[Mean Intensity Negative], "&lt;"&amp;'Mean, St.d. - Grey Intensities'!A210)</f>
        <v>37</v>
      </c>
      <c r="D209">
        <f>COUNTIFS(Table2[Std Intensity Positive], "&gt;="&amp;A209, Table2[Std Intensity Positive], "&lt;"&amp;A210)</f>
        <v>0</v>
      </c>
      <c r="E209">
        <f>COUNTIFS(Table2[Std Intensity Negative], "&gt;="&amp;A209, Table2[Std Intensity Negative], "&lt;"&amp;A210)</f>
        <v>0</v>
      </c>
    </row>
    <row r="210" spans="1:5" x14ac:dyDescent="0.25">
      <c r="A210">
        <v>208</v>
      </c>
      <c r="B210">
        <f>COUNTIFS(Table2[Mean Intensity Positive], "&gt;="&amp;'Mean, St.d. - Grey Intensities'!A210, Table2[Mean Intensity Positive], "&lt;"&amp;'Mean, St.d. - Grey Intensities'!A211)</f>
        <v>8</v>
      </c>
      <c r="C210">
        <f>COUNTIFS(Table2[Mean Intensity Negative], "&gt;="&amp;'Mean, St.d. - Grey Intensities'!A210, Table2[Mean Intensity Negative], "&lt;"&amp;'Mean, St.d. - Grey Intensities'!A211)</f>
        <v>44</v>
      </c>
      <c r="D210">
        <f>COUNTIFS(Table2[Std Intensity Positive], "&gt;="&amp;A210, Table2[Std Intensity Positive], "&lt;"&amp;A211)</f>
        <v>0</v>
      </c>
      <c r="E210">
        <f>COUNTIFS(Table2[Std Intensity Negative], "&gt;="&amp;A210, Table2[Std Intensity Negative], "&lt;"&amp;A211)</f>
        <v>0</v>
      </c>
    </row>
    <row r="211" spans="1:5" x14ac:dyDescent="0.25">
      <c r="A211">
        <v>209</v>
      </c>
      <c r="B211">
        <f>COUNTIFS(Table2[Mean Intensity Positive], "&gt;="&amp;'Mean, St.d. - Grey Intensities'!A211, Table2[Mean Intensity Positive], "&lt;"&amp;'Mean, St.d. - Grey Intensities'!A212)</f>
        <v>5</v>
      </c>
      <c r="C211">
        <f>COUNTIFS(Table2[Mean Intensity Negative], "&gt;="&amp;'Mean, St.d. - Grey Intensities'!A211, Table2[Mean Intensity Negative], "&lt;"&amp;'Mean, St.d. - Grey Intensities'!A212)</f>
        <v>32</v>
      </c>
      <c r="D211">
        <f>COUNTIFS(Table2[Std Intensity Positive], "&gt;="&amp;A211, Table2[Std Intensity Positive], "&lt;"&amp;A212)</f>
        <v>0</v>
      </c>
      <c r="E211">
        <f>COUNTIFS(Table2[Std Intensity Negative], "&gt;="&amp;A211, Table2[Std Intensity Negative], "&lt;"&amp;A212)</f>
        <v>0</v>
      </c>
    </row>
    <row r="212" spans="1:5" x14ac:dyDescent="0.25">
      <c r="A212">
        <v>210</v>
      </c>
      <c r="B212">
        <f>COUNTIFS(Table2[Mean Intensity Positive], "&gt;="&amp;'Mean, St.d. - Grey Intensities'!A212, Table2[Mean Intensity Positive], "&lt;"&amp;'Mean, St.d. - Grey Intensities'!A213)</f>
        <v>4</v>
      </c>
      <c r="C212">
        <f>COUNTIFS(Table2[Mean Intensity Negative], "&gt;="&amp;'Mean, St.d. - Grey Intensities'!A212, Table2[Mean Intensity Negative], "&lt;"&amp;'Mean, St.d. - Grey Intensities'!A213)</f>
        <v>47</v>
      </c>
      <c r="D212">
        <f>COUNTIFS(Table2[Std Intensity Positive], "&gt;="&amp;A212, Table2[Std Intensity Positive], "&lt;"&amp;A213)</f>
        <v>0</v>
      </c>
      <c r="E212">
        <f>COUNTIFS(Table2[Std Intensity Negative], "&gt;="&amp;A212, Table2[Std Intensity Negative], "&lt;"&amp;A213)</f>
        <v>0</v>
      </c>
    </row>
    <row r="213" spans="1:5" x14ac:dyDescent="0.25">
      <c r="A213">
        <v>211</v>
      </c>
      <c r="B213">
        <f>COUNTIFS(Table2[Mean Intensity Positive], "&gt;="&amp;'Mean, St.d. - Grey Intensities'!A213, Table2[Mean Intensity Positive], "&lt;"&amp;'Mean, St.d. - Grey Intensities'!A214)</f>
        <v>6</v>
      </c>
      <c r="C213">
        <f>COUNTIFS(Table2[Mean Intensity Negative], "&gt;="&amp;'Mean, St.d. - Grey Intensities'!A213, Table2[Mean Intensity Negative], "&lt;"&amp;'Mean, St.d. - Grey Intensities'!A214)</f>
        <v>36</v>
      </c>
      <c r="D213">
        <f>COUNTIFS(Table2[Std Intensity Positive], "&gt;="&amp;A213, Table2[Std Intensity Positive], "&lt;"&amp;A214)</f>
        <v>0</v>
      </c>
      <c r="E213">
        <f>COUNTIFS(Table2[Std Intensity Negative], "&gt;="&amp;A213, Table2[Std Intensity Negative], "&lt;"&amp;A214)</f>
        <v>0</v>
      </c>
    </row>
    <row r="214" spans="1:5" x14ac:dyDescent="0.25">
      <c r="A214">
        <v>212</v>
      </c>
      <c r="B214">
        <f>COUNTIFS(Table2[Mean Intensity Positive], "&gt;="&amp;'Mean, St.d. - Grey Intensities'!A214, Table2[Mean Intensity Positive], "&lt;"&amp;'Mean, St.d. - Grey Intensities'!A215)</f>
        <v>5</v>
      </c>
      <c r="C214">
        <f>COUNTIFS(Table2[Mean Intensity Negative], "&gt;="&amp;'Mean, St.d. - Grey Intensities'!A214, Table2[Mean Intensity Negative], "&lt;"&amp;'Mean, St.d. - Grey Intensities'!A215)</f>
        <v>24</v>
      </c>
      <c r="D214">
        <f>COUNTIFS(Table2[Std Intensity Positive], "&gt;="&amp;A214, Table2[Std Intensity Positive], "&lt;"&amp;A215)</f>
        <v>0</v>
      </c>
      <c r="E214">
        <f>COUNTIFS(Table2[Std Intensity Negative], "&gt;="&amp;A214, Table2[Std Intensity Negative], "&lt;"&amp;A215)</f>
        <v>0</v>
      </c>
    </row>
    <row r="215" spans="1:5" x14ac:dyDescent="0.25">
      <c r="A215">
        <v>213</v>
      </c>
      <c r="B215">
        <f>COUNTIFS(Table2[Mean Intensity Positive], "&gt;="&amp;'Mean, St.d. - Grey Intensities'!A215, Table2[Mean Intensity Positive], "&lt;"&amp;'Mean, St.d. - Grey Intensities'!A216)</f>
        <v>5</v>
      </c>
      <c r="C215">
        <f>COUNTIFS(Table2[Mean Intensity Negative], "&gt;="&amp;'Mean, St.d. - Grey Intensities'!A215, Table2[Mean Intensity Negative], "&lt;"&amp;'Mean, St.d. - Grey Intensities'!A216)</f>
        <v>31</v>
      </c>
      <c r="D215">
        <f>COUNTIFS(Table2[Std Intensity Positive], "&gt;="&amp;A215, Table2[Std Intensity Positive], "&lt;"&amp;A216)</f>
        <v>0</v>
      </c>
      <c r="E215">
        <f>COUNTIFS(Table2[Std Intensity Negative], "&gt;="&amp;A215, Table2[Std Intensity Negative], "&lt;"&amp;A216)</f>
        <v>0</v>
      </c>
    </row>
    <row r="216" spans="1:5" x14ac:dyDescent="0.25">
      <c r="A216">
        <v>214</v>
      </c>
      <c r="B216">
        <f>COUNTIFS(Table2[Mean Intensity Positive], "&gt;="&amp;'Mean, St.d. - Grey Intensities'!A216, Table2[Mean Intensity Positive], "&lt;"&amp;'Mean, St.d. - Grey Intensities'!A217)</f>
        <v>2</v>
      </c>
      <c r="C216">
        <f>COUNTIFS(Table2[Mean Intensity Negative], "&gt;="&amp;'Mean, St.d. - Grey Intensities'!A216, Table2[Mean Intensity Negative], "&lt;"&amp;'Mean, St.d. - Grey Intensities'!A217)</f>
        <v>25</v>
      </c>
      <c r="D216">
        <f>COUNTIFS(Table2[Std Intensity Positive], "&gt;="&amp;A216, Table2[Std Intensity Positive], "&lt;"&amp;A217)</f>
        <v>0</v>
      </c>
      <c r="E216">
        <f>COUNTIFS(Table2[Std Intensity Negative], "&gt;="&amp;A216, Table2[Std Intensity Negative], "&lt;"&amp;A217)</f>
        <v>0</v>
      </c>
    </row>
    <row r="217" spans="1:5" x14ac:dyDescent="0.25">
      <c r="A217">
        <v>215</v>
      </c>
      <c r="B217">
        <f>COUNTIFS(Table2[Mean Intensity Positive], "&gt;="&amp;'Mean, St.d. - Grey Intensities'!A217, Table2[Mean Intensity Positive], "&lt;"&amp;'Mean, St.d. - Grey Intensities'!A218)</f>
        <v>3</v>
      </c>
      <c r="C217">
        <f>COUNTIFS(Table2[Mean Intensity Negative], "&gt;="&amp;'Mean, St.d. - Grey Intensities'!A217, Table2[Mean Intensity Negative], "&lt;"&amp;'Mean, St.d. - Grey Intensities'!A218)</f>
        <v>25</v>
      </c>
      <c r="D217">
        <f>COUNTIFS(Table2[Std Intensity Positive], "&gt;="&amp;A217, Table2[Std Intensity Positive], "&lt;"&amp;A218)</f>
        <v>0</v>
      </c>
      <c r="E217">
        <f>COUNTIFS(Table2[Std Intensity Negative], "&gt;="&amp;A217, Table2[Std Intensity Negative], "&lt;"&amp;A218)</f>
        <v>0</v>
      </c>
    </row>
    <row r="218" spans="1:5" x14ac:dyDescent="0.25">
      <c r="A218">
        <v>216</v>
      </c>
      <c r="B218">
        <f>COUNTIFS(Table2[Mean Intensity Positive], "&gt;="&amp;'Mean, St.d. - Grey Intensities'!A218, Table2[Mean Intensity Positive], "&lt;"&amp;'Mean, St.d. - Grey Intensities'!A219)</f>
        <v>0</v>
      </c>
      <c r="C218">
        <f>COUNTIFS(Table2[Mean Intensity Negative], "&gt;="&amp;'Mean, St.d. - Grey Intensities'!A218, Table2[Mean Intensity Negative], "&lt;"&amp;'Mean, St.d. - Grey Intensities'!A219)</f>
        <v>27</v>
      </c>
      <c r="D218">
        <f>COUNTIFS(Table2[Std Intensity Positive], "&gt;="&amp;A218, Table2[Std Intensity Positive], "&lt;"&amp;A219)</f>
        <v>0</v>
      </c>
      <c r="E218">
        <f>COUNTIFS(Table2[Std Intensity Negative], "&gt;="&amp;A218, Table2[Std Intensity Negative], "&lt;"&amp;A219)</f>
        <v>0</v>
      </c>
    </row>
    <row r="219" spans="1:5" x14ac:dyDescent="0.25">
      <c r="A219">
        <v>217</v>
      </c>
      <c r="B219">
        <f>COUNTIFS(Table2[Mean Intensity Positive], "&gt;="&amp;'Mean, St.d. - Grey Intensities'!A219, Table2[Mean Intensity Positive], "&lt;"&amp;'Mean, St.d. - Grey Intensities'!A220)</f>
        <v>2</v>
      </c>
      <c r="C219">
        <f>COUNTIFS(Table2[Mean Intensity Negative], "&gt;="&amp;'Mean, St.d. - Grey Intensities'!A219, Table2[Mean Intensity Negative], "&lt;"&amp;'Mean, St.d. - Grey Intensities'!A220)</f>
        <v>31</v>
      </c>
      <c r="D219">
        <f>COUNTIFS(Table2[Std Intensity Positive], "&gt;="&amp;A219, Table2[Std Intensity Positive], "&lt;"&amp;A220)</f>
        <v>0</v>
      </c>
      <c r="E219">
        <f>COUNTIFS(Table2[Std Intensity Negative], "&gt;="&amp;A219, Table2[Std Intensity Negative], "&lt;"&amp;A220)</f>
        <v>0</v>
      </c>
    </row>
    <row r="220" spans="1:5" x14ac:dyDescent="0.25">
      <c r="A220">
        <v>218</v>
      </c>
      <c r="B220">
        <f>COUNTIFS(Table2[Mean Intensity Positive], "&gt;="&amp;'Mean, St.d. - Grey Intensities'!A220, Table2[Mean Intensity Positive], "&lt;"&amp;'Mean, St.d. - Grey Intensities'!A221)</f>
        <v>0</v>
      </c>
      <c r="C220">
        <f>COUNTIFS(Table2[Mean Intensity Negative], "&gt;="&amp;'Mean, St.d. - Grey Intensities'!A220, Table2[Mean Intensity Negative], "&lt;"&amp;'Mean, St.d. - Grey Intensities'!A221)</f>
        <v>24</v>
      </c>
      <c r="D220">
        <f>COUNTIFS(Table2[Std Intensity Positive], "&gt;="&amp;A220, Table2[Std Intensity Positive], "&lt;"&amp;A221)</f>
        <v>0</v>
      </c>
      <c r="E220">
        <f>COUNTIFS(Table2[Std Intensity Negative], "&gt;="&amp;A220, Table2[Std Intensity Negative], "&lt;"&amp;A221)</f>
        <v>0</v>
      </c>
    </row>
    <row r="221" spans="1:5" x14ac:dyDescent="0.25">
      <c r="A221">
        <v>219</v>
      </c>
      <c r="B221">
        <f>COUNTIFS(Table2[Mean Intensity Positive], "&gt;="&amp;'Mean, St.d. - Grey Intensities'!A221, Table2[Mean Intensity Positive], "&lt;"&amp;'Mean, St.d. - Grey Intensities'!A222)</f>
        <v>1</v>
      </c>
      <c r="C221">
        <f>COUNTIFS(Table2[Mean Intensity Negative], "&gt;="&amp;'Mean, St.d. - Grey Intensities'!A221, Table2[Mean Intensity Negative], "&lt;"&amp;'Mean, St.d. - Grey Intensities'!A222)</f>
        <v>20</v>
      </c>
      <c r="D221">
        <f>COUNTIFS(Table2[Std Intensity Positive], "&gt;="&amp;A221, Table2[Std Intensity Positive], "&lt;"&amp;A222)</f>
        <v>0</v>
      </c>
      <c r="E221">
        <f>COUNTIFS(Table2[Std Intensity Negative], "&gt;="&amp;A221, Table2[Std Intensity Negative], "&lt;"&amp;A222)</f>
        <v>0</v>
      </c>
    </row>
    <row r="222" spans="1:5" x14ac:dyDescent="0.25">
      <c r="A222">
        <v>220</v>
      </c>
      <c r="B222">
        <f>COUNTIFS(Table2[Mean Intensity Positive], "&gt;="&amp;'Mean, St.d. - Grey Intensities'!A222, Table2[Mean Intensity Positive], "&lt;"&amp;'Mean, St.d. - Grey Intensities'!A223)</f>
        <v>1</v>
      </c>
      <c r="C222">
        <f>COUNTIFS(Table2[Mean Intensity Negative], "&gt;="&amp;'Mean, St.d. - Grey Intensities'!A222, Table2[Mean Intensity Negative], "&lt;"&amp;'Mean, St.d. - Grey Intensities'!A223)</f>
        <v>15</v>
      </c>
      <c r="D222">
        <f>COUNTIFS(Table2[Std Intensity Positive], "&gt;="&amp;A222, Table2[Std Intensity Positive], "&lt;"&amp;A223)</f>
        <v>0</v>
      </c>
      <c r="E222">
        <f>COUNTIFS(Table2[Std Intensity Negative], "&gt;="&amp;A222, Table2[Std Intensity Negative], "&lt;"&amp;A223)</f>
        <v>0</v>
      </c>
    </row>
    <row r="223" spans="1:5" x14ac:dyDescent="0.25">
      <c r="A223">
        <v>221</v>
      </c>
      <c r="B223">
        <f>COUNTIFS(Table2[Mean Intensity Positive], "&gt;="&amp;'Mean, St.d. - Grey Intensities'!A223, Table2[Mean Intensity Positive], "&lt;"&amp;'Mean, St.d. - Grey Intensities'!A224)</f>
        <v>0</v>
      </c>
      <c r="C223">
        <f>COUNTIFS(Table2[Mean Intensity Negative], "&gt;="&amp;'Mean, St.d. - Grey Intensities'!A223, Table2[Mean Intensity Negative], "&lt;"&amp;'Mean, St.d. - Grey Intensities'!A224)</f>
        <v>10</v>
      </c>
      <c r="D223">
        <f>COUNTIFS(Table2[Std Intensity Positive], "&gt;="&amp;A223, Table2[Std Intensity Positive], "&lt;"&amp;A224)</f>
        <v>0</v>
      </c>
      <c r="E223">
        <f>COUNTIFS(Table2[Std Intensity Negative], "&gt;="&amp;A223, Table2[Std Intensity Negative], "&lt;"&amp;A224)</f>
        <v>0</v>
      </c>
    </row>
    <row r="224" spans="1:5" x14ac:dyDescent="0.25">
      <c r="A224">
        <v>222</v>
      </c>
      <c r="B224">
        <f>COUNTIFS(Table2[Mean Intensity Positive], "&gt;="&amp;'Mean, St.d. - Grey Intensities'!A224, Table2[Mean Intensity Positive], "&lt;"&amp;'Mean, St.d. - Grey Intensities'!A225)</f>
        <v>0</v>
      </c>
      <c r="C224">
        <f>COUNTIFS(Table2[Mean Intensity Negative], "&gt;="&amp;'Mean, St.d. - Grey Intensities'!A224, Table2[Mean Intensity Negative], "&lt;"&amp;'Mean, St.d. - Grey Intensities'!A225)</f>
        <v>10</v>
      </c>
      <c r="D224">
        <f>COUNTIFS(Table2[Std Intensity Positive], "&gt;="&amp;A224, Table2[Std Intensity Positive], "&lt;"&amp;A225)</f>
        <v>0</v>
      </c>
      <c r="E224">
        <f>COUNTIFS(Table2[Std Intensity Negative], "&gt;="&amp;A224, Table2[Std Intensity Negative], "&lt;"&amp;A225)</f>
        <v>0</v>
      </c>
    </row>
    <row r="225" spans="1:5" x14ac:dyDescent="0.25">
      <c r="A225">
        <v>223</v>
      </c>
      <c r="B225">
        <f>COUNTIFS(Table2[Mean Intensity Positive], "&gt;="&amp;'Mean, St.d. - Grey Intensities'!A225, Table2[Mean Intensity Positive], "&lt;"&amp;'Mean, St.d. - Grey Intensities'!A226)</f>
        <v>2</v>
      </c>
      <c r="C225">
        <f>COUNTIFS(Table2[Mean Intensity Negative], "&gt;="&amp;'Mean, St.d. - Grey Intensities'!A225, Table2[Mean Intensity Negative], "&lt;"&amp;'Mean, St.d. - Grey Intensities'!A226)</f>
        <v>11</v>
      </c>
      <c r="D225">
        <f>COUNTIFS(Table2[Std Intensity Positive], "&gt;="&amp;A225, Table2[Std Intensity Positive], "&lt;"&amp;A226)</f>
        <v>0</v>
      </c>
      <c r="E225">
        <f>COUNTIFS(Table2[Std Intensity Negative], "&gt;="&amp;A225, Table2[Std Intensity Negative], "&lt;"&amp;A226)</f>
        <v>0</v>
      </c>
    </row>
    <row r="226" spans="1:5" x14ac:dyDescent="0.25">
      <c r="A226">
        <v>224</v>
      </c>
      <c r="B226">
        <f>COUNTIFS(Table2[Mean Intensity Positive], "&gt;="&amp;'Mean, St.d. - Grey Intensities'!A226, Table2[Mean Intensity Positive], "&lt;"&amp;'Mean, St.d. - Grey Intensities'!A227)</f>
        <v>0</v>
      </c>
      <c r="C226">
        <f>COUNTIFS(Table2[Mean Intensity Negative], "&gt;="&amp;'Mean, St.d. - Grey Intensities'!A226, Table2[Mean Intensity Negative], "&lt;"&amp;'Mean, St.d. - Grey Intensities'!A227)</f>
        <v>5</v>
      </c>
      <c r="D226">
        <f>COUNTIFS(Table2[Std Intensity Positive], "&gt;="&amp;A226, Table2[Std Intensity Positive], "&lt;"&amp;A227)</f>
        <v>0</v>
      </c>
      <c r="E226">
        <f>COUNTIFS(Table2[Std Intensity Negative], "&gt;="&amp;A226, Table2[Std Intensity Negative], "&lt;"&amp;A227)</f>
        <v>0</v>
      </c>
    </row>
    <row r="227" spans="1:5" x14ac:dyDescent="0.25">
      <c r="A227">
        <v>225</v>
      </c>
      <c r="B227">
        <f>COUNTIFS(Table2[Mean Intensity Positive], "&gt;="&amp;'Mean, St.d. - Grey Intensities'!A227, Table2[Mean Intensity Positive], "&lt;"&amp;'Mean, St.d. - Grey Intensities'!A228)</f>
        <v>0</v>
      </c>
      <c r="C227">
        <f>COUNTIFS(Table2[Mean Intensity Negative], "&gt;="&amp;'Mean, St.d. - Grey Intensities'!A227, Table2[Mean Intensity Negative], "&lt;"&amp;'Mean, St.d. - Grey Intensities'!A228)</f>
        <v>5</v>
      </c>
      <c r="D227">
        <f>COUNTIFS(Table2[Std Intensity Positive], "&gt;="&amp;A227, Table2[Std Intensity Positive], "&lt;"&amp;A228)</f>
        <v>0</v>
      </c>
      <c r="E227">
        <f>COUNTIFS(Table2[Std Intensity Negative], "&gt;="&amp;A227, Table2[Std Intensity Negative], "&lt;"&amp;A228)</f>
        <v>0</v>
      </c>
    </row>
    <row r="228" spans="1:5" x14ac:dyDescent="0.25">
      <c r="A228">
        <v>226</v>
      </c>
      <c r="B228">
        <f>COUNTIFS(Table2[Mean Intensity Positive], "&gt;="&amp;'Mean, St.d. - Grey Intensities'!A228, Table2[Mean Intensity Positive], "&lt;"&amp;'Mean, St.d. - Grey Intensities'!A229)</f>
        <v>0</v>
      </c>
      <c r="C228">
        <f>COUNTIFS(Table2[Mean Intensity Negative], "&gt;="&amp;'Mean, St.d. - Grey Intensities'!A228, Table2[Mean Intensity Negative], "&lt;"&amp;'Mean, St.d. - Grey Intensities'!A229)</f>
        <v>2</v>
      </c>
      <c r="D228">
        <f>COUNTIFS(Table2[Std Intensity Positive], "&gt;="&amp;A228, Table2[Std Intensity Positive], "&lt;"&amp;A229)</f>
        <v>0</v>
      </c>
      <c r="E228">
        <f>COUNTIFS(Table2[Std Intensity Negative], "&gt;="&amp;A228, Table2[Std Intensity Negative], "&lt;"&amp;A229)</f>
        <v>0</v>
      </c>
    </row>
    <row r="229" spans="1:5" x14ac:dyDescent="0.25">
      <c r="A229">
        <v>227</v>
      </c>
      <c r="B229">
        <f>COUNTIFS(Table2[Mean Intensity Positive], "&gt;="&amp;'Mean, St.d. - Grey Intensities'!A229, Table2[Mean Intensity Positive], "&lt;"&amp;'Mean, St.d. - Grey Intensities'!A230)</f>
        <v>0</v>
      </c>
      <c r="C229">
        <f>COUNTIFS(Table2[Mean Intensity Negative], "&gt;="&amp;'Mean, St.d. - Grey Intensities'!A229, Table2[Mean Intensity Negative], "&lt;"&amp;'Mean, St.d. - Grey Intensities'!A230)</f>
        <v>3</v>
      </c>
      <c r="D229">
        <f>COUNTIFS(Table2[Std Intensity Positive], "&gt;="&amp;A229, Table2[Std Intensity Positive], "&lt;"&amp;A230)</f>
        <v>0</v>
      </c>
      <c r="E229">
        <f>COUNTIFS(Table2[Std Intensity Negative], "&gt;="&amp;A229, Table2[Std Intensity Negative], "&lt;"&amp;A230)</f>
        <v>0</v>
      </c>
    </row>
    <row r="230" spans="1:5" x14ac:dyDescent="0.25">
      <c r="A230">
        <v>228</v>
      </c>
      <c r="B230">
        <f>COUNTIFS(Table2[Mean Intensity Positive], "&gt;="&amp;'Mean, St.d. - Grey Intensities'!A230, Table2[Mean Intensity Positive], "&lt;"&amp;'Mean, St.d. - Grey Intensities'!A231)</f>
        <v>0</v>
      </c>
      <c r="C230">
        <f>COUNTIFS(Table2[Mean Intensity Negative], "&gt;="&amp;'Mean, St.d. - Grey Intensities'!A230, Table2[Mean Intensity Negative], "&lt;"&amp;'Mean, St.d. - Grey Intensities'!A231)</f>
        <v>5</v>
      </c>
      <c r="D230">
        <f>COUNTIFS(Table2[Std Intensity Positive], "&gt;="&amp;A230, Table2[Std Intensity Positive], "&lt;"&amp;A231)</f>
        <v>0</v>
      </c>
      <c r="E230">
        <f>COUNTIFS(Table2[Std Intensity Negative], "&gt;="&amp;A230, Table2[Std Intensity Negative], "&lt;"&amp;A231)</f>
        <v>0</v>
      </c>
    </row>
    <row r="231" spans="1:5" x14ac:dyDescent="0.25">
      <c r="A231">
        <v>229</v>
      </c>
      <c r="B231">
        <f>COUNTIFS(Table2[Mean Intensity Positive], "&gt;="&amp;'Mean, St.d. - Grey Intensities'!A231, Table2[Mean Intensity Positive], "&lt;"&amp;'Mean, St.d. - Grey Intensities'!A232)</f>
        <v>0</v>
      </c>
      <c r="C231">
        <f>COUNTIFS(Table2[Mean Intensity Negative], "&gt;="&amp;'Mean, St.d. - Grey Intensities'!A231, Table2[Mean Intensity Negative], "&lt;"&amp;'Mean, St.d. - Grey Intensities'!A232)</f>
        <v>0</v>
      </c>
      <c r="D231">
        <f>COUNTIFS(Table2[Std Intensity Positive], "&gt;="&amp;A231, Table2[Std Intensity Positive], "&lt;"&amp;A232)</f>
        <v>0</v>
      </c>
      <c r="E231">
        <f>COUNTIFS(Table2[Std Intensity Negative], "&gt;="&amp;A231, Table2[Std Intensity Negative], "&lt;"&amp;A232)</f>
        <v>0</v>
      </c>
    </row>
    <row r="232" spans="1:5" x14ac:dyDescent="0.25">
      <c r="A232">
        <v>230</v>
      </c>
      <c r="B232">
        <f>COUNTIFS(Table2[Mean Intensity Positive], "&gt;="&amp;'Mean, St.d. - Grey Intensities'!A232, Table2[Mean Intensity Positive], "&lt;"&amp;'Mean, St.d. - Grey Intensities'!A233)</f>
        <v>0</v>
      </c>
      <c r="C232">
        <f>COUNTIFS(Table2[Mean Intensity Negative], "&gt;="&amp;'Mean, St.d. - Grey Intensities'!A232, Table2[Mean Intensity Negative], "&lt;"&amp;'Mean, St.d. - Grey Intensities'!A233)</f>
        <v>2</v>
      </c>
      <c r="D232">
        <f>COUNTIFS(Table2[Std Intensity Positive], "&gt;="&amp;A232, Table2[Std Intensity Positive], "&lt;"&amp;A233)</f>
        <v>0</v>
      </c>
      <c r="E232">
        <f>COUNTIFS(Table2[Std Intensity Negative], "&gt;="&amp;A232, Table2[Std Intensity Negative], "&lt;"&amp;A233)</f>
        <v>0</v>
      </c>
    </row>
    <row r="233" spans="1:5" x14ac:dyDescent="0.25">
      <c r="A233">
        <v>231</v>
      </c>
      <c r="B233">
        <f>COUNTIFS(Table2[Mean Intensity Positive], "&gt;="&amp;'Mean, St.d. - Grey Intensities'!A233, Table2[Mean Intensity Positive], "&lt;"&amp;'Mean, St.d. - Grey Intensities'!A234)</f>
        <v>0</v>
      </c>
      <c r="C233">
        <f>COUNTIFS(Table2[Mean Intensity Negative], "&gt;="&amp;'Mean, St.d. - Grey Intensities'!A233, Table2[Mean Intensity Negative], "&lt;"&amp;'Mean, St.d. - Grey Intensities'!A234)</f>
        <v>0</v>
      </c>
      <c r="D233">
        <f>COUNTIFS(Table2[Std Intensity Positive], "&gt;="&amp;A233, Table2[Std Intensity Positive], "&lt;"&amp;A234)</f>
        <v>0</v>
      </c>
      <c r="E233">
        <f>COUNTIFS(Table2[Std Intensity Negative], "&gt;="&amp;A233, Table2[Std Intensity Negative], "&lt;"&amp;A234)</f>
        <v>0</v>
      </c>
    </row>
    <row r="234" spans="1:5" x14ac:dyDescent="0.25">
      <c r="A234">
        <v>232</v>
      </c>
      <c r="B234">
        <f>COUNTIFS(Table2[Mean Intensity Positive], "&gt;="&amp;'Mean, St.d. - Grey Intensities'!A234, Table2[Mean Intensity Positive], "&lt;"&amp;'Mean, St.d. - Grey Intensities'!A235)</f>
        <v>0</v>
      </c>
      <c r="C234">
        <f>COUNTIFS(Table2[Mean Intensity Negative], "&gt;="&amp;'Mean, St.d. - Grey Intensities'!A234, Table2[Mean Intensity Negative], "&lt;"&amp;'Mean, St.d. - Grey Intensities'!A235)</f>
        <v>0</v>
      </c>
      <c r="D234">
        <f>COUNTIFS(Table2[Std Intensity Positive], "&gt;="&amp;A234, Table2[Std Intensity Positive], "&lt;"&amp;A235)</f>
        <v>0</v>
      </c>
      <c r="E234">
        <f>COUNTIFS(Table2[Std Intensity Negative], "&gt;="&amp;A234, Table2[Std Intensity Negative], "&lt;"&amp;A235)</f>
        <v>0</v>
      </c>
    </row>
    <row r="235" spans="1:5" x14ac:dyDescent="0.25">
      <c r="A235">
        <v>233</v>
      </c>
      <c r="B235">
        <f>COUNTIFS(Table2[Mean Intensity Positive], "&gt;="&amp;'Mean, St.d. - Grey Intensities'!A235, Table2[Mean Intensity Positive], "&lt;"&amp;'Mean, St.d. - Grey Intensities'!A236)</f>
        <v>0</v>
      </c>
      <c r="C235">
        <f>COUNTIFS(Table2[Mean Intensity Negative], "&gt;="&amp;'Mean, St.d. - Grey Intensities'!A235, Table2[Mean Intensity Negative], "&lt;"&amp;'Mean, St.d. - Grey Intensities'!A236)</f>
        <v>1</v>
      </c>
      <c r="D235">
        <f>COUNTIFS(Table2[Std Intensity Positive], "&gt;="&amp;A235, Table2[Std Intensity Positive], "&lt;"&amp;A236)</f>
        <v>0</v>
      </c>
      <c r="E235">
        <f>COUNTIFS(Table2[Std Intensity Negative], "&gt;="&amp;A235, Table2[Std Intensity Negative], "&lt;"&amp;A236)</f>
        <v>0</v>
      </c>
    </row>
    <row r="236" spans="1:5" x14ac:dyDescent="0.25">
      <c r="A236">
        <v>234</v>
      </c>
      <c r="B236">
        <f>COUNTIFS(Table2[Mean Intensity Positive], "&gt;="&amp;'Mean, St.d. - Grey Intensities'!A236, Table2[Mean Intensity Positive], "&lt;"&amp;'Mean, St.d. - Grey Intensities'!A237)</f>
        <v>0</v>
      </c>
      <c r="C236">
        <f>COUNTIFS(Table2[Mean Intensity Negative], "&gt;="&amp;'Mean, St.d. - Grey Intensities'!A236, Table2[Mean Intensity Negative], "&lt;"&amp;'Mean, St.d. - Grey Intensities'!A237)</f>
        <v>0</v>
      </c>
      <c r="D236">
        <f>COUNTIFS(Table2[Std Intensity Positive], "&gt;="&amp;A236, Table2[Std Intensity Positive], "&lt;"&amp;A237)</f>
        <v>0</v>
      </c>
      <c r="E236">
        <f>COUNTIFS(Table2[Std Intensity Negative], "&gt;="&amp;A236, Table2[Std Intensity Negative], "&lt;"&amp;A237)</f>
        <v>0</v>
      </c>
    </row>
    <row r="237" spans="1:5" x14ac:dyDescent="0.25">
      <c r="A237">
        <v>235</v>
      </c>
      <c r="B237">
        <f>COUNTIFS(Table2[Mean Intensity Positive], "&gt;="&amp;'Mean, St.d. - Grey Intensities'!A237, Table2[Mean Intensity Positive], "&lt;"&amp;'Mean, St.d. - Grey Intensities'!A238)</f>
        <v>0</v>
      </c>
      <c r="C237">
        <f>COUNTIFS(Table2[Mean Intensity Negative], "&gt;="&amp;'Mean, St.d. - Grey Intensities'!A237, Table2[Mean Intensity Negative], "&lt;"&amp;'Mean, St.d. - Grey Intensities'!A238)</f>
        <v>1</v>
      </c>
      <c r="D237">
        <f>COUNTIFS(Table2[Std Intensity Positive], "&gt;="&amp;A237, Table2[Std Intensity Positive], "&lt;"&amp;A238)</f>
        <v>0</v>
      </c>
      <c r="E237">
        <f>COUNTIFS(Table2[Std Intensity Negative], "&gt;="&amp;A237, Table2[Std Intensity Negative], "&lt;"&amp;A238)</f>
        <v>0</v>
      </c>
    </row>
    <row r="238" spans="1:5" x14ac:dyDescent="0.25">
      <c r="A238">
        <v>236</v>
      </c>
      <c r="B238">
        <f>COUNTIFS(Table2[Mean Intensity Positive], "&gt;="&amp;'Mean, St.d. - Grey Intensities'!A238, Table2[Mean Intensity Positive], "&lt;"&amp;'Mean, St.d. - Grey Intensities'!A239)</f>
        <v>0</v>
      </c>
      <c r="C238">
        <f>COUNTIFS(Table2[Mean Intensity Negative], "&gt;="&amp;'Mean, St.d. - Grey Intensities'!A238, Table2[Mean Intensity Negative], "&lt;"&amp;'Mean, St.d. - Grey Intensities'!A239)</f>
        <v>0</v>
      </c>
      <c r="D238">
        <f>COUNTIFS(Table2[Std Intensity Positive], "&gt;="&amp;A238, Table2[Std Intensity Positive], "&lt;"&amp;A239)</f>
        <v>0</v>
      </c>
      <c r="E238">
        <f>COUNTIFS(Table2[Std Intensity Negative], "&gt;="&amp;A238, Table2[Std Intensity Negative], "&lt;"&amp;A239)</f>
        <v>0</v>
      </c>
    </row>
    <row r="239" spans="1:5" x14ac:dyDescent="0.25">
      <c r="A239">
        <v>237</v>
      </c>
      <c r="B239">
        <f>COUNTIFS(Table2[Mean Intensity Positive], "&gt;="&amp;'Mean, St.d. - Grey Intensities'!A239, Table2[Mean Intensity Positive], "&lt;"&amp;'Mean, St.d. - Grey Intensities'!A240)</f>
        <v>0</v>
      </c>
      <c r="C239">
        <f>COUNTIFS(Table2[Mean Intensity Negative], "&gt;="&amp;'Mean, St.d. - Grey Intensities'!A239, Table2[Mean Intensity Negative], "&lt;"&amp;'Mean, St.d. - Grey Intensities'!A240)</f>
        <v>0</v>
      </c>
      <c r="D239">
        <f>COUNTIFS(Table2[Std Intensity Positive], "&gt;="&amp;A239, Table2[Std Intensity Positive], "&lt;"&amp;A240)</f>
        <v>0</v>
      </c>
      <c r="E239">
        <f>COUNTIFS(Table2[Std Intensity Negative], "&gt;="&amp;A239, Table2[Std Intensity Negative], "&lt;"&amp;A240)</f>
        <v>0</v>
      </c>
    </row>
    <row r="240" spans="1:5" x14ac:dyDescent="0.25">
      <c r="A240">
        <v>238</v>
      </c>
      <c r="B240">
        <f>COUNTIFS(Table2[Mean Intensity Positive], "&gt;="&amp;'Mean, St.d. - Grey Intensities'!A240, Table2[Mean Intensity Positive], "&lt;"&amp;'Mean, St.d. - Grey Intensities'!A241)</f>
        <v>0</v>
      </c>
      <c r="C240">
        <f>COUNTIFS(Table2[Mean Intensity Negative], "&gt;="&amp;'Mean, St.d. - Grey Intensities'!A240, Table2[Mean Intensity Negative], "&lt;"&amp;'Mean, St.d. - Grey Intensities'!A241)</f>
        <v>0</v>
      </c>
      <c r="D240">
        <f>COUNTIFS(Table2[Std Intensity Positive], "&gt;="&amp;A240, Table2[Std Intensity Positive], "&lt;"&amp;A241)</f>
        <v>0</v>
      </c>
      <c r="E240">
        <f>COUNTIFS(Table2[Std Intensity Negative], "&gt;="&amp;A240, Table2[Std Intensity Negative], "&lt;"&amp;A241)</f>
        <v>0</v>
      </c>
    </row>
    <row r="241" spans="1:5" x14ac:dyDescent="0.25">
      <c r="A241">
        <v>239</v>
      </c>
      <c r="B241">
        <f>COUNTIFS(Table2[Mean Intensity Positive], "&gt;="&amp;'Mean, St.d. - Grey Intensities'!A241, Table2[Mean Intensity Positive], "&lt;"&amp;'Mean, St.d. - Grey Intensities'!A242)</f>
        <v>0</v>
      </c>
      <c r="C241">
        <f>COUNTIFS(Table2[Mean Intensity Negative], "&gt;="&amp;'Mean, St.d. - Grey Intensities'!A241, Table2[Mean Intensity Negative], "&lt;"&amp;'Mean, St.d. - Grey Intensities'!A242)</f>
        <v>0</v>
      </c>
      <c r="D241">
        <f>COUNTIFS(Table2[Std Intensity Positive], "&gt;="&amp;A241, Table2[Std Intensity Positive], "&lt;"&amp;A242)</f>
        <v>0</v>
      </c>
      <c r="E241">
        <f>COUNTIFS(Table2[Std Intensity Negative], "&gt;="&amp;A241, Table2[Std Intensity Negative], "&lt;"&amp;A242)</f>
        <v>0</v>
      </c>
    </row>
    <row r="242" spans="1:5" x14ac:dyDescent="0.25">
      <c r="A242">
        <v>240</v>
      </c>
      <c r="B242">
        <f>COUNTIFS(Table2[Mean Intensity Positive], "&gt;="&amp;'Mean, St.d. - Grey Intensities'!A242, Table2[Mean Intensity Positive], "&lt;"&amp;'Mean, St.d. - Grey Intensities'!A243)</f>
        <v>0</v>
      </c>
      <c r="C242">
        <f>COUNTIFS(Table2[Mean Intensity Negative], "&gt;="&amp;'Mean, St.d. - Grey Intensities'!A242, Table2[Mean Intensity Negative], "&lt;"&amp;'Mean, St.d. - Grey Intensities'!A243)</f>
        <v>0</v>
      </c>
      <c r="D242">
        <f>COUNTIFS(Table2[Std Intensity Positive], "&gt;="&amp;A242, Table2[Std Intensity Positive], "&lt;"&amp;A243)</f>
        <v>0</v>
      </c>
      <c r="E242">
        <f>COUNTIFS(Table2[Std Intensity Negative], "&gt;="&amp;A242, Table2[Std Intensity Negative], "&lt;"&amp;A243)</f>
        <v>0</v>
      </c>
    </row>
    <row r="243" spans="1:5" x14ac:dyDescent="0.25">
      <c r="A243">
        <v>241</v>
      </c>
      <c r="B243">
        <f>COUNTIFS(Table2[Mean Intensity Positive], "&gt;="&amp;'Mean, St.d. - Grey Intensities'!A243, Table2[Mean Intensity Positive], "&lt;"&amp;'Mean, St.d. - Grey Intensities'!A244)</f>
        <v>0</v>
      </c>
      <c r="C243">
        <f>COUNTIFS(Table2[Mean Intensity Negative], "&gt;="&amp;'Mean, St.d. - Grey Intensities'!A243, Table2[Mean Intensity Negative], "&lt;"&amp;'Mean, St.d. - Grey Intensities'!A244)</f>
        <v>0</v>
      </c>
      <c r="D243">
        <f>COUNTIFS(Table2[Std Intensity Positive], "&gt;="&amp;A243, Table2[Std Intensity Positive], "&lt;"&amp;A244)</f>
        <v>0</v>
      </c>
      <c r="E243">
        <f>COUNTIFS(Table2[Std Intensity Negative], "&gt;="&amp;A243, Table2[Std Intensity Negative], "&lt;"&amp;A244)</f>
        <v>0</v>
      </c>
    </row>
    <row r="244" spans="1:5" x14ac:dyDescent="0.25">
      <c r="A244">
        <v>242</v>
      </c>
      <c r="B244">
        <f>COUNTIFS(Table2[Mean Intensity Positive], "&gt;="&amp;'Mean, St.d. - Grey Intensities'!A244, Table2[Mean Intensity Positive], "&lt;"&amp;'Mean, St.d. - Grey Intensities'!A245)</f>
        <v>0</v>
      </c>
      <c r="C244">
        <f>COUNTIFS(Table2[Mean Intensity Negative], "&gt;="&amp;'Mean, St.d. - Grey Intensities'!A244, Table2[Mean Intensity Negative], "&lt;"&amp;'Mean, St.d. - Grey Intensities'!A245)</f>
        <v>0</v>
      </c>
      <c r="D244">
        <f>COUNTIFS(Table2[Std Intensity Positive], "&gt;="&amp;A244, Table2[Std Intensity Positive], "&lt;"&amp;A245)</f>
        <v>0</v>
      </c>
      <c r="E244">
        <f>COUNTIFS(Table2[Std Intensity Negative], "&gt;="&amp;A244, Table2[Std Intensity Negative], "&lt;"&amp;A245)</f>
        <v>0</v>
      </c>
    </row>
    <row r="245" spans="1:5" x14ac:dyDescent="0.25">
      <c r="A245">
        <v>243</v>
      </c>
      <c r="B245">
        <f>COUNTIFS(Table2[Mean Intensity Positive], "&gt;="&amp;'Mean, St.d. - Grey Intensities'!A245, Table2[Mean Intensity Positive], "&lt;"&amp;'Mean, St.d. - Grey Intensities'!A246)</f>
        <v>0</v>
      </c>
      <c r="C245">
        <f>COUNTIFS(Table2[Mean Intensity Negative], "&gt;="&amp;'Mean, St.d. - Grey Intensities'!A245, Table2[Mean Intensity Negative], "&lt;"&amp;'Mean, St.d. - Grey Intensities'!A246)</f>
        <v>0</v>
      </c>
      <c r="D245">
        <f>COUNTIFS(Table2[Std Intensity Positive], "&gt;="&amp;A245, Table2[Std Intensity Positive], "&lt;"&amp;A246)</f>
        <v>0</v>
      </c>
      <c r="E245">
        <f>COUNTIFS(Table2[Std Intensity Negative], "&gt;="&amp;A245, Table2[Std Intensity Negative], "&lt;"&amp;A246)</f>
        <v>0</v>
      </c>
    </row>
    <row r="246" spans="1:5" x14ac:dyDescent="0.25">
      <c r="A246">
        <v>244</v>
      </c>
      <c r="B246">
        <f>COUNTIFS(Table2[Mean Intensity Positive], "&gt;="&amp;'Mean, St.d. - Grey Intensities'!A246, Table2[Mean Intensity Positive], "&lt;"&amp;'Mean, St.d. - Grey Intensities'!A247)</f>
        <v>0</v>
      </c>
      <c r="C246">
        <f>COUNTIFS(Table2[Mean Intensity Negative], "&gt;="&amp;'Mean, St.d. - Grey Intensities'!A246, Table2[Mean Intensity Negative], "&lt;"&amp;'Mean, St.d. - Grey Intensities'!A247)</f>
        <v>0</v>
      </c>
      <c r="D246">
        <f>COUNTIFS(Table2[Std Intensity Positive], "&gt;="&amp;A246, Table2[Std Intensity Positive], "&lt;"&amp;A247)</f>
        <v>0</v>
      </c>
      <c r="E246">
        <f>COUNTIFS(Table2[Std Intensity Negative], "&gt;="&amp;A246, Table2[Std Intensity Negative], "&lt;"&amp;A247)</f>
        <v>0</v>
      </c>
    </row>
    <row r="247" spans="1:5" x14ac:dyDescent="0.25">
      <c r="A247">
        <v>245</v>
      </c>
      <c r="B247">
        <f>COUNTIFS(Table2[Mean Intensity Positive], "&gt;="&amp;'Mean, St.d. - Grey Intensities'!A247, Table2[Mean Intensity Positive], "&lt;"&amp;'Mean, St.d. - Grey Intensities'!A248)</f>
        <v>0</v>
      </c>
      <c r="C247">
        <f>COUNTIFS(Table2[Mean Intensity Negative], "&gt;="&amp;'Mean, St.d. - Grey Intensities'!A247, Table2[Mean Intensity Negative], "&lt;"&amp;'Mean, St.d. - Grey Intensities'!A248)</f>
        <v>0</v>
      </c>
      <c r="D247">
        <f>COUNTIFS(Table2[Std Intensity Positive], "&gt;="&amp;A247, Table2[Std Intensity Positive], "&lt;"&amp;A248)</f>
        <v>0</v>
      </c>
      <c r="E247">
        <f>COUNTIFS(Table2[Std Intensity Negative], "&gt;="&amp;A247, Table2[Std Intensity Negative], "&lt;"&amp;A248)</f>
        <v>0</v>
      </c>
    </row>
    <row r="248" spans="1:5" x14ac:dyDescent="0.25">
      <c r="A248">
        <v>246</v>
      </c>
      <c r="B248">
        <f>COUNTIFS(Table2[Mean Intensity Positive], "&gt;="&amp;'Mean, St.d. - Grey Intensities'!A248, Table2[Mean Intensity Positive], "&lt;"&amp;'Mean, St.d. - Grey Intensities'!A249)</f>
        <v>0</v>
      </c>
      <c r="C248">
        <f>COUNTIFS(Table2[Mean Intensity Negative], "&gt;="&amp;'Mean, St.d. - Grey Intensities'!A248, Table2[Mean Intensity Negative], "&lt;"&amp;'Mean, St.d. - Grey Intensities'!A249)</f>
        <v>0</v>
      </c>
      <c r="D248">
        <f>COUNTIFS(Table2[Std Intensity Positive], "&gt;="&amp;A248, Table2[Std Intensity Positive], "&lt;"&amp;A249)</f>
        <v>0</v>
      </c>
      <c r="E248">
        <f>COUNTIFS(Table2[Std Intensity Negative], "&gt;="&amp;A248, Table2[Std Intensity Negative], "&lt;"&amp;A249)</f>
        <v>0</v>
      </c>
    </row>
    <row r="249" spans="1:5" x14ac:dyDescent="0.25">
      <c r="A249">
        <v>247</v>
      </c>
      <c r="B249">
        <f>COUNTIFS(Table2[Mean Intensity Positive], "&gt;="&amp;'Mean, St.d. - Grey Intensities'!A249, Table2[Mean Intensity Positive], "&lt;"&amp;'Mean, St.d. - Grey Intensities'!A250)</f>
        <v>0</v>
      </c>
      <c r="C249">
        <f>COUNTIFS(Table2[Mean Intensity Negative], "&gt;="&amp;'Mean, St.d. - Grey Intensities'!A249, Table2[Mean Intensity Negative], "&lt;"&amp;'Mean, St.d. - Grey Intensities'!A250)</f>
        <v>0</v>
      </c>
      <c r="D249">
        <f>COUNTIFS(Table2[Std Intensity Positive], "&gt;="&amp;A249, Table2[Std Intensity Positive], "&lt;"&amp;A250)</f>
        <v>0</v>
      </c>
      <c r="E249">
        <f>COUNTIFS(Table2[Std Intensity Negative], "&gt;="&amp;A249, Table2[Std Intensity Negative], "&lt;"&amp;A250)</f>
        <v>0</v>
      </c>
    </row>
    <row r="250" spans="1:5" x14ac:dyDescent="0.25">
      <c r="A250">
        <v>248</v>
      </c>
      <c r="B250">
        <f>COUNTIFS(Table2[Mean Intensity Positive], "&gt;="&amp;'Mean, St.d. - Grey Intensities'!A250, Table2[Mean Intensity Positive], "&lt;"&amp;'Mean, St.d. - Grey Intensities'!A251)</f>
        <v>0</v>
      </c>
      <c r="C250">
        <f>COUNTIFS(Table2[Mean Intensity Negative], "&gt;="&amp;'Mean, St.d. - Grey Intensities'!A250, Table2[Mean Intensity Negative], "&lt;"&amp;'Mean, St.d. - Grey Intensities'!A251)</f>
        <v>0</v>
      </c>
      <c r="D250">
        <f>COUNTIFS(Table2[Std Intensity Positive], "&gt;="&amp;A250, Table2[Std Intensity Positive], "&lt;"&amp;A251)</f>
        <v>0</v>
      </c>
      <c r="E250">
        <f>COUNTIFS(Table2[Std Intensity Negative], "&gt;="&amp;A250, Table2[Std Intensity Negative], "&lt;"&amp;A251)</f>
        <v>0</v>
      </c>
    </row>
    <row r="251" spans="1:5" x14ac:dyDescent="0.25">
      <c r="A251">
        <v>249</v>
      </c>
      <c r="B251">
        <f>COUNTIFS(Table2[Mean Intensity Positive], "&gt;="&amp;'Mean, St.d. - Grey Intensities'!A251, Table2[Mean Intensity Positive], "&lt;"&amp;'Mean, St.d. - Grey Intensities'!A252)</f>
        <v>0</v>
      </c>
      <c r="C251">
        <f>COUNTIFS(Table2[Mean Intensity Negative], "&gt;="&amp;'Mean, St.d. - Grey Intensities'!A251, Table2[Mean Intensity Negative], "&lt;"&amp;'Mean, St.d. - Grey Intensities'!A252)</f>
        <v>1</v>
      </c>
      <c r="D251">
        <f>COUNTIFS(Table2[Std Intensity Positive], "&gt;="&amp;A251, Table2[Std Intensity Positive], "&lt;"&amp;A252)</f>
        <v>0</v>
      </c>
      <c r="E251">
        <f>COUNTIFS(Table2[Std Intensity Negative], "&gt;="&amp;A251, Table2[Std Intensity Negative], "&lt;"&amp;A252)</f>
        <v>0</v>
      </c>
    </row>
    <row r="252" spans="1:5" x14ac:dyDescent="0.25">
      <c r="A252">
        <v>250</v>
      </c>
      <c r="B252">
        <f>COUNTIFS(Table2[Mean Intensity Positive], "&gt;="&amp;'Mean, St.d. - Grey Intensities'!A252, Table2[Mean Intensity Positive], "&lt;"&amp;'Mean, St.d. - Grey Intensities'!A253)</f>
        <v>0</v>
      </c>
      <c r="C252">
        <f>COUNTIFS(Table2[Mean Intensity Negative], "&gt;="&amp;'Mean, St.d. - Grey Intensities'!A252, Table2[Mean Intensity Negative], "&lt;"&amp;'Mean, St.d. - Grey Intensities'!A253)</f>
        <v>0</v>
      </c>
      <c r="D252">
        <f>COUNTIFS(Table2[Std Intensity Positive], "&gt;="&amp;A252, Table2[Std Intensity Positive], "&lt;"&amp;A253)</f>
        <v>0</v>
      </c>
      <c r="E252">
        <f>COUNTIFS(Table2[Std Intensity Negative], "&gt;="&amp;A252, Table2[Std Intensity Negative], "&lt;"&amp;A253)</f>
        <v>0</v>
      </c>
    </row>
    <row r="253" spans="1:5" x14ac:dyDescent="0.25">
      <c r="A253">
        <v>251</v>
      </c>
      <c r="B253">
        <f>COUNTIFS(Table2[Mean Intensity Positive], "&gt;="&amp;'Mean, St.d. - Grey Intensities'!A253, Table2[Mean Intensity Positive], "&lt;"&amp;'Mean, St.d. - Grey Intensities'!A254)</f>
        <v>0</v>
      </c>
      <c r="C253">
        <f>COUNTIFS(Table2[Mean Intensity Negative], "&gt;="&amp;'Mean, St.d. - Grey Intensities'!A253, Table2[Mean Intensity Negative], "&lt;"&amp;'Mean, St.d. - Grey Intensities'!A254)</f>
        <v>0</v>
      </c>
      <c r="D253">
        <f>COUNTIFS(Table2[Std Intensity Positive], "&gt;="&amp;A253, Table2[Std Intensity Positive], "&lt;"&amp;A254)</f>
        <v>0</v>
      </c>
      <c r="E253">
        <f>COUNTIFS(Table2[Std Intensity Negative], "&gt;="&amp;A253, Table2[Std Intensity Negative], "&lt;"&amp;A254)</f>
        <v>0</v>
      </c>
    </row>
    <row r="254" spans="1:5" x14ac:dyDescent="0.25">
      <c r="A254">
        <v>252</v>
      </c>
      <c r="B254">
        <f>COUNTIFS(Table2[Mean Intensity Positive], "&gt;="&amp;'Mean, St.d. - Grey Intensities'!A254, Table2[Mean Intensity Positive], "&lt;"&amp;'Mean, St.d. - Grey Intensities'!A255)</f>
        <v>0</v>
      </c>
      <c r="C254">
        <f>COUNTIFS(Table2[Mean Intensity Negative], "&gt;="&amp;'Mean, St.d. - Grey Intensities'!A254, Table2[Mean Intensity Negative], "&lt;"&amp;'Mean, St.d. - Grey Intensities'!A255)</f>
        <v>0</v>
      </c>
      <c r="D254">
        <f>COUNTIFS(Table2[Std Intensity Positive], "&gt;="&amp;A254, Table2[Std Intensity Positive], "&lt;"&amp;A255)</f>
        <v>0</v>
      </c>
      <c r="E254">
        <f>COUNTIFS(Table2[Std Intensity Negative], "&gt;="&amp;A254, Table2[Std Intensity Negative], "&lt;"&amp;A255)</f>
        <v>0</v>
      </c>
    </row>
    <row r="255" spans="1:5" x14ac:dyDescent="0.25">
      <c r="A255">
        <v>253</v>
      </c>
      <c r="B255">
        <f>COUNTIFS(Table2[Mean Intensity Positive], "&gt;="&amp;'Mean, St.d. - Grey Intensities'!A255, Table2[Mean Intensity Positive], "&lt;"&amp;'Mean, St.d. - Grey Intensities'!A256)</f>
        <v>0</v>
      </c>
      <c r="C255">
        <f>COUNTIFS(Table2[Mean Intensity Negative], "&gt;="&amp;'Mean, St.d. - Grey Intensities'!A255, Table2[Mean Intensity Negative], "&lt;"&amp;'Mean, St.d. - Grey Intensities'!A256)</f>
        <v>0</v>
      </c>
      <c r="D255">
        <f>COUNTIFS(Table2[Std Intensity Positive], "&gt;="&amp;A255, Table2[Std Intensity Positive], "&lt;"&amp;A256)</f>
        <v>0</v>
      </c>
      <c r="E255">
        <f>COUNTIFS(Table2[Std Intensity Negative], "&gt;="&amp;A255, Table2[Std Intensity Negative], "&lt;"&amp;A256)</f>
        <v>0</v>
      </c>
    </row>
    <row r="256" spans="1:5" x14ac:dyDescent="0.25">
      <c r="A256">
        <v>254</v>
      </c>
      <c r="B256">
        <f>COUNTIFS(Table2[Mean Intensity Positive], "&gt;="&amp;'Mean, St.d. - Grey Intensities'!A256, Table2[Mean Intensity Positive], "&lt;"&amp;'Mean, St.d. - Grey Intensities'!A257)</f>
        <v>0</v>
      </c>
      <c r="C256">
        <f>COUNTIFS(Table2[Mean Intensity Negative], "&gt;="&amp;'Mean, St.d. - Grey Intensities'!A256, Table2[Mean Intensity Negative], "&lt;"&amp;'Mean, St.d. - Grey Intensities'!A257)</f>
        <v>0</v>
      </c>
      <c r="D256">
        <f>COUNTIFS(Table2[Std Intensity Positive], "&gt;="&amp;A256, Table2[Std Intensity Positive], "&lt;"&amp;A257)</f>
        <v>0</v>
      </c>
      <c r="E256">
        <f>COUNTIFS(Table2[Std Intensity Negative], "&gt;="&amp;A256, Table2[Std Intensity Negative], "&lt;"&amp;A257)</f>
        <v>0</v>
      </c>
    </row>
    <row r="257" spans="1:5" x14ac:dyDescent="0.25">
      <c r="A257">
        <v>255</v>
      </c>
      <c r="B257">
        <f>COUNTIFS(Table2[Mean Intensity Positive], "&gt;="&amp;'Mean, St.d. - Grey Intensities'!A257, Table2[Mean Intensity Positive], "&lt;"&amp;'Mean, St.d. - Grey Intensities'!A258)</f>
        <v>0</v>
      </c>
      <c r="C257">
        <f>COUNTIFS(Table2[Mean Intensity Negative], "&gt;="&amp;'Mean, St.d. - Grey Intensities'!A257, Table2[Mean Intensity Negative], "&lt;"&amp;'Mean, St.d. - Grey Intensities'!A258)</f>
        <v>0</v>
      </c>
      <c r="D257">
        <f>COUNTIFS(Table2[Std Intensity Positive], "&gt;="&amp;A257, Table2[Std Intensity Positive], "&lt;"&amp;A258)</f>
        <v>0</v>
      </c>
      <c r="E257">
        <f>COUNTIFS(Table2[Std Intensity Negative], "&gt;="&amp;A257, Table2[Std Intensity Negative], "&lt;"&amp;A258)</f>
        <v>0</v>
      </c>
    </row>
    <row r="259" spans="1:5" x14ac:dyDescent="0.25">
      <c r="A259" t="s">
        <v>15</v>
      </c>
      <c r="B259">
        <f>SUM(B2:B257)</f>
        <v>4000</v>
      </c>
      <c r="C259">
        <f>SUM(C2:C257)</f>
        <v>4000</v>
      </c>
      <c r="D259">
        <f>SUM(D2:D257)</f>
        <v>4000</v>
      </c>
      <c r="E259">
        <f>SUM(E2:E257)</f>
        <v>4000</v>
      </c>
    </row>
  </sheetData>
  <mergeCells count="17">
    <mergeCell ref="G37:M37"/>
    <mergeCell ref="G40:I40"/>
    <mergeCell ref="K40:M40"/>
    <mergeCell ref="P37:V37"/>
    <mergeCell ref="P40:R40"/>
    <mergeCell ref="T40:V40"/>
    <mergeCell ref="I9:J9"/>
    <mergeCell ref="K7:L7"/>
    <mergeCell ref="K8:L8"/>
    <mergeCell ref="K9:L9"/>
    <mergeCell ref="K13:M13"/>
    <mergeCell ref="G13:I13"/>
    <mergeCell ref="K2:L2"/>
    <mergeCell ref="I2:J2"/>
    <mergeCell ref="H2:H3"/>
    <mergeCell ref="I7:J7"/>
    <mergeCell ref="I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8629-371B-49E9-9106-BD409204B409}">
  <dimension ref="A1:V102"/>
  <sheetViews>
    <sheetView topLeftCell="E10" workbookViewId="0">
      <selection activeCell="M17" sqref="M17"/>
    </sheetView>
  </sheetViews>
  <sheetFormatPr defaultRowHeight="15" x14ac:dyDescent="0.25"/>
  <cols>
    <col min="2" max="2" width="16.5703125" customWidth="1"/>
    <col min="3" max="3" width="16" customWidth="1"/>
    <col min="4" max="5" width="15.42578125" customWidth="1"/>
  </cols>
  <sheetData>
    <row r="1" spans="1:13" ht="45" x14ac:dyDescent="0.25">
      <c r="B1" s="1" t="s">
        <v>20</v>
      </c>
      <c r="C1" s="1" t="s">
        <v>21</v>
      </c>
      <c r="D1" s="1" t="s">
        <v>22</v>
      </c>
      <c r="E1" s="1" t="s">
        <v>23</v>
      </c>
    </row>
    <row r="2" spans="1:13" ht="15.75" thickBot="1" x14ac:dyDescent="0.3">
      <c r="A2">
        <v>0</v>
      </c>
      <c r="B2">
        <f>COUNTIFS(Table2[Mean Mag Pos], "&gt;="&amp;A2, Table2[Mean Mag Pos], "&lt;"&amp;A3)</f>
        <v>0</v>
      </c>
      <c r="C2">
        <f>COUNTIFS(Table2[Mean Mag Neg], "&gt;="&amp;A2, Table2[Mean Mag Neg], "&lt;"&amp;A3)</f>
        <v>0</v>
      </c>
      <c r="D2">
        <f>COUNTIFS(Table2[Std Mag Pos], "&gt;="&amp;A2, Table2[Std Mag Pos], "&lt;"&amp;A3)</f>
        <v>0</v>
      </c>
      <c r="E2">
        <f>COUNTIFS(Table2[Std Mag Neg], "&gt;="&amp;A2, Table2[Std Mag Neg], "&lt;"&amp;A3)</f>
        <v>0</v>
      </c>
    </row>
    <row r="3" spans="1:13" x14ac:dyDescent="0.25">
      <c r="A3">
        <v>0.5</v>
      </c>
      <c r="B3">
        <f>COUNTIFS(Table2[Mean Mag Pos], "&gt;="&amp;A3, Table2[Mean Mag Pos], "&lt;"&amp;A4)</f>
        <v>0</v>
      </c>
      <c r="C3">
        <f>COUNTIFS(Table2[Mean Mag Neg], "&gt;="&amp;A3, Table2[Mean Mag Neg], "&lt;"&amp;A4)</f>
        <v>0</v>
      </c>
      <c r="D3">
        <f>COUNTIFS(Table2[Std Mag Pos], "&gt;="&amp;A3, Table2[Std Mag Pos], "&lt;"&amp;A4)</f>
        <v>0</v>
      </c>
      <c r="E3">
        <f>COUNTIFS(Table2[Std Mag Neg], "&gt;="&amp;A3, Table2[Std Mag Neg], "&lt;"&amp;A4)</f>
        <v>12</v>
      </c>
      <c r="I3" s="65"/>
      <c r="J3" s="63" t="s">
        <v>59</v>
      </c>
      <c r="K3" s="64"/>
      <c r="L3" s="61" t="s">
        <v>60</v>
      </c>
      <c r="M3" s="62"/>
    </row>
    <row r="4" spans="1:13" ht="15.75" thickBot="1" x14ac:dyDescent="0.3">
      <c r="A4">
        <v>1</v>
      </c>
      <c r="B4">
        <f>COUNTIFS(Table2[Mean Mag Pos], "&gt;="&amp;A4, Table2[Mean Mag Pos], "&lt;"&amp;A5)</f>
        <v>0</v>
      </c>
      <c r="C4">
        <f>COUNTIFS(Table2[Mean Mag Neg], "&gt;="&amp;A4, Table2[Mean Mag Neg], "&lt;"&amp;A5)</f>
        <v>35</v>
      </c>
      <c r="D4">
        <f>COUNTIFS(Table2[Std Mag Pos], "&gt;="&amp;A4, Table2[Std Mag Pos], "&lt;"&amp;A5)</f>
        <v>0</v>
      </c>
      <c r="E4">
        <f>COUNTIFS(Table2[Std Mag Neg], "&gt;="&amp;A4, Table2[Std Mag Neg], "&lt;"&amp;A5)</f>
        <v>178</v>
      </c>
      <c r="I4" s="65"/>
      <c r="J4" s="33" t="s">
        <v>32</v>
      </c>
      <c r="K4" s="34" t="s">
        <v>33</v>
      </c>
      <c r="L4" s="8" t="s">
        <v>32</v>
      </c>
      <c r="M4" s="9" t="s">
        <v>33</v>
      </c>
    </row>
    <row r="5" spans="1:13" x14ac:dyDescent="0.25">
      <c r="A5">
        <v>1.5</v>
      </c>
      <c r="B5">
        <f>COUNTIFS(Table2[Mean Mag Pos], "&gt;="&amp;A5, Table2[Mean Mag Pos], "&lt;"&amp;A6)</f>
        <v>0</v>
      </c>
      <c r="C5">
        <f>COUNTIFS(Table2[Mean Mag Neg], "&gt;="&amp;A5, Table2[Mean Mag Neg], "&lt;"&amp;A6)</f>
        <v>139</v>
      </c>
      <c r="D5">
        <f>COUNTIFS(Table2[Std Mag Pos], "&gt;="&amp;A5, Table2[Std Mag Pos], "&lt;"&amp;A6)</f>
        <v>0</v>
      </c>
      <c r="E5">
        <f>COUNTIFS(Table2[Std Mag Neg], "&gt;="&amp;A5, Table2[Std Mag Neg], "&lt;"&amp;A6)</f>
        <v>557</v>
      </c>
      <c r="I5" s="39" t="s">
        <v>30</v>
      </c>
      <c r="J5" s="35">
        <f>AVERAGE(Table2[Mean Mag Pos])</f>
        <v>7.0605057384967793</v>
      </c>
      <c r="K5" s="35">
        <f>AVERAGE(Table2[Mean Mag Neg])</f>
        <v>3.9852523441314691</v>
      </c>
      <c r="L5" s="36">
        <f>AVERAGE(Table2[Std Mag Pos])</f>
        <v>9.1097380220293989</v>
      </c>
      <c r="M5" s="37">
        <f>AVERAGE(Table2[Std Mag Neg])</f>
        <v>3.0833479335457081</v>
      </c>
    </row>
    <row r="6" spans="1:13" x14ac:dyDescent="0.25">
      <c r="A6">
        <v>2</v>
      </c>
      <c r="B6">
        <f>COUNTIFS(Table2[Mean Mag Pos], "&gt;="&amp;A6, Table2[Mean Mag Pos], "&lt;"&amp;A7)</f>
        <v>2</v>
      </c>
      <c r="C6">
        <f>COUNTIFS(Table2[Mean Mag Neg], "&gt;="&amp;A6, Table2[Mean Mag Neg], "&lt;"&amp;A7)</f>
        <v>335</v>
      </c>
      <c r="D6">
        <f>COUNTIFS(Table2[Std Mag Pos], "&gt;="&amp;A6, Table2[Std Mag Pos], "&lt;"&amp;A7)</f>
        <v>0</v>
      </c>
      <c r="E6">
        <f>COUNTIFS(Table2[Std Mag Neg], "&gt;="&amp;A6, Table2[Std Mag Neg], "&lt;"&amp;A7)</f>
        <v>770</v>
      </c>
      <c r="I6" s="40" t="s">
        <v>31</v>
      </c>
      <c r="J6" s="32">
        <f>_xlfn.STDEV.P(Table2[Mean Mag Pos])</f>
        <v>1.9031251286068216</v>
      </c>
      <c r="K6" s="32">
        <f>_xlfn.STDEV.P(Table2[Mean Mag Neg])</f>
        <v>1.5978283672683291</v>
      </c>
      <c r="L6" s="42">
        <f>_xlfn.STDEV.P(Table2[Std Mag Pos])</f>
        <v>2.0800536732956276</v>
      </c>
      <c r="M6" s="38">
        <f>_xlfn.STDEV.P(Table2[Std Mag Neg])</f>
        <v>1.276671184593595</v>
      </c>
    </row>
    <row r="7" spans="1:13" ht="15.75" thickBot="1" x14ac:dyDescent="0.3">
      <c r="A7">
        <v>2.5</v>
      </c>
      <c r="B7">
        <f>COUNTIFS(Table2[Mean Mag Pos], "&gt;="&amp;A7, Table2[Mean Mag Pos], "&lt;"&amp;A8)</f>
        <v>15</v>
      </c>
      <c r="C7">
        <f>COUNTIFS(Table2[Mean Mag Neg], "&gt;="&amp;A7, Table2[Mean Mag Neg], "&lt;"&amp;A8)</f>
        <v>563</v>
      </c>
      <c r="D7">
        <f>COUNTIFS(Table2[Std Mag Pos], "&gt;="&amp;A7, Table2[Std Mag Pos], "&lt;"&amp;A8)</f>
        <v>3</v>
      </c>
      <c r="E7">
        <f>COUNTIFS(Table2[Std Mag Neg], "&gt;="&amp;A7, Table2[Std Mag Neg], "&lt;"&amp;A8)</f>
        <v>749</v>
      </c>
      <c r="I7" s="41" t="s">
        <v>73</v>
      </c>
      <c r="J7" s="17">
        <f>MEDIAN(Table2[Mean Mag Pos])</f>
        <v>6.8379108905792201</v>
      </c>
      <c r="K7" s="17">
        <f>MEDIAN(Table2[Mean Mag Neg])</f>
        <v>3.662268161773675</v>
      </c>
      <c r="L7" s="18">
        <f>MEDIAN(Table2[Std Mag Pos])</f>
        <v>9.0913186073303205</v>
      </c>
      <c r="M7" s="19">
        <f>MEDIAN(Table2[Std Mag Neg])</f>
        <v>2.8240182399749703</v>
      </c>
    </row>
    <row r="8" spans="1:13" x14ac:dyDescent="0.25">
      <c r="A8">
        <v>3</v>
      </c>
      <c r="B8">
        <f>COUNTIFS(Table2[Mean Mag Pos], "&gt;="&amp;A8, Table2[Mean Mag Pos], "&lt;"&amp;A9)</f>
        <v>52</v>
      </c>
      <c r="C8">
        <f>COUNTIFS(Table2[Mean Mag Neg], "&gt;="&amp;A8, Table2[Mean Mag Neg], "&lt;"&amp;A9)</f>
        <v>712</v>
      </c>
      <c r="D8">
        <f>COUNTIFS(Table2[Std Mag Pos], "&gt;="&amp;A8, Table2[Std Mag Pos], "&lt;"&amp;A9)</f>
        <v>9</v>
      </c>
      <c r="E8">
        <f>COUNTIFS(Table2[Std Mag Neg], "&gt;="&amp;A8, Table2[Std Mag Neg], "&lt;"&amp;A9)</f>
        <v>510</v>
      </c>
      <c r="J8" s="66" t="s">
        <v>59</v>
      </c>
      <c r="K8" s="66"/>
      <c r="L8" s="66" t="s">
        <v>61</v>
      </c>
      <c r="M8" s="66"/>
    </row>
    <row r="9" spans="1:13" x14ac:dyDescent="0.25">
      <c r="A9">
        <v>3.5</v>
      </c>
      <c r="B9">
        <f>COUNTIFS(Table2[Mean Mag Pos], "&gt;="&amp;A9, Table2[Mean Mag Pos], "&lt;"&amp;A10)</f>
        <v>55</v>
      </c>
      <c r="C9">
        <f>COUNTIFS(Table2[Mean Mag Neg], "&gt;="&amp;A9, Table2[Mean Mag Neg], "&lt;"&amp;A10)</f>
        <v>637</v>
      </c>
      <c r="D9">
        <f>COUNTIFS(Table2[Std Mag Pos], "&gt;="&amp;A9, Table2[Std Mag Pos], "&lt;"&amp;A10)</f>
        <v>21</v>
      </c>
      <c r="E9">
        <f>COUNTIFS(Table2[Std Mag Neg], "&gt;="&amp;A9, Table2[Std Mag Neg], "&lt;"&amp;A10)</f>
        <v>424</v>
      </c>
      <c r="I9" s="3" t="s">
        <v>34</v>
      </c>
      <c r="J9" s="70">
        <f>ABS(J5-K5)</f>
        <v>3.0752533943653102</v>
      </c>
      <c r="K9" s="70"/>
      <c r="L9" s="70">
        <f>ABS(L5-M5)</f>
        <v>6.0263900884836907</v>
      </c>
      <c r="M9" s="70"/>
    </row>
    <row r="10" spans="1:13" x14ac:dyDescent="0.25">
      <c r="A10">
        <v>4</v>
      </c>
      <c r="B10">
        <f>COUNTIFS(Table2[Mean Mag Pos], "&gt;="&amp;A10, Table2[Mean Mag Pos], "&lt;"&amp;A11)</f>
        <v>114</v>
      </c>
      <c r="C10">
        <f>COUNTIFS(Table2[Mean Mag Neg], "&gt;="&amp;A10, Table2[Mean Mag Neg], "&lt;"&amp;A11)</f>
        <v>475</v>
      </c>
      <c r="D10">
        <f>COUNTIFS(Table2[Std Mag Pos], "&gt;="&amp;A10, Table2[Std Mag Pos], "&lt;"&amp;A11)</f>
        <v>26</v>
      </c>
      <c r="E10">
        <f>COUNTIFS(Table2[Std Mag Neg], "&gt;="&amp;A10, Table2[Std Mag Neg], "&lt;"&amp;A11)</f>
        <v>295</v>
      </c>
      <c r="I10" s="3" t="s">
        <v>35</v>
      </c>
      <c r="J10" s="70">
        <f>ABS(J6-K6)</f>
        <v>0.30529676133849248</v>
      </c>
      <c r="K10" s="70"/>
      <c r="L10" s="70">
        <f>ABS(L6-M6)</f>
        <v>0.80338248870203266</v>
      </c>
      <c r="M10" s="70"/>
    </row>
    <row r="11" spans="1:13" x14ac:dyDescent="0.25">
      <c r="A11">
        <v>4.5</v>
      </c>
      <c r="B11">
        <f>COUNTIFS(Table2[Mean Mag Pos], "&gt;="&amp;A11, Table2[Mean Mag Pos], "&lt;"&amp;A12)</f>
        <v>206</v>
      </c>
      <c r="C11">
        <f>COUNTIFS(Table2[Mean Mag Neg], "&gt;="&amp;A11, Table2[Mean Mag Neg], "&lt;"&amp;A12)</f>
        <v>311</v>
      </c>
      <c r="D11">
        <f>COUNTIFS(Table2[Std Mag Pos], "&gt;="&amp;A11, Table2[Std Mag Pos], "&lt;"&amp;A12)</f>
        <v>54</v>
      </c>
      <c r="E11">
        <f>COUNTIFS(Table2[Std Mag Neg], "&gt;="&amp;A11, Table2[Std Mag Neg], "&lt;"&amp;A12)</f>
        <v>171</v>
      </c>
    </row>
    <row r="12" spans="1:13" x14ac:dyDescent="0.25">
      <c r="A12">
        <v>5</v>
      </c>
      <c r="B12">
        <f>COUNTIFS(Table2[Mean Mag Pos], "&gt;="&amp;A12, Table2[Mean Mag Pos], "&lt;"&amp;A13)</f>
        <v>328</v>
      </c>
      <c r="C12">
        <f>COUNTIFS(Table2[Mean Mag Neg], "&gt;="&amp;A12, Table2[Mean Mag Neg], "&lt;"&amp;A13)</f>
        <v>240</v>
      </c>
      <c r="D12">
        <f>COUNTIFS(Table2[Std Mag Pos], "&gt;="&amp;A12, Table2[Std Mag Pos], "&lt;"&amp;A13)</f>
        <v>58</v>
      </c>
      <c r="E12">
        <f>COUNTIFS(Table2[Std Mag Neg], "&gt;="&amp;A12, Table2[Std Mag Neg], "&lt;"&amp;A13)</f>
        <v>116</v>
      </c>
    </row>
    <row r="13" spans="1:13" ht="21" x14ac:dyDescent="0.35">
      <c r="A13">
        <v>5.5</v>
      </c>
      <c r="B13">
        <f>COUNTIFS(Table2[Mean Mag Pos], "&gt;="&amp;A13, Table2[Mean Mag Pos], "&lt;"&amp;A14)</f>
        <v>405</v>
      </c>
      <c r="C13">
        <f>COUNTIFS(Table2[Mean Mag Neg], "&gt;="&amp;A13, Table2[Mean Mag Neg], "&lt;"&amp;A14)</f>
        <v>182</v>
      </c>
      <c r="D13">
        <f>COUNTIFS(Table2[Std Mag Pos], "&gt;="&amp;A13, Table2[Std Mag Pos], "&lt;"&amp;A14)</f>
        <v>92</v>
      </c>
      <c r="E13">
        <f>COUNTIFS(Table2[Std Mag Neg], "&gt;="&amp;A13, Table2[Std Mag Neg], "&lt;"&amp;A14)</f>
        <v>85</v>
      </c>
      <c r="G13" s="68" t="s">
        <v>52</v>
      </c>
      <c r="H13" s="68"/>
      <c r="I13" s="68"/>
      <c r="K13" s="68" t="s">
        <v>53</v>
      </c>
      <c r="L13" s="68"/>
      <c r="M13" s="68"/>
    </row>
    <row r="14" spans="1:13" ht="15.75" thickBot="1" x14ac:dyDescent="0.3">
      <c r="A14">
        <v>6</v>
      </c>
      <c r="B14">
        <f>COUNTIFS(Table2[Mean Mag Pos], "&gt;="&amp;A14, Table2[Mean Mag Pos], "&lt;"&amp;A15)</f>
        <v>504</v>
      </c>
      <c r="C14">
        <f>COUNTIFS(Table2[Mean Mag Neg], "&gt;="&amp;A14, Table2[Mean Mag Neg], "&lt;"&amp;A15)</f>
        <v>100</v>
      </c>
      <c r="D14">
        <f>COUNTIFS(Table2[Std Mag Pos], "&gt;="&amp;A14, Table2[Std Mag Pos], "&lt;"&amp;A15)</f>
        <v>151</v>
      </c>
      <c r="E14">
        <f>COUNTIFS(Table2[Std Mag Neg], "&gt;="&amp;A14, Table2[Std Mag Neg], "&lt;"&amp;A15)</f>
        <v>46</v>
      </c>
    </row>
    <row r="15" spans="1:13" ht="15.75" thickBot="1" x14ac:dyDescent="0.3">
      <c r="A15">
        <v>6.5</v>
      </c>
      <c r="B15">
        <f>COUNTIFS(Table2[Mean Mag Pos], "&gt;="&amp;A15, Table2[Mean Mag Pos], "&lt;"&amp;A16)</f>
        <v>481</v>
      </c>
      <c r="C15">
        <f>COUNTIFS(Table2[Mean Mag Neg], "&gt;="&amp;A15, Table2[Mean Mag Neg], "&lt;"&amp;A16)</f>
        <v>63</v>
      </c>
      <c r="D15">
        <f>COUNTIFS(Table2[Std Mag Pos], "&gt;="&amp;A15, Table2[Std Mag Pos], "&lt;"&amp;A16)</f>
        <v>197</v>
      </c>
      <c r="E15">
        <f>COUNTIFS(Table2[Std Mag Neg], "&gt;="&amp;A15, Table2[Std Mag Neg], "&lt;"&amp;A16)</f>
        <v>37</v>
      </c>
      <c r="G15" s="3"/>
      <c r="H15" s="7" t="s">
        <v>44</v>
      </c>
      <c r="I15" s="22" t="s">
        <v>47</v>
      </c>
      <c r="K15" s="3"/>
      <c r="L15" s="7" t="s">
        <v>44</v>
      </c>
      <c r="M15" s="22" t="s">
        <v>47</v>
      </c>
    </row>
    <row r="16" spans="1:13" x14ac:dyDescent="0.25">
      <c r="A16">
        <v>7</v>
      </c>
      <c r="B16">
        <f>COUNTIFS(Table2[Mean Mag Pos], "&gt;="&amp;A16, Table2[Mean Mag Pos], "&lt;"&amp;A17)</f>
        <v>432</v>
      </c>
      <c r="C16">
        <f>COUNTIFS(Table2[Mean Mag Neg], "&gt;="&amp;A16, Table2[Mean Mag Neg], "&lt;"&amp;A17)</f>
        <v>55</v>
      </c>
      <c r="D16">
        <f>COUNTIFS(Table2[Std Mag Pos], "&gt;="&amp;A16, Table2[Std Mag Pos], "&lt;"&amp;A17)</f>
        <v>244</v>
      </c>
      <c r="E16">
        <f>COUNTIFS(Table2[Std Mag Neg], "&gt;="&amp;A16, Table2[Std Mag Neg], "&lt;"&amp;A17)</f>
        <v>18</v>
      </c>
      <c r="G16" s="7" t="s">
        <v>46</v>
      </c>
      <c r="H16" s="23">
        <f>MIN(Table2[Mean Mag Pos])</f>
        <v>2.3273131847381499</v>
      </c>
      <c r="I16" s="24">
        <f>MIN(Table2[Mean Mag Neg])</f>
        <v>1.0752246379852199</v>
      </c>
      <c r="K16" s="7" t="s">
        <v>46</v>
      </c>
      <c r="L16" s="23">
        <f>MIN(Table2[Std Mag Pos])</f>
        <v>2.8510003089904701</v>
      </c>
      <c r="M16" s="24">
        <f>MIN(Table2[Std Mag Neg])</f>
        <v>0.82537722587585405</v>
      </c>
    </row>
    <row r="17" spans="1:13" ht="15.75" thickBot="1" x14ac:dyDescent="0.3">
      <c r="A17">
        <v>7.5</v>
      </c>
      <c r="B17">
        <f>COUNTIFS(Table2[Mean Mag Pos], "&gt;="&amp;A17, Table2[Mean Mag Pos], "&lt;"&amp;A18)</f>
        <v>346</v>
      </c>
      <c r="C17">
        <f>COUNTIFS(Table2[Mean Mag Neg], "&gt;="&amp;A17, Table2[Mean Mag Neg], "&lt;"&amp;A18)</f>
        <v>36</v>
      </c>
      <c r="D17">
        <f>COUNTIFS(Table2[Std Mag Pos], "&gt;="&amp;A17, Table2[Std Mag Pos], "&lt;"&amp;A18)</f>
        <v>327</v>
      </c>
      <c r="E17">
        <f>COUNTIFS(Table2[Std Mag Neg], "&gt;="&amp;A17, Table2[Std Mag Neg], "&lt;"&amp;A18)</f>
        <v>19</v>
      </c>
      <c r="G17" s="4" t="s">
        <v>45</v>
      </c>
      <c r="H17" s="11">
        <f>MAX(Table2[Mean Mag Pos])</f>
        <v>15.660213470458901</v>
      </c>
      <c r="I17" s="12">
        <f>MAX(Table2[Mean Mag Neg])</f>
        <v>14.2572927474975</v>
      </c>
      <c r="K17" s="4" t="s">
        <v>45</v>
      </c>
      <c r="L17" s="11">
        <f>MAX(Table2[Std Mag Pos])</f>
        <v>16.343303680419901</v>
      </c>
      <c r="M17" s="12">
        <f>MAX(Table2[Std Mag Neg])</f>
        <v>9.3139295578002894</v>
      </c>
    </row>
    <row r="18" spans="1:13" x14ac:dyDescent="0.25">
      <c r="A18">
        <v>8</v>
      </c>
      <c r="B18">
        <f>COUNTIFS(Table2[Mean Mag Pos], "&gt;="&amp;A18, Table2[Mean Mag Pos], "&lt;"&amp;A19)</f>
        <v>294</v>
      </c>
      <c r="C18">
        <f>COUNTIFS(Table2[Mean Mag Neg], "&gt;="&amp;A18, Table2[Mean Mag Neg], "&lt;"&amp;A19)</f>
        <v>29</v>
      </c>
      <c r="D18">
        <f>COUNTIFS(Table2[Std Mag Pos], "&gt;="&amp;A18, Table2[Std Mag Pos], "&lt;"&amp;A19)</f>
        <v>342</v>
      </c>
      <c r="E18">
        <f>COUNTIFS(Table2[Std Mag Neg], "&gt;="&amp;A18, Table2[Std Mag Neg], "&lt;"&amp;A19)</f>
        <v>6</v>
      </c>
    </row>
    <row r="19" spans="1:13" x14ac:dyDescent="0.25">
      <c r="A19">
        <v>8.5</v>
      </c>
      <c r="B19">
        <f>COUNTIFS(Table2[Mean Mag Pos], "&gt;="&amp;A19, Table2[Mean Mag Pos], "&lt;"&amp;A20)</f>
        <v>217</v>
      </c>
      <c r="C19">
        <f>COUNTIFS(Table2[Mean Mag Neg], "&gt;="&amp;A19, Table2[Mean Mag Neg], "&lt;"&amp;A20)</f>
        <v>21</v>
      </c>
      <c r="D19">
        <f>COUNTIFS(Table2[Std Mag Pos], "&gt;="&amp;A19, Table2[Std Mag Pos], "&lt;"&amp;A20)</f>
        <v>398</v>
      </c>
      <c r="E19">
        <f>COUNTIFS(Table2[Std Mag Neg], "&gt;="&amp;A19, Table2[Std Mag Neg], "&lt;"&amp;A20)</f>
        <v>5</v>
      </c>
    </row>
    <row r="20" spans="1:13" x14ac:dyDescent="0.25">
      <c r="A20">
        <v>9</v>
      </c>
      <c r="B20">
        <f>COUNTIFS(Table2[Mean Mag Pos], "&gt;="&amp;A20, Table2[Mean Mag Pos], "&lt;"&amp;A21)</f>
        <v>156</v>
      </c>
      <c r="C20">
        <f>COUNTIFS(Table2[Mean Mag Neg], "&gt;="&amp;A20, Table2[Mean Mag Neg], "&lt;"&amp;A21)</f>
        <v>25</v>
      </c>
      <c r="D20">
        <f>COUNTIFS(Table2[Std Mag Pos], "&gt;="&amp;A20, Table2[Std Mag Pos], "&lt;"&amp;A21)</f>
        <v>388</v>
      </c>
      <c r="E20">
        <f>COUNTIFS(Table2[Std Mag Neg], "&gt;="&amp;A20, Table2[Std Mag Neg], "&lt;"&amp;A21)</f>
        <v>2</v>
      </c>
      <c r="G20" s="3"/>
      <c r="K20" s="3"/>
    </row>
    <row r="21" spans="1:13" x14ac:dyDescent="0.25">
      <c r="A21">
        <v>9.5</v>
      </c>
      <c r="B21">
        <f>COUNTIFS(Table2[Mean Mag Pos], "&gt;="&amp;A21, Table2[Mean Mag Pos], "&lt;"&amp;A22)</f>
        <v>108</v>
      </c>
      <c r="C21">
        <f>COUNTIFS(Table2[Mean Mag Neg], "&gt;="&amp;A21, Table2[Mean Mag Neg], "&lt;"&amp;A22)</f>
        <v>8</v>
      </c>
      <c r="D21">
        <f>COUNTIFS(Table2[Std Mag Pos], "&gt;="&amp;A21, Table2[Std Mag Pos], "&lt;"&amp;A22)</f>
        <v>361</v>
      </c>
      <c r="E21">
        <f>COUNTIFS(Table2[Std Mag Neg], "&gt;="&amp;A21, Table2[Std Mag Neg], "&lt;"&amp;A22)</f>
        <v>0</v>
      </c>
      <c r="G21" s="21" t="s">
        <v>48</v>
      </c>
      <c r="K21" s="21" t="s">
        <v>48</v>
      </c>
    </row>
    <row r="22" spans="1:13" x14ac:dyDescent="0.25">
      <c r="A22">
        <v>10</v>
      </c>
      <c r="B22">
        <f>COUNTIFS(Table2[Mean Mag Pos], "&gt;="&amp;A22, Table2[Mean Mag Pos], "&lt;"&amp;A23)</f>
        <v>73</v>
      </c>
      <c r="C22">
        <f>COUNTIFS(Table2[Mean Mag Neg], "&gt;="&amp;A22, Table2[Mean Mag Neg], "&lt;"&amp;A23)</f>
        <v>7</v>
      </c>
      <c r="D22">
        <f>COUNTIFS(Table2[Std Mag Pos], "&gt;="&amp;A22, Table2[Std Mag Pos], "&lt;"&amp;A23)</f>
        <v>344</v>
      </c>
      <c r="E22">
        <f>COUNTIFS(Table2[Std Mag Neg], "&gt;="&amp;A22, Table2[Std Mag Neg], "&lt;"&amp;A23)</f>
        <v>0</v>
      </c>
      <c r="G22" s="20" t="s">
        <v>50</v>
      </c>
      <c r="H22">
        <f>COUNTIFS(Table2[Mean Mag Pos], "&gt;="&amp;I16, Table2[Mean Mag Pos], "&lt;="&amp;I17)</f>
        <v>3987</v>
      </c>
      <c r="K22" s="20" t="s">
        <v>50</v>
      </c>
      <c r="L22">
        <f>COUNTIFS(Table2[Std Mag Pos], "&gt;="&amp;M16, Table2[Std Mag Pos], "&lt;="&amp;M17)</f>
        <v>2165</v>
      </c>
    </row>
    <row r="23" spans="1:13" x14ac:dyDescent="0.25">
      <c r="A23">
        <v>10.5</v>
      </c>
      <c r="B23">
        <f>COUNTIFS(Table2[Mean Mag Pos], "&gt;="&amp;A23, Table2[Mean Mag Pos], "&lt;"&amp;A24)</f>
        <v>58</v>
      </c>
      <c r="C23">
        <f>COUNTIFS(Table2[Mean Mag Neg], "&gt;="&amp;A23, Table2[Mean Mag Neg], "&lt;"&amp;A24)</f>
        <v>11</v>
      </c>
      <c r="D23">
        <f>COUNTIFS(Table2[Std Mag Pos], "&gt;="&amp;A23, Table2[Std Mag Pos], "&lt;"&amp;A24)</f>
        <v>277</v>
      </c>
      <c r="E23">
        <f>COUNTIFS(Table2[Std Mag Neg], "&gt;="&amp;A23, Table2[Std Mag Neg], "&lt;"&amp;A24)</f>
        <v>0</v>
      </c>
      <c r="G23" s="2" t="s">
        <v>51</v>
      </c>
      <c r="H23">
        <f>H22/4000*100</f>
        <v>99.674999999999997</v>
      </c>
      <c r="K23" s="2" t="s">
        <v>51</v>
      </c>
      <c r="L23">
        <f>L22/4000*100</f>
        <v>54.125</v>
      </c>
    </row>
    <row r="24" spans="1:13" x14ac:dyDescent="0.25">
      <c r="A24">
        <v>11</v>
      </c>
      <c r="B24">
        <f>COUNTIFS(Table2[Mean Mag Pos], "&gt;="&amp;A24, Table2[Mean Mag Pos], "&lt;"&amp;A25)</f>
        <v>38</v>
      </c>
      <c r="C24">
        <f>COUNTIFS(Table2[Mean Mag Neg], "&gt;="&amp;A24, Table2[Mean Mag Neg], "&lt;"&amp;A25)</f>
        <v>3</v>
      </c>
      <c r="D24">
        <f>COUNTIFS(Table2[Std Mag Pos], "&gt;="&amp;A24, Table2[Std Mag Pos], "&lt;"&amp;A25)</f>
        <v>190</v>
      </c>
      <c r="E24">
        <f>COUNTIFS(Table2[Std Mag Neg], "&gt;="&amp;A24, Table2[Std Mag Neg], "&lt;"&amp;A25)</f>
        <v>0</v>
      </c>
    </row>
    <row r="25" spans="1:13" x14ac:dyDescent="0.25">
      <c r="A25">
        <v>11.5</v>
      </c>
      <c r="B25">
        <f>COUNTIFS(Table2[Mean Mag Pos], "&gt;="&amp;A25, Table2[Mean Mag Pos], "&lt;"&amp;A26)</f>
        <v>34</v>
      </c>
      <c r="C25">
        <f>COUNTIFS(Table2[Mean Mag Neg], "&gt;="&amp;A25, Table2[Mean Mag Neg], "&lt;"&amp;A26)</f>
        <v>6</v>
      </c>
      <c r="D25">
        <f>COUNTIFS(Table2[Std Mag Pos], "&gt;="&amp;A25, Table2[Std Mag Pos], "&lt;"&amp;A26)</f>
        <v>168</v>
      </c>
      <c r="E25">
        <f>COUNTIFS(Table2[Std Mag Neg], "&gt;="&amp;A25, Table2[Std Mag Neg], "&lt;"&amp;A26)</f>
        <v>0</v>
      </c>
      <c r="G25" s="21" t="s">
        <v>49</v>
      </c>
      <c r="K25" s="21" t="s">
        <v>49</v>
      </c>
    </row>
    <row r="26" spans="1:13" x14ac:dyDescent="0.25">
      <c r="A26">
        <v>12</v>
      </c>
      <c r="B26">
        <f>COUNTIFS(Table2[Mean Mag Pos], "&gt;="&amp;A26, Table2[Mean Mag Pos], "&lt;"&amp;A27)</f>
        <v>25</v>
      </c>
      <c r="C26">
        <f>COUNTIFS(Table2[Mean Mag Neg], "&gt;="&amp;A26, Table2[Mean Mag Neg], "&lt;"&amp;A27)</f>
        <v>3</v>
      </c>
      <c r="D26">
        <f>COUNTIFS(Table2[Std Mag Pos], "&gt;="&amp;A26, Table2[Std Mag Pos], "&lt;"&amp;A27)</f>
        <v>140</v>
      </c>
      <c r="E26">
        <f>COUNTIFS(Table2[Std Mag Neg], "&gt;="&amp;A26, Table2[Std Mag Neg], "&lt;"&amp;A27)</f>
        <v>0</v>
      </c>
      <c r="G26" s="2" t="s">
        <v>50</v>
      </c>
      <c r="H26">
        <f>COUNTIFS(Table2[Mean Mag Neg], "&gt;="&amp;H16, Table2[Mean Mag Neg], "&lt;="&amp;H17)</f>
        <v>3620</v>
      </c>
      <c r="K26" s="2" t="s">
        <v>50</v>
      </c>
      <c r="L26">
        <f>COUNTIFS(Table2[Std Mag Neg], "&gt;="&amp;L16, Table2[Std Mag Neg], "&lt;="&amp;L17)</f>
        <v>1946</v>
      </c>
    </row>
    <row r="27" spans="1:13" x14ac:dyDescent="0.25">
      <c r="A27">
        <v>12.5</v>
      </c>
      <c r="B27">
        <f>COUNTIFS(Table2[Mean Mag Pos], "&gt;="&amp;A27, Table2[Mean Mag Pos], "&lt;"&amp;A28)</f>
        <v>23</v>
      </c>
      <c r="C27">
        <f>COUNTIFS(Table2[Mean Mag Neg], "&gt;="&amp;A27, Table2[Mean Mag Neg], "&lt;"&amp;A28)</f>
        <v>1</v>
      </c>
      <c r="D27">
        <f>COUNTIFS(Table2[Std Mag Pos], "&gt;="&amp;A27, Table2[Std Mag Pos], "&lt;"&amp;A28)</f>
        <v>87</v>
      </c>
      <c r="E27">
        <f>COUNTIFS(Table2[Std Mag Neg], "&gt;="&amp;A27, Table2[Std Mag Neg], "&lt;"&amp;A28)</f>
        <v>0</v>
      </c>
      <c r="G27" s="20" t="s">
        <v>51</v>
      </c>
      <c r="H27">
        <f>H26/4000*100</f>
        <v>90.5</v>
      </c>
      <c r="K27" s="20" t="s">
        <v>51</v>
      </c>
      <c r="L27">
        <f>L26/4000*100</f>
        <v>48.65</v>
      </c>
    </row>
    <row r="28" spans="1:13" x14ac:dyDescent="0.25">
      <c r="A28">
        <v>13</v>
      </c>
      <c r="B28">
        <f>COUNTIFS(Table2[Mean Mag Pos], "&gt;="&amp;A28, Table2[Mean Mag Pos], "&lt;"&amp;A29)</f>
        <v>14</v>
      </c>
      <c r="C28">
        <f>COUNTIFS(Table2[Mean Mag Neg], "&gt;="&amp;A28, Table2[Mean Mag Neg], "&lt;"&amp;A29)</f>
        <v>1</v>
      </c>
      <c r="D28">
        <f>COUNTIFS(Table2[Std Mag Pos], "&gt;="&amp;A28, Table2[Std Mag Pos], "&lt;"&amp;A29)</f>
        <v>55</v>
      </c>
      <c r="E28">
        <f>COUNTIFS(Table2[Std Mag Neg], "&gt;="&amp;A28, Table2[Std Mag Neg], "&lt;"&amp;A29)</f>
        <v>0</v>
      </c>
    </row>
    <row r="29" spans="1:13" x14ac:dyDescent="0.25">
      <c r="A29">
        <v>13.5</v>
      </c>
      <c r="B29">
        <f>COUNTIFS(Table2[Mean Mag Pos], "&gt;="&amp;A29, Table2[Mean Mag Pos], "&lt;"&amp;A30)</f>
        <v>7</v>
      </c>
      <c r="C29">
        <f>COUNTIFS(Table2[Mean Mag Neg], "&gt;="&amp;A29, Table2[Mean Mag Neg], "&lt;"&amp;A30)</f>
        <v>1</v>
      </c>
      <c r="D29">
        <f>COUNTIFS(Table2[Std Mag Pos], "&gt;="&amp;A29, Table2[Std Mag Pos], "&lt;"&amp;A30)</f>
        <v>27</v>
      </c>
      <c r="E29">
        <f>COUNTIFS(Table2[Std Mag Neg], "&gt;="&amp;A29, Table2[Std Mag Neg], "&lt;"&amp;A30)</f>
        <v>0</v>
      </c>
    </row>
    <row r="30" spans="1:13" x14ac:dyDescent="0.25">
      <c r="A30">
        <v>14</v>
      </c>
      <c r="B30">
        <f>COUNTIFS(Table2[Mean Mag Pos], "&gt;="&amp;A30, Table2[Mean Mag Pos], "&lt;"&amp;A31)</f>
        <v>2</v>
      </c>
      <c r="C30">
        <f>COUNTIFS(Table2[Mean Mag Neg], "&gt;="&amp;A30, Table2[Mean Mag Neg], "&lt;"&amp;A31)</f>
        <v>1</v>
      </c>
      <c r="D30">
        <f>COUNTIFS(Table2[Std Mag Pos], "&gt;="&amp;A30, Table2[Std Mag Pos], "&lt;"&amp;A31)</f>
        <v>24</v>
      </c>
      <c r="E30">
        <f>COUNTIFS(Table2[Std Mag Neg], "&gt;="&amp;A30, Table2[Std Mag Neg], "&lt;"&amp;A31)</f>
        <v>0</v>
      </c>
      <c r="G30" s="21" t="s">
        <v>15</v>
      </c>
      <c r="K30" s="21" t="s">
        <v>15</v>
      </c>
    </row>
    <row r="31" spans="1:13" x14ac:dyDescent="0.25">
      <c r="A31">
        <v>14.5</v>
      </c>
      <c r="B31">
        <f>COUNTIFS(Table2[Mean Mag Pos], "&gt;="&amp;A31, Table2[Mean Mag Pos], "&lt;"&amp;A32)</f>
        <v>7</v>
      </c>
      <c r="C31">
        <f>COUNTIFS(Table2[Mean Mag Neg], "&gt;="&amp;A31, Table2[Mean Mag Neg], "&lt;"&amp;A32)</f>
        <v>0</v>
      </c>
      <c r="D31">
        <f>COUNTIFS(Table2[Std Mag Pos], "&gt;="&amp;A31, Table2[Std Mag Pos], "&lt;"&amp;A32)</f>
        <v>4</v>
      </c>
      <c r="E31">
        <f>COUNTIFS(Table2[Std Mag Neg], "&gt;="&amp;A31, Table2[Std Mag Neg], "&lt;"&amp;A32)</f>
        <v>0</v>
      </c>
      <c r="G31" t="s">
        <v>50</v>
      </c>
      <c r="H31">
        <f>H22+H26</f>
        <v>7607</v>
      </c>
      <c r="K31" t="s">
        <v>50</v>
      </c>
      <c r="L31">
        <f>L22+L26</f>
        <v>4111</v>
      </c>
    </row>
    <row r="32" spans="1:13" x14ac:dyDescent="0.25">
      <c r="A32">
        <v>15</v>
      </c>
      <c r="B32">
        <f>COUNTIFS(Table2[Mean Mag Pos], "&gt;="&amp;A32, Table2[Mean Mag Pos], "&lt;"&amp;A33)</f>
        <v>2</v>
      </c>
      <c r="C32">
        <f>COUNTIFS(Table2[Mean Mag Neg], "&gt;="&amp;A32, Table2[Mean Mag Neg], "&lt;"&amp;A33)</f>
        <v>0</v>
      </c>
      <c r="D32">
        <f>COUNTIFS(Table2[Std Mag Pos], "&gt;="&amp;A32, Table2[Std Mag Pos], "&lt;"&amp;A33)</f>
        <v>10</v>
      </c>
      <c r="E32">
        <f>COUNTIFS(Table2[Std Mag Neg], "&gt;="&amp;A32, Table2[Std Mag Neg], "&lt;"&amp;A33)</f>
        <v>0</v>
      </c>
      <c r="G32" t="s">
        <v>51</v>
      </c>
      <c r="H32">
        <f>H31/8000*100</f>
        <v>95.087500000000006</v>
      </c>
      <c r="K32" t="s">
        <v>51</v>
      </c>
      <c r="L32">
        <f>L31/8000*100</f>
        <v>51.387499999999996</v>
      </c>
    </row>
    <row r="33" spans="1:22" x14ac:dyDescent="0.25">
      <c r="A33">
        <v>15.5</v>
      </c>
      <c r="B33">
        <f>COUNTIFS(Table2[Mean Mag Pos], "&gt;="&amp;A33, Table2[Mean Mag Pos], "&lt;"&amp;A34)</f>
        <v>2</v>
      </c>
      <c r="C33">
        <f>COUNTIFS(Table2[Mean Mag Neg], "&gt;="&amp;A33, Table2[Mean Mag Neg], "&lt;"&amp;A34)</f>
        <v>0</v>
      </c>
      <c r="D33">
        <f>COUNTIFS(Table2[Std Mag Pos], "&gt;="&amp;A33, Table2[Std Mag Pos], "&lt;"&amp;A34)</f>
        <v>2</v>
      </c>
      <c r="E33">
        <f>COUNTIFS(Table2[Std Mag Neg], "&gt;="&amp;A33, Table2[Std Mag Neg], "&lt;"&amp;A34)</f>
        <v>0</v>
      </c>
    </row>
    <row r="34" spans="1:22" x14ac:dyDescent="0.25">
      <c r="A34">
        <v>16</v>
      </c>
      <c r="B34">
        <f>COUNTIFS(Table2[Mean Mag Pos], "&gt;="&amp;A34, Table2[Mean Mag Pos], "&lt;"&amp;A35)</f>
        <v>0</v>
      </c>
      <c r="C34">
        <f>COUNTIFS(Table2[Mean Mag Neg], "&gt;="&amp;A34, Table2[Mean Mag Neg], "&lt;"&amp;A35)</f>
        <v>0</v>
      </c>
      <c r="D34">
        <f>COUNTIFS(Table2[Std Mag Pos], "&gt;="&amp;A34, Table2[Std Mag Pos], "&lt;"&amp;A35)</f>
        <v>1</v>
      </c>
      <c r="E34">
        <f>COUNTIFS(Table2[Std Mag Neg], "&gt;="&amp;A34, Table2[Std Mag Neg], "&lt;"&amp;A35)</f>
        <v>0</v>
      </c>
    </row>
    <row r="35" spans="1:22" x14ac:dyDescent="0.25">
      <c r="A35">
        <v>16.5</v>
      </c>
      <c r="B35">
        <f>COUNTIFS(Table2[Mean Mag Pos], "&gt;="&amp;A35, Table2[Mean Mag Pos], "&lt;"&amp;A36)</f>
        <v>0</v>
      </c>
      <c r="C35">
        <f>COUNTIFS(Table2[Mean Mag Neg], "&gt;="&amp;A35, Table2[Mean Mag Neg], "&lt;"&amp;A36)</f>
        <v>0</v>
      </c>
      <c r="D35">
        <f>COUNTIFS(Table2[Std Mag Pos], "&gt;="&amp;A35, Table2[Std Mag Pos], "&lt;"&amp;A36)</f>
        <v>0</v>
      </c>
      <c r="E35">
        <f>COUNTIFS(Table2[Std Mag Neg], "&gt;="&amp;A35, Table2[Std Mag Neg], "&lt;"&amp;A36)</f>
        <v>0</v>
      </c>
    </row>
    <row r="36" spans="1:22" x14ac:dyDescent="0.25">
      <c r="A36">
        <v>17</v>
      </c>
      <c r="B36">
        <f>COUNTIFS(Table2[Mean Mag Pos], "&gt;="&amp;A36, Table2[Mean Mag Pos], "&lt;"&amp;A37)</f>
        <v>0</v>
      </c>
      <c r="C36">
        <f>COUNTIFS(Table2[Mean Mag Neg], "&gt;="&amp;A36, Table2[Mean Mag Neg], "&lt;"&amp;A37)</f>
        <v>0</v>
      </c>
      <c r="D36">
        <f>COUNTIFS(Table2[Std Mag Pos], "&gt;="&amp;A36, Table2[Std Mag Pos], "&lt;"&amp;A37)</f>
        <v>0</v>
      </c>
      <c r="E36">
        <f>COUNTIFS(Table2[Std Mag Neg], "&gt;="&amp;A36, Table2[Std Mag Neg], "&lt;"&amp;A37)</f>
        <v>0</v>
      </c>
    </row>
    <row r="37" spans="1:22" ht="24" thickBot="1" x14ac:dyDescent="0.4">
      <c r="A37">
        <v>17.5</v>
      </c>
      <c r="B37">
        <f>COUNTIFS(Table2[Mean Mag Pos], "&gt;="&amp;A37, Table2[Mean Mag Pos], "&lt;"&amp;A38)</f>
        <v>0</v>
      </c>
      <c r="C37">
        <f>COUNTIFS(Table2[Mean Mag Neg], "&gt;="&amp;A37, Table2[Mean Mag Neg], "&lt;"&amp;A38)</f>
        <v>0</v>
      </c>
      <c r="D37">
        <f>COUNTIFS(Table2[Std Mag Pos], "&gt;="&amp;A37, Table2[Std Mag Pos], "&lt;"&amp;A38)</f>
        <v>0</v>
      </c>
      <c r="E37">
        <f>COUNTIFS(Table2[Std Mag Neg], "&gt;="&amp;A37, Table2[Std Mag Neg], "&lt;"&amp;A38)</f>
        <v>0</v>
      </c>
      <c r="G37" s="69" t="s">
        <v>63</v>
      </c>
      <c r="H37" s="69"/>
      <c r="I37" s="69"/>
      <c r="J37" s="69"/>
      <c r="K37" s="69"/>
      <c r="L37" s="69"/>
      <c r="M37" s="69"/>
      <c r="P37" s="69" t="s">
        <v>75</v>
      </c>
      <c r="Q37" s="69"/>
      <c r="R37" s="69"/>
      <c r="S37" s="69"/>
      <c r="T37" s="69"/>
      <c r="U37" s="69"/>
      <c r="V37" s="69"/>
    </row>
    <row r="38" spans="1:22" x14ac:dyDescent="0.25">
      <c r="A38">
        <v>18</v>
      </c>
      <c r="B38">
        <f>COUNTIFS(Table2[Mean Mag Pos], "&gt;="&amp;A38, Table2[Mean Mag Pos], "&lt;"&amp;A39)</f>
        <v>0</v>
      </c>
      <c r="C38">
        <f>COUNTIFS(Table2[Mean Mag Neg], "&gt;="&amp;A38, Table2[Mean Mag Neg], "&lt;"&amp;A39)</f>
        <v>0</v>
      </c>
      <c r="D38">
        <f>COUNTIFS(Table2[Std Mag Pos], "&gt;="&amp;A38, Table2[Std Mag Pos], "&lt;"&amp;A39)</f>
        <v>0</v>
      </c>
      <c r="E38">
        <f>COUNTIFS(Table2[Std Mag Neg], "&gt;="&amp;A38, Table2[Std Mag Neg], "&lt;"&amp;A39)</f>
        <v>0</v>
      </c>
    </row>
    <row r="39" spans="1:22" x14ac:dyDescent="0.25">
      <c r="A39">
        <v>18.5</v>
      </c>
      <c r="B39">
        <f>COUNTIFS(Table2[Mean Mag Pos], "&gt;="&amp;A39, Table2[Mean Mag Pos], "&lt;"&amp;A40)</f>
        <v>0</v>
      </c>
      <c r="C39">
        <f>COUNTIFS(Table2[Mean Mag Neg], "&gt;="&amp;A39, Table2[Mean Mag Neg], "&lt;"&amp;A40)</f>
        <v>0</v>
      </c>
      <c r="D39">
        <f>COUNTIFS(Table2[Std Mag Pos], "&gt;="&amp;A39, Table2[Std Mag Pos], "&lt;"&amp;A40)</f>
        <v>0</v>
      </c>
      <c r="E39">
        <f>COUNTIFS(Table2[Std Mag Neg], "&gt;="&amp;A39, Table2[Std Mag Neg], "&lt;"&amp;A40)</f>
        <v>0</v>
      </c>
    </row>
    <row r="40" spans="1:22" ht="21" x14ac:dyDescent="0.35">
      <c r="A40">
        <v>19</v>
      </c>
      <c r="B40">
        <f>COUNTIFS(Table2[Mean Mag Pos], "&gt;="&amp;A40, Table2[Mean Mag Pos], "&lt;"&amp;A41)</f>
        <v>0</v>
      </c>
      <c r="C40">
        <f>COUNTIFS(Table2[Mean Mag Neg], "&gt;="&amp;A40, Table2[Mean Mag Neg], "&lt;"&amp;A41)</f>
        <v>0</v>
      </c>
      <c r="D40">
        <f>COUNTIFS(Table2[Std Mag Pos], "&gt;="&amp;A40, Table2[Std Mag Pos], "&lt;"&amp;A41)</f>
        <v>0</v>
      </c>
      <c r="E40">
        <f>COUNTIFS(Table2[Std Mag Neg], "&gt;="&amp;A40, Table2[Std Mag Neg], "&lt;"&amp;A41)</f>
        <v>0</v>
      </c>
      <c r="G40" s="68" t="s">
        <v>70</v>
      </c>
      <c r="H40" s="68"/>
      <c r="I40" s="68"/>
      <c r="K40" s="68" t="s">
        <v>71</v>
      </c>
      <c r="L40" s="68"/>
      <c r="M40" s="68"/>
      <c r="P40" s="68" t="s">
        <v>70</v>
      </c>
      <c r="Q40" s="68"/>
      <c r="R40" s="68"/>
      <c r="T40" s="68" t="s">
        <v>71</v>
      </c>
      <c r="U40" s="68"/>
      <c r="V40" s="68"/>
    </row>
    <row r="41" spans="1:22" x14ac:dyDescent="0.25">
      <c r="A41">
        <v>19.5</v>
      </c>
      <c r="B41">
        <f>COUNTIFS(Table2[Mean Mag Pos], "&gt;="&amp;A41, Table2[Mean Mag Pos], "&lt;"&amp;A42)</f>
        <v>0</v>
      </c>
      <c r="C41">
        <f>COUNTIFS(Table2[Mean Mag Neg], "&gt;="&amp;A41, Table2[Mean Mag Neg], "&lt;"&amp;A42)</f>
        <v>0</v>
      </c>
      <c r="D41">
        <f>COUNTIFS(Table2[Std Mag Pos], "&gt;="&amp;A41, Table2[Std Mag Pos], "&lt;"&amp;A42)</f>
        <v>0</v>
      </c>
      <c r="E41">
        <f>COUNTIFS(Table2[Std Mag Neg], "&gt;="&amp;A41, Table2[Std Mag Neg], "&lt;"&amp;A42)</f>
        <v>0</v>
      </c>
    </row>
    <row r="42" spans="1:22" x14ac:dyDescent="0.25">
      <c r="A42">
        <v>20</v>
      </c>
      <c r="B42">
        <f>COUNTIFS(Table2[Mean Mag Pos], "&gt;="&amp;A42, Table2[Mean Mag Pos], "&lt;"&amp;A43)</f>
        <v>0</v>
      </c>
      <c r="C42">
        <f>COUNTIFS(Table2[Mean Mag Neg], "&gt;="&amp;A42, Table2[Mean Mag Neg], "&lt;"&amp;A43)</f>
        <v>0</v>
      </c>
      <c r="D42">
        <f>COUNTIFS(Table2[Std Mag Pos], "&gt;="&amp;A42, Table2[Std Mag Pos], "&lt;"&amp;A43)</f>
        <v>0</v>
      </c>
      <c r="E42">
        <f>COUNTIFS(Table2[Std Mag Neg], "&gt;="&amp;A42, Table2[Std Mag Neg], "&lt;"&amp;A43)</f>
        <v>0</v>
      </c>
      <c r="G42" t="s">
        <v>64</v>
      </c>
      <c r="H42" s="25">
        <f>AVERAGE(J5:K5)</f>
        <v>5.5228790413141242</v>
      </c>
      <c r="K42" t="s">
        <v>64</v>
      </c>
      <c r="L42" s="25">
        <f>AVERAGE(L5:M5)</f>
        <v>6.0965429777875535</v>
      </c>
      <c r="P42" t="s">
        <v>64</v>
      </c>
      <c r="Q42" s="25">
        <f>AVERAGE(J7:K7)</f>
        <v>5.2500895261764473</v>
      </c>
      <c r="T42" t="s">
        <v>64</v>
      </c>
      <c r="U42" s="25">
        <f>AVERAGE(L7:M7)</f>
        <v>5.9576684236526454</v>
      </c>
    </row>
    <row r="43" spans="1:22" x14ac:dyDescent="0.25">
      <c r="A43">
        <v>20.5</v>
      </c>
      <c r="B43">
        <f>COUNTIFS(Table2[Mean Mag Pos], "&gt;="&amp;A43, Table2[Mean Mag Pos], "&lt;"&amp;A44)</f>
        <v>0</v>
      </c>
      <c r="C43">
        <f>COUNTIFS(Table2[Mean Mag Neg], "&gt;="&amp;A43, Table2[Mean Mag Neg], "&lt;"&amp;A44)</f>
        <v>0</v>
      </c>
      <c r="D43">
        <f>COUNTIFS(Table2[Std Mag Pos], "&gt;="&amp;A43, Table2[Std Mag Pos], "&lt;"&amp;A44)</f>
        <v>0</v>
      </c>
      <c r="E43">
        <f>COUNTIFS(Table2[Std Mag Neg], "&gt;="&amp;A43, Table2[Std Mag Neg], "&lt;"&amp;A44)</f>
        <v>0</v>
      </c>
    </row>
    <row r="44" spans="1:22" x14ac:dyDescent="0.25">
      <c r="A44">
        <v>21</v>
      </c>
      <c r="B44">
        <f>COUNTIFS(Table2[Mean Mag Pos], "&gt;="&amp;A44, Table2[Mean Mag Pos], "&lt;"&amp;A45)</f>
        <v>0</v>
      </c>
      <c r="C44">
        <f>COUNTIFS(Table2[Mean Mag Neg], "&gt;="&amp;A44, Table2[Mean Mag Neg], "&lt;"&amp;A45)</f>
        <v>0</v>
      </c>
      <c r="D44">
        <f>COUNTIFS(Table2[Std Mag Pos], "&gt;="&amp;A44, Table2[Std Mag Pos], "&lt;"&amp;A45)</f>
        <v>0</v>
      </c>
      <c r="E44">
        <f>COUNTIFS(Table2[Std Mag Neg], "&gt;="&amp;A44, Table2[Std Mag Neg], "&lt;"&amp;A45)</f>
        <v>0</v>
      </c>
      <c r="G44" t="s">
        <v>68</v>
      </c>
      <c r="H44">
        <f>COUNTIF(Table2[Mean Mag Neg], "&gt;"&amp;H42)</f>
        <v>545</v>
      </c>
      <c r="K44" t="s">
        <v>68</v>
      </c>
      <c r="L44">
        <f>COUNTIF(Table2[Std Mag Neg], "&gt;"&amp;L42)</f>
        <v>124</v>
      </c>
      <c r="P44" t="s">
        <v>68</v>
      </c>
      <c r="Q44">
        <f>COUNTIF(Table2[Mean Mag Neg], "&gt;"&amp;Q42)</f>
        <v>660</v>
      </c>
      <c r="R44">
        <f>Q44/4000*100</f>
        <v>16.5</v>
      </c>
      <c r="T44" t="s">
        <v>68</v>
      </c>
      <c r="U44">
        <f>COUNTIF(Table2[Std Mag Neg], "&gt;"&amp;U42)</f>
        <v>138</v>
      </c>
      <c r="V44">
        <f>U44/4000*100</f>
        <v>3.45</v>
      </c>
    </row>
    <row r="45" spans="1:22" x14ac:dyDescent="0.25">
      <c r="A45">
        <v>21.5</v>
      </c>
      <c r="B45">
        <f>COUNTIFS(Table2[Mean Mag Pos], "&gt;="&amp;A45, Table2[Mean Mag Pos], "&lt;"&amp;A46)</f>
        <v>0</v>
      </c>
      <c r="C45">
        <f>COUNTIFS(Table2[Mean Mag Neg], "&gt;="&amp;A45, Table2[Mean Mag Neg], "&lt;"&amp;A46)</f>
        <v>0</v>
      </c>
      <c r="D45">
        <f>COUNTIFS(Table2[Std Mag Pos], "&gt;="&amp;A45, Table2[Std Mag Pos], "&lt;"&amp;A46)</f>
        <v>0</v>
      </c>
      <c r="E45">
        <f>COUNTIFS(Table2[Std Mag Neg], "&gt;="&amp;A45, Table2[Std Mag Neg], "&lt;"&amp;A46)</f>
        <v>0</v>
      </c>
      <c r="G45" t="s">
        <v>69</v>
      </c>
      <c r="H45">
        <f>COUNTIF(Table2[Mean Mag Pos], "&lt;"&amp;H42)</f>
        <v>785</v>
      </c>
      <c r="K45" t="s">
        <v>69</v>
      </c>
      <c r="L45">
        <f>COUNTIF(Table2[Std Mag Pos], "&lt;"&amp;L42)</f>
        <v>290</v>
      </c>
      <c r="P45" t="s">
        <v>69</v>
      </c>
      <c r="Q45">
        <f>COUNTIF(Table2[Mean Mag Pos], "&lt;"&amp;Q42)</f>
        <v>596</v>
      </c>
      <c r="R45">
        <f>Q45/4000*100</f>
        <v>14.899999999999999</v>
      </c>
      <c r="T45" t="s">
        <v>69</v>
      </c>
      <c r="U45">
        <f>COUNTIF(Table2[Std Mag Pos], "&lt;"&amp;U42)</f>
        <v>259</v>
      </c>
      <c r="V45">
        <f>U45/4000*100</f>
        <v>6.4750000000000005</v>
      </c>
    </row>
    <row r="46" spans="1:22" x14ac:dyDescent="0.25">
      <c r="A46">
        <v>22</v>
      </c>
      <c r="B46">
        <f>COUNTIFS(Table2[Mean Mag Pos], "&gt;="&amp;A46, Table2[Mean Mag Pos], "&lt;"&amp;A47)</f>
        <v>0</v>
      </c>
      <c r="C46">
        <f>COUNTIFS(Table2[Mean Mag Neg], "&gt;="&amp;A46, Table2[Mean Mag Neg], "&lt;"&amp;A47)</f>
        <v>0</v>
      </c>
      <c r="D46">
        <f>COUNTIFS(Table2[Std Mag Pos], "&gt;="&amp;A46, Table2[Std Mag Pos], "&lt;"&amp;A47)</f>
        <v>0</v>
      </c>
      <c r="E46">
        <f>COUNTIFS(Table2[Std Mag Neg], "&gt;="&amp;A46, Table2[Std Mag Neg], "&lt;"&amp;A47)</f>
        <v>0</v>
      </c>
    </row>
    <row r="47" spans="1:22" x14ac:dyDescent="0.25">
      <c r="A47">
        <v>22.5</v>
      </c>
      <c r="B47">
        <f>COUNTIFS(Table2[Mean Mag Pos], "&gt;="&amp;A47, Table2[Mean Mag Pos], "&lt;"&amp;A48)</f>
        <v>0</v>
      </c>
      <c r="C47">
        <f>COUNTIFS(Table2[Mean Mag Neg], "&gt;="&amp;A47, Table2[Mean Mag Neg], "&lt;"&amp;A48)</f>
        <v>0</v>
      </c>
      <c r="D47">
        <f>COUNTIFS(Table2[Std Mag Pos], "&gt;="&amp;A47, Table2[Std Mag Pos], "&lt;"&amp;A48)</f>
        <v>0</v>
      </c>
      <c r="E47">
        <f>COUNTIFS(Table2[Std Mag Neg], "&gt;="&amp;A47, Table2[Std Mag Neg], "&lt;"&amp;A48)</f>
        <v>0</v>
      </c>
    </row>
    <row r="48" spans="1:22" x14ac:dyDescent="0.25">
      <c r="A48">
        <v>23</v>
      </c>
      <c r="B48">
        <f>COUNTIFS(Table2[Mean Mag Pos], "&gt;="&amp;A48, Table2[Mean Mag Pos], "&lt;"&amp;A49)</f>
        <v>0</v>
      </c>
      <c r="C48">
        <f>COUNTIFS(Table2[Mean Mag Neg], "&gt;="&amp;A48, Table2[Mean Mag Neg], "&lt;"&amp;A49)</f>
        <v>0</v>
      </c>
      <c r="D48">
        <f>COUNTIFS(Table2[Std Mag Pos], "&gt;="&amp;A48, Table2[Std Mag Pos], "&lt;"&amp;A49)</f>
        <v>0</v>
      </c>
      <c r="E48">
        <f>COUNTIFS(Table2[Std Mag Neg], "&gt;="&amp;A48, Table2[Std Mag Neg], "&lt;"&amp;A49)</f>
        <v>0</v>
      </c>
      <c r="G48" t="s">
        <v>67</v>
      </c>
      <c r="K48" t="s">
        <v>67</v>
      </c>
      <c r="P48" t="s">
        <v>67</v>
      </c>
      <c r="T48" t="s">
        <v>67</v>
      </c>
    </row>
    <row r="49" spans="1:21" x14ac:dyDescent="0.25">
      <c r="A49">
        <v>23.5</v>
      </c>
      <c r="B49">
        <f>COUNTIFS(Table2[Mean Mag Pos], "&gt;="&amp;A49, Table2[Mean Mag Pos], "&lt;"&amp;A50)</f>
        <v>0</v>
      </c>
      <c r="C49">
        <f>COUNTIFS(Table2[Mean Mag Neg], "&gt;="&amp;A49, Table2[Mean Mag Neg], "&lt;"&amp;A50)</f>
        <v>0</v>
      </c>
      <c r="D49">
        <f>COUNTIFS(Table2[Std Mag Pos], "&gt;="&amp;A49, Table2[Std Mag Pos], "&lt;"&amp;A50)</f>
        <v>0</v>
      </c>
      <c r="E49">
        <f>COUNTIFS(Table2[Std Mag Neg], "&gt;="&amp;A49, Table2[Std Mag Neg], "&lt;"&amp;A50)</f>
        <v>0</v>
      </c>
      <c r="G49" s="2" t="s">
        <v>50</v>
      </c>
      <c r="H49">
        <f>SUM(H44:H45)</f>
        <v>1330</v>
      </c>
      <c r="K49" s="2" t="s">
        <v>50</v>
      </c>
      <c r="L49">
        <f>SUM(L44:L45)</f>
        <v>414</v>
      </c>
      <c r="P49" s="2" t="s">
        <v>50</v>
      </c>
      <c r="Q49">
        <f>SUM(Q44:Q45)</f>
        <v>1256</v>
      </c>
      <c r="T49" s="2" t="s">
        <v>50</v>
      </c>
      <c r="U49">
        <f>SUM(U44:U45)</f>
        <v>397</v>
      </c>
    </row>
    <row r="50" spans="1:21" x14ac:dyDescent="0.25">
      <c r="A50">
        <v>24</v>
      </c>
      <c r="B50">
        <f>COUNTIFS(Table2[Mean Mag Pos], "&gt;="&amp;A50, Table2[Mean Mag Pos], "&lt;"&amp;A51)</f>
        <v>0</v>
      </c>
      <c r="C50">
        <f>COUNTIFS(Table2[Mean Mag Neg], "&gt;="&amp;A50, Table2[Mean Mag Neg], "&lt;"&amp;A51)</f>
        <v>0</v>
      </c>
      <c r="D50">
        <f>COUNTIFS(Table2[Std Mag Pos], "&gt;="&amp;A50, Table2[Std Mag Pos], "&lt;"&amp;A51)</f>
        <v>0</v>
      </c>
      <c r="E50">
        <f>COUNTIFS(Table2[Std Mag Neg], "&gt;="&amp;A50, Table2[Std Mag Neg], "&lt;"&amp;A51)</f>
        <v>0</v>
      </c>
      <c r="G50" s="2" t="s">
        <v>51</v>
      </c>
      <c r="H50">
        <f>H49/8000*100</f>
        <v>16.625</v>
      </c>
      <c r="K50" s="2" t="s">
        <v>51</v>
      </c>
      <c r="L50">
        <f>L49/8000*100</f>
        <v>5.1749999999999998</v>
      </c>
      <c r="P50" s="2" t="s">
        <v>51</v>
      </c>
      <c r="Q50">
        <f>Q49/8000*100</f>
        <v>15.7</v>
      </c>
      <c r="T50" s="2" t="s">
        <v>51</v>
      </c>
      <c r="U50">
        <f>U49/8000*100</f>
        <v>4.9625000000000004</v>
      </c>
    </row>
    <row r="51" spans="1:21" x14ac:dyDescent="0.25">
      <c r="A51">
        <v>24.5</v>
      </c>
      <c r="B51">
        <f>COUNTIFS(Table2[Mean Mag Pos], "&gt;="&amp;A51, Table2[Mean Mag Pos], "&lt;"&amp;A52)</f>
        <v>0</v>
      </c>
      <c r="C51">
        <f>COUNTIFS(Table2[Mean Mag Neg], "&gt;="&amp;A51, Table2[Mean Mag Neg], "&lt;"&amp;A52)</f>
        <v>0</v>
      </c>
      <c r="D51">
        <f>COUNTIFS(Table2[Std Mag Pos], "&gt;="&amp;A51, Table2[Std Mag Pos], "&lt;"&amp;A52)</f>
        <v>0</v>
      </c>
      <c r="E51">
        <f>COUNTIFS(Table2[Std Mag Neg], "&gt;="&amp;A51, Table2[Std Mag Neg], "&lt;"&amp;A52)</f>
        <v>0</v>
      </c>
    </row>
    <row r="52" spans="1:21" x14ac:dyDescent="0.25">
      <c r="A52">
        <v>25</v>
      </c>
      <c r="B52">
        <f>COUNTIFS(Table2[Mean Mag Pos], "&gt;="&amp;A52, Table2[Mean Mag Pos], "&lt;"&amp;A53)</f>
        <v>0</v>
      </c>
      <c r="C52">
        <f>COUNTIFS(Table2[Mean Mag Neg], "&gt;="&amp;A52, Table2[Mean Mag Neg], "&lt;"&amp;A53)</f>
        <v>0</v>
      </c>
      <c r="D52">
        <f>COUNTIFS(Table2[Std Mag Pos], "&gt;="&amp;A52, Table2[Std Mag Pos], "&lt;"&amp;A53)</f>
        <v>0</v>
      </c>
      <c r="E52">
        <f>COUNTIFS(Table2[Std Mag Neg], "&gt;="&amp;A52, Table2[Std Mag Neg], "&lt;"&amp;A53)</f>
        <v>0</v>
      </c>
    </row>
    <row r="53" spans="1:21" x14ac:dyDescent="0.25">
      <c r="A53">
        <v>25.5</v>
      </c>
      <c r="B53">
        <f>COUNTIFS(Table2[Mean Mag Pos], "&gt;="&amp;A53, Table2[Mean Mag Pos], "&lt;"&amp;A54)</f>
        <v>0</v>
      </c>
      <c r="C53">
        <f>COUNTIFS(Table2[Mean Mag Neg], "&gt;="&amp;A53, Table2[Mean Mag Neg], "&lt;"&amp;A54)</f>
        <v>0</v>
      </c>
      <c r="D53">
        <f>COUNTIFS(Table2[Std Mag Pos], "&gt;="&amp;A53, Table2[Std Mag Pos], "&lt;"&amp;A54)</f>
        <v>0</v>
      </c>
      <c r="E53">
        <f>COUNTIFS(Table2[Std Mag Neg], "&gt;="&amp;A53, Table2[Std Mag Neg], "&lt;"&amp;A54)</f>
        <v>0</v>
      </c>
    </row>
    <row r="54" spans="1:21" x14ac:dyDescent="0.25">
      <c r="A54">
        <v>26</v>
      </c>
      <c r="B54">
        <f>COUNTIFS(Table2[Mean Mag Pos], "&gt;="&amp;A54, Table2[Mean Mag Pos], "&lt;"&amp;A55)</f>
        <v>0</v>
      </c>
      <c r="C54">
        <f>COUNTIFS(Table2[Mean Mag Neg], "&gt;="&amp;A54, Table2[Mean Mag Neg], "&lt;"&amp;A55)</f>
        <v>0</v>
      </c>
      <c r="D54">
        <f>COUNTIFS(Table2[Std Mag Pos], "&gt;="&amp;A54, Table2[Std Mag Pos], "&lt;"&amp;A55)</f>
        <v>0</v>
      </c>
      <c r="E54">
        <f>COUNTIFS(Table2[Std Mag Neg], "&gt;="&amp;A54, Table2[Std Mag Neg], "&lt;"&amp;A55)</f>
        <v>0</v>
      </c>
    </row>
    <row r="55" spans="1:21" x14ac:dyDescent="0.25">
      <c r="A55">
        <v>26.5</v>
      </c>
      <c r="B55">
        <f>COUNTIFS(Table2[Mean Mag Pos], "&gt;="&amp;A55, Table2[Mean Mag Pos], "&lt;"&amp;A56)</f>
        <v>0</v>
      </c>
      <c r="C55">
        <f>COUNTIFS(Table2[Mean Mag Neg], "&gt;="&amp;A55, Table2[Mean Mag Neg], "&lt;"&amp;A56)</f>
        <v>0</v>
      </c>
      <c r="D55">
        <f>COUNTIFS(Table2[Std Mag Pos], "&gt;="&amp;A55, Table2[Std Mag Pos], "&lt;"&amp;A56)</f>
        <v>0</v>
      </c>
      <c r="E55">
        <f>COUNTIFS(Table2[Std Mag Neg], "&gt;="&amp;A55, Table2[Std Mag Neg], "&lt;"&amp;A56)</f>
        <v>0</v>
      </c>
    </row>
    <row r="56" spans="1:21" x14ac:dyDescent="0.25">
      <c r="A56">
        <v>27</v>
      </c>
      <c r="B56">
        <f>COUNTIFS(Table2[Mean Mag Pos], "&gt;="&amp;A56, Table2[Mean Mag Pos], "&lt;"&amp;A57)</f>
        <v>0</v>
      </c>
      <c r="C56">
        <f>COUNTIFS(Table2[Mean Mag Neg], "&gt;="&amp;A56, Table2[Mean Mag Neg], "&lt;"&amp;A57)</f>
        <v>0</v>
      </c>
      <c r="D56">
        <f>COUNTIFS(Table2[Std Mag Pos], "&gt;="&amp;A56, Table2[Std Mag Pos], "&lt;"&amp;A57)</f>
        <v>0</v>
      </c>
      <c r="E56">
        <f>COUNTIFS(Table2[Std Mag Neg], "&gt;="&amp;A56, Table2[Std Mag Neg], "&lt;"&amp;A57)</f>
        <v>0</v>
      </c>
    </row>
    <row r="57" spans="1:21" x14ac:dyDescent="0.25">
      <c r="A57">
        <v>27.5</v>
      </c>
      <c r="B57">
        <f>COUNTIFS(Table2[Mean Mag Pos], "&gt;="&amp;A57, Table2[Mean Mag Pos], "&lt;"&amp;A58)</f>
        <v>0</v>
      </c>
      <c r="C57">
        <f>COUNTIFS(Table2[Mean Mag Neg], "&gt;="&amp;A57, Table2[Mean Mag Neg], "&lt;"&amp;A58)</f>
        <v>0</v>
      </c>
      <c r="D57">
        <f>COUNTIFS(Table2[Std Mag Pos], "&gt;="&amp;A57, Table2[Std Mag Pos], "&lt;"&amp;A58)</f>
        <v>0</v>
      </c>
      <c r="E57">
        <f>COUNTIFS(Table2[Std Mag Neg], "&gt;="&amp;A57, Table2[Std Mag Neg], "&lt;"&amp;A58)</f>
        <v>0</v>
      </c>
    </row>
    <row r="58" spans="1:21" x14ac:dyDescent="0.25">
      <c r="A58">
        <v>28</v>
      </c>
      <c r="B58">
        <f>COUNTIFS(Table2[Mean Mag Pos], "&gt;="&amp;A58, Table2[Mean Mag Pos], "&lt;"&amp;A59)</f>
        <v>0</v>
      </c>
      <c r="C58">
        <f>COUNTIFS(Table2[Mean Mag Neg], "&gt;="&amp;A58, Table2[Mean Mag Neg], "&lt;"&amp;A59)</f>
        <v>0</v>
      </c>
      <c r="D58">
        <f>COUNTIFS(Table2[Std Mag Pos], "&gt;="&amp;A58, Table2[Std Mag Pos], "&lt;"&amp;A59)</f>
        <v>0</v>
      </c>
      <c r="E58">
        <f>COUNTIFS(Table2[Std Mag Neg], "&gt;="&amp;A58, Table2[Std Mag Neg], "&lt;"&amp;A59)</f>
        <v>0</v>
      </c>
    </row>
    <row r="59" spans="1:21" x14ac:dyDescent="0.25">
      <c r="A59">
        <v>28.5</v>
      </c>
      <c r="B59">
        <f>COUNTIFS(Table2[Mean Mag Pos], "&gt;="&amp;A59, Table2[Mean Mag Pos], "&lt;"&amp;A60)</f>
        <v>0</v>
      </c>
      <c r="C59">
        <f>COUNTIFS(Table2[Mean Mag Neg], "&gt;="&amp;A59, Table2[Mean Mag Neg], "&lt;"&amp;A60)</f>
        <v>0</v>
      </c>
      <c r="D59">
        <f>COUNTIFS(Table2[Std Mag Pos], "&gt;="&amp;A59, Table2[Std Mag Pos], "&lt;"&amp;A60)</f>
        <v>0</v>
      </c>
      <c r="E59">
        <f>COUNTIFS(Table2[Std Mag Neg], "&gt;="&amp;A59, Table2[Std Mag Neg], "&lt;"&amp;A60)</f>
        <v>0</v>
      </c>
    </row>
    <row r="60" spans="1:21" x14ac:dyDescent="0.25">
      <c r="A60">
        <v>29</v>
      </c>
      <c r="B60">
        <f>COUNTIFS(Table2[Mean Mag Pos], "&gt;="&amp;A60, Table2[Mean Mag Pos], "&lt;"&amp;A61)</f>
        <v>0</v>
      </c>
      <c r="C60">
        <f>COUNTIFS(Table2[Mean Mag Neg], "&gt;="&amp;A60, Table2[Mean Mag Neg], "&lt;"&amp;A61)</f>
        <v>0</v>
      </c>
      <c r="D60">
        <f>COUNTIFS(Table2[Std Mag Pos], "&gt;="&amp;A60, Table2[Std Mag Pos], "&lt;"&amp;A61)</f>
        <v>0</v>
      </c>
      <c r="E60">
        <f>COUNTIFS(Table2[Std Mag Neg], "&gt;="&amp;A60, Table2[Std Mag Neg], "&lt;"&amp;A61)</f>
        <v>0</v>
      </c>
    </row>
    <row r="61" spans="1:21" x14ac:dyDescent="0.25">
      <c r="A61">
        <v>29.5</v>
      </c>
      <c r="B61">
        <f>COUNTIFS(Table2[Mean Mag Pos], "&gt;="&amp;A61, Table2[Mean Mag Pos], "&lt;"&amp;A62)</f>
        <v>0</v>
      </c>
      <c r="C61">
        <f>COUNTIFS(Table2[Mean Mag Neg], "&gt;="&amp;A61, Table2[Mean Mag Neg], "&lt;"&amp;A62)</f>
        <v>0</v>
      </c>
      <c r="D61">
        <f>COUNTIFS(Table2[Std Mag Pos], "&gt;="&amp;A61, Table2[Std Mag Pos], "&lt;"&amp;A62)</f>
        <v>0</v>
      </c>
      <c r="E61">
        <f>COUNTIFS(Table2[Std Mag Neg], "&gt;="&amp;A61, Table2[Std Mag Neg], "&lt;"&amp;A62)</f>
        <v>0</v>
      </c>
    </row>
    <row r="62" spans="1:21" x14ac:dyDescent="0.25">
      <c r="A62">
        <v>30</v>
      </c>
      <c r="B62">
        <f>COUNTIFS(Table2[Mean Mag Pos], "&gt;="&amp;A62, Table2[Mean Mag Pos], "&lt;"&amp;A63)</f>
        <v>0</v>
      </c>
      <c r="C62">
        <f>COUNTIFS(Table2[Mean Mag Neg], "&gt;="&amp;A62, Table2[Mean Mag Neg], "&lt;"&amp;A63)</f>
        <v>0</v>
      </c>
      <c r="D62">
        <f>COUNTIFS(Table2[Std Mag Pos], "&gt;="&amp;A62, Table2[Std Mag Pos], "&lt;"&amp;A63)</f>
        <v>0</v>
      </c>
      <c r="E62">
        <f>COUNTIFS(Table2[Std Mag Neg], "&gt;="&amp;A62, Table2[Std Mag Neg], "&lt;"&amp;A63)</f>
        <v>0</v>
      </c>
    </row>
    <row r="63" spans="1:21" x14ac:dyDescent="0.25">
      <c r="A63">
        <v>30.5</v>
      </c>
      <c r="B63">
        <f>COUNTIFS(Table2[Mean Mag Pos], "&gt;="&amp;A63, Table2[Mean Mag Pos], "&lt;"&amp;A64)</f>
        <v>0</v>
      </c>
      <c r="C63">
        <f>COUNTIFS(Table2[Mean Mag Neg], "&gt;="&amp;A63, Table2[Mean Mag Neg], "&lt;"&amp;A64)</f>
        <v>0</v>
      </c>
      <c r="D63">
        <f>COUNTIFS(Table2[Std Mag Pos], "&gt;="&amp;A63, Table2[Std Mag Pos], "&lt;"&amp;A64)</f>
        <v>0</v>
      </c>
      <c r="E63">
        <f>COUNTIFS(Table2[Std Mag Neg], "&gt;="&amp;A63, Table2[Std Mag Neg], "&lt;"&amp;A64)</f>
        <v>0</v>
      </c>
    </row>
    <row r="64" spans="1:21" x14ac:dyDescent="0.25">
      <c r="A64">
        <v>31</v>
      </c>
      <c r="B64">
        <f>COUNTIFS(Table2[Mean Mag Pos], "&gt;="&amp;A64, Table2[Mean Mag Pos], "&lt;"&amp;A65)</f>
        <v>0</v>
      </c>
      <c r="C64">
        <f>COUNTIFS(Table2[Mean Mag Neg], "&gt;="&amp;A64, Table2[Mean Mag Neg], "&lt;"&amp;A65)</f>
        <v>0</v>
      </c>
      <c r="D64">
        <f>COUNTIFS(Table2[Std Mag Pos], "&gt;="&amp;A64, Table2[Std Mag Pos], "&lt;"&amp;A65)</f>
        <v>0</v>
      </c>
      <c r="E64">
        <f>COUNTIFS(Table2[Std Mag Neg], "&gt;="&amp;A64, Table2[Std Mag Neg], "&lt;"&amp;A65)</f>
        <v>0</v>
      </c>
    </row>
    <row r="65" spans="1:5" x14ac:dyDescent="0.25">
      <c r="A65">
        <v>31.5</v>
      </c>
      <c r="B65">
        <f>COUNTIFS(Table2[Mean Mag Pos], "&gt;="&amp;A65, Table2[Mean Mag Pos], "&lt;"&amp;A66)</f>
        <v>0</v>
      </c>
      <c r="C65">
        <f>COUNTIFS(Table2[Mean Mag Neg], "&gt;="&amp;A65, Table2[Mean Mag Neg], "&lt;"&amp;A66)</f>
        <v>0</v>
      </c>
      <c r="D65">
        <f>COUNTIFS(Table2[Std Mag Pos], "&gt;="&amp;A65, Table2[Std Mag Pos], "&lt;"&amp;A66)</f>
        <v>0</v>
      </c>
      <c r="E65">
        <f>COUNTIFS(Table2[Std Mag Neg], "&gt;="&amp;A65, Table2[Std Mag Neg], "&lt;"&amp;A66)</f>
        <v>0</v>
      </c>
    </row>
    <row r="66" spans="1:5" x14ac:dyDescent="0.25">
      <c r="A66">
        <v>32</v>
      </c>
      <c r="B66">
        <f>COUNTIFS(Table2[Mean Mag Pos], "&gt;="&amp;A66, Table2[Mean Mag Pos], "&lt;"&amp;A67)</f>
        <v>0</v>
      </c>
      <c r="C66">
        <f>COUNTIFS(Table2[Mean Mag Neg], "&gt;="&amp;A66, Table2[Mean Mag Neg], "&lt;"&amp;A67)</f>
        <v>0</v>
      </c>
      <c r="D66">
        <f>COUNTIFS(Table2[Std Mag Pos], "&gt;="&amp;A66, Table2[Std Mag Pos], "&lt;"&amp;A67)</f>
        <v>0</v>
      </c>
      <c r="E66">
        <f>COUNTIFS(Table2[Std Mag Neg], "&gt;="&amp;A66, Table2[Std Mag Neg], "&lt;"&amp;A67)</f>
        <v>0</v>
      </c>
    </row>
    <row r="67" spans="1:5" x14ac:dyDescent="0.25">
      <c r="A67">
        <v>32.5</v>
      </c>
      <c r="B67">
        <f>COUNTIFS(Table2[Mean Mag Pos], "&gt;="&amp;A67, Table2[Mean Mag Pos], "&lt;"&amp;A68)</f>
        <v>0</v>
      </c>
      <c r="C67">
        <f>COUNTIFS(Table2[Mean Mag Neg], "&gt;="&amp;A67, Table2[Mean Mag Neg], "&lt;"&amp;A68)</f>
        <v>0</v>
      </c>
      <c r="D67">
        <f>COUNTIFS(Table2[Std Mag Pos], "&gt;="&amp;A67, Table2[Std Mag Pos], "&lt;"&amp;A68)</f>
        <v>0</v>
      </c>
      <c r="E67">
        <f>COUNTIFS(Table2[Std Mag Neg], "&gt;="&amp;A67, Table2[Std Mag Neg], "&lt;"&amp;A68)</f>
        <v>0</v>
      </c>
    </row>
    <row r="68" spans="1:5" x14ac:dyDescent="0.25">
      <c r="A68">
        <v>33</v>
      </c>
      <c r="B68">
        <f>COUNTIFS(Table2[Mean Mag Pos], "&gt;="&amp;A68, Table2[Mean Mag Pos], "&lt;"&amp;A69)</f>
        <v>0</v>
      </c>
      <c r="C68">
        <f>COUNTIFS(Table2[Mean Mag Neg], "&gt;="&amp;A68, Table2[Mean Mag Neg], "&lt;"&amp;A69)</f>
        <v>0</v>
      </c>
      <c r="D68">
        <f>COUNTIFS(Table2[Std Mag Pos], "&gt;="&amp;A68, Table2[Std Mag Pos], "&lt;"&amp;A69)</f>
        <v>0</v>
      </c>
      <c r="E68">
        <f>COUNTIFS(Table2[Std Mag Neg], "&gt;="&amp;A68, Table2[Std Mag Neg], "&lt;"&amp;A69)</f>
        <v>0</v>
      </c>
    </row>
    <row r="69" spans="1:5" x14ac:dyDescent="0.25">
      <c r="A69">
        <v>33.5</v>
      </c>
      <c r="B69">
        <f>COUNTIFS(Table2[Mean Mag Pos], "&gt;="&amp;A69, Table2[Mean Mag Pos], "&lt;"&amp;A70)</f>
        <v>0</v>
      </c>
      <c r="C69">
        <f>COUNTIFS(Table2[Mean Mag Neg], "&gt;="&amp;A69, Table2[Mean Mag Neg], "&lt;"&amp;A70)</f>
        <v>0</v>
      </c>
      <c r="D69">
        <f>COUNTIFS(Table2[Std Mag Pos], "&gt;="&amp;A69, Table2[Std Mag Pos], "&lt;"&amp;A70)</f>
        <v>0</v>
      </c>
      <c r="E69">
        <f>COUNTIFS(Table2[Std Mag Neg], "&gt;="&amp;A69, Table2[Std Mag Neg], "&lt;"&amp;A70)</f>
        <v>0</v>
      </c>
    </row>
    <row r="70" spans="1:5" x14ac:dyDescent="0.25">
      <c r="A70">
        <v>34</v>
      </c>
      <c r="B70">
        <f>COUNTIFS(Table2[Mean Mag Pos], "&gt;="&amp;A70, Table2[Mean Mag Pos], "&lt;"&amp;A71)</f>
        <v>0</v>
      </c>
      <c r="C70">
        <f>COUNTIFS(Table2[Mean Mag Neg], "&gt;="&amp;A70, Table2[Mean Mag Neg], "&lt;"&amp;A71)</f>
        <v>0</v>
      </c>
      <c r="D70">
        <f>COUNTIFS(Table2[Std Mag Pos], "&gt;="&amp;A70, Table2[Std Mag Pos], "&lt;"&amp;A71)</f>
        <v>0</v>
      </c>
      <c r="E70">
        <f>COUNTIFS(Table2[Std Mag Neg], "&gt;="&amp;A70, Table2[Std Mag Neg], "&lt;"&amp;A71)</f>
        <v>0</v>
      </c>
    </row>
    <row r="71" spans="1:5" x14ac:dyDescent="0.25">
      <c r="A71">
        <v>34.5</v>
      </c>
      <c r="B71">
        <f>COUNTIFS(Table2[Mean Mag Pos], "&gt;="&amp;A71, Table2[Mean Mag Pos], "&lt;"&amp;A72)</f>
        <v>0</v>
      </c>
      <c r="C71">
        <f>COUNTIFS(Table2[Mean Mag Neg], "&gt;="&amp;A71, Table2[Mean Mag Neg], "&lt;"&amp;A72)</f>
        <v>0</v>
      </c>
      <c r="D71">
        <f>COUNTIFS(Table2[Std Mag Pos], "&gt;="&amp;A71, Table2[Std Mag Pos], "&lt;"&amp;A72)</f>
        <v>0</v>
      </c>
      <c r="E71">
        <f>COUNTIFS(Table2[Std Mag Neg], "&gt;="&amp;A71, Table2[Std Mag Neg], "&lt;"&amp;A72)</f>
        <v>0</v>
      </c>
    </row>
    <row r="72" spans="1:5" x14ac:dyDescent="0.25">
      <c r="A72">
        <v>35</v>
      </c>
      <c r="B72">
        <f>COUNTIFS(Table2[Mean Mag Pos], "&gt;="&amp;A72, Table2[Mean Mag Pos], "&lt;"&amp;A73)</f>
        <v>0</v>
      </c>
      <c r="C72">
        <f>COUNTIFS(Table2[Mean Mag Neg], "&gt;="&amp;A72, Table2[Mean Mag Neg], "&lt;"&amp;A73)</f>
        <v>0</v>
      </c>
      <c r="D72">
        <f>COUNTIFS(Table2[Std Mag Pos], "&gt;="&amp;A72, Table2[Std Mag Pos], "&lt;"&amp;A73)</f>
        <v>0</v>
      </c>
      <c r="E72">
        <f>COUNTIFS(Table2[Std Mag Neg], "&gt;="&amp;A72, Table2[Std Mag Neg], "&lt;"&amp;A73)</f>
        <v>0</v>
      </c>
    </row>
    <row r="73" spans="1:5" x14ac:dyDescent="0.25">
      <c r="A73">
        <v>35.5</v>
      </c>
      <c r="B73">
        <f>COUNTIFS(Table2[Mean Mag Pos], "&gt;="&amp;A73, Table2[Mean Mag Pos], "&lt;"&amp;A74)</f>
        <v>0</v>
      </c>
      <c r="C73">
        <f>COUNTIFS(Table2[Mean Mag Neg], "&gt;="&amp;A73, Table2[Mean Mag Neg], "&lt;"&amp;A74)</f>
        <v>0</v>
      </c>
      <c r="D73">
        <f>COUNTIFS(Table2[Std Mag Pos], "&gt;="&amp;A73, Table2[Std Mag Pos], "&lt;"&amp;A74)</f>
        <v>0</v>
      </c>
      <c r="E73">
        <f>COUNTIFS(Table2[Std Mag Neg], "&gt;="&amp;A73, Table2[Std Mag Neg], "&lt;"&amp;A74)</f>
        <v>0</v>
      </c>
    </row>
    <row r="74" spans="1:5" x14ac:dyDescent="0.25">
      <c r="A74">
        <v>36</v>
      </c>
      <c r="B74">
        <f>COUNTIFS(Table2[Mean Mag Pos], "&gt;="&amp;A74, Table2[Mean Mag Pos], "&lt;"&amp;A75)</f>
        <v>0</v>
      </c>
      <c r="C74">
        <f>COUNTIFS(Table2[Mean Mag Neg], "&gt;="&amp;A74, Table2[Mean Mag Neg], "&lt;"&amp;A75)</f>
        <v>0</v>
      </c>
      <c r="D74">
        <f>COUNTIFS(Table2[Std Mag Pos], "&gt;="&amp;A74, Table2[Std Mag Pos], "&lt;"&amp;A75)</f>
        <v>0</v>
      </c>
      <c r="E74">
        <f>COUNTIFS(Table2[Std Mag Neg], "&gt;="&amp;A74, Table2[Std Mag Neg], "&lt;"&amp;A75)</f>
        <v>0</v>
      </c>
    </row>
    <row r="75" spans="1:5" x14ac:dyDescent="0.25">
      <c r="A75">
        <v>36.5</v>
      </c>
      <c r="B75">
        <f>COUNTIFS(Table2[Mean Mag Pos], "&gt;="&amp;A75, Table2[Mean Mag Pos], "&lt;"&amp;A76)</f>
        <v>0</v>
      </c>
      <c r="C75">
        <f>COUNTIFS(Table2[Mean Mag Neg], "&gt;="&amp;A75, Table2[Mean Mag Neg], "&lt;"&amp;A76)</f>
        <v>0</v>
      </c>
      <c r="D75">
        <f>COUNTIFS(Table2[Std Mag Pos], "&gt;="&amp;A75, Table2[Std Mag Pos], "&lt;"&amp;A76)</f>
        <v>0</v>
      </c>
      <c r="E75">
        <f>COUNTIFS(Table2[Std Mag Neg], "&gt;="&amp;A75, Table2[Std Mag Neg], "&lt;"&amp;A76)</f>
        <v>0</v>
      </c>
    </row>
    <row r="76" spans="1:5" x14ac:dyDescent="0.25">
      <c r="A76">
        <v>37</v>
      </c>
      <c r="B76">
        <f>COUNTIFS(Table2[Mean Mag Pos], "&gt;="&amp;A76, Table2[Mean Mag Pos], "&lt;"&amp;A77)</f>
        <v>0</v>
      </c>
      <c r="C76">
        <f>COUNTIFS(Table2[Mean Mag Neg], "&gt;="&amp;A76, Table2[Mean Mag Neg], "&lt;"&amp;A77)</f>
        <v>0</v>
      </c>
      <c r="D76">
        <f>COUNTIFS(Table2[Std Mag Pos], "&gt;="&amp;A76, Table2[Std Mag Pos], "&lt;"&amp;A77)</f>
        <v>0</v>
      </c>
      <c r="E76">
        <f>COUNTIFS(Table2[Std Mag Neg], "&gt;="&amp;A76, Table2[Std Mag Neg], "&lt;"&amp;A77)</f>
        <v>0</v>
      </c>
    </row>
    <row r="77" spans="1:5" x14ac:dyDescent="0.25">
      <c r="A77">
        <v>37.5</v>
      </c>
      <c r="B77">
        <f>COUNTIFS(Table2[Mean Mag Pos], "&gt;="&amp;A77, Table2[Mean Mag Pos], "&lt;"&amp;A78)</f>
        <v>0</v>
      </c>
      <c r="C77">
        <f>COUNTIFS(Table2[Mean Mag Neg], "&gt;="&amp;A77, Table2[Mean Mag Neg], "&lt;"&amp;A78)</f>
        <v>0</v>
      </c>
      <c r="D77">
        <f>COUNTIFS(Table2[Std Mag Pos], "&gt;="&amp;A77, Table2[Std Mag Pos], "&lt;"&amp;A78)</f>
        <v>0</v>
      </c>
      <c r="E77">
        <f>COUNTIFS(Table2[Std Mag Neg], "&gt;="&amp;A77, Table2[Std Mag Neg], "&lt;"&amp;A78)</f>
        <v>0</v>
      </c>
    </row>
    <row r="78" spans="1:5" x14ac:dyDescent="0.25">
      <c r="A78">
        <v>38</v>
      </c>
      <c r="B78">
        <f>COUNTIFS(Table2[Mean Mag Pos], "&gt;="&amp;A78, Table2[Mean Mag Pos], "&lt;"&amp;A79)</f>
        <v>0</v>
      </c>
      <c r="C78">
        <f>COUNTIFS(Table2[Mean Mag Neg], "&gt;="&amp;A78, Table2[Mean Mag Neg], "&lt;"&amp;A79)</f>
        <v>0</v>
      </c>
      <c r="D78">
        <f>COUNTIFS(Table2[Std Mag Pos], "&gt;="&amp;A78, Table2[Std Mag Pos], "&lt;"&amp;A79)</f>
        <v>0</v>
      </c>
      <c r="E78">
        <f>COUNTIFS(Table2[Std Mag Neg], "&gt;="&amp;A78, Table2[Std Mag Neg], "&lt;"&amp;A79)</f>
        <v>0</v>
      </c>
    </row>
    <row r="79" spans="1:5" x14ac:dyDescent="0.25">
      <c r="A79">
        <v>38.5</v>
      </c>
      <c r="B79">
        <f>COUNTIFS(Table2[Mean Mag Pos], "&gt;="&amp;A79, Table2[Mean Mag Pos], "&lt;"&amp;A80)</f>
        <v>0</v>
      </c>
      <c r="C79">
        <f>COUNTIFS(Table2[Mean Mag Neg], "&gt;="&amp;A79, Table2[Mean Mag Neg], "&lt;"&amp;A80)</f>
        <v>0</v>
      </c>
      <c r="D79">
        <f>COUNTIFS(Table2[Std Mag Pos], "&gt;="&amp;A79, Table2[Std Mag Pos], "&lt;"&amp;A80)</f>
        <v>0</v>
      </c>
      <c r="E79">
        <f>COUNTIFS(Table2[Std Mag Neg], "&gt;="&amp;A79, Table2[Std Mag Neg], "&lt;"&amp;A80)</f>
        <v>0</v>
      </c>
    </row>
    <row r="80" spans="1:5" x14ac:dyDescent="0.25">
      <c r="A80">
        <v>39</v>
      </c>
      <c r="B80">
        <f>COUNTIFS(Table2[Mean Mag Pos], "&gt;="&amp;A80, Table2[Mean Mag Pos], "&lt;"&amp;A81)</f>
        <v>0</v>
      </c>
      <c r="C80">
        <f>COUNTIFS(Table2[Mean Mag Neg], "&gt;="&amp;A80, Table2[Mean Mag Neg], "&lt;"&amp;A81)</f>
        <v>0</v>
      </c>
      <c r="D80">
        <f>COUNTIFS(Table2[Std Mag Pos], "&gt;="&amp;A80, Table2[Std Mag Pos], "&lt;"&amp;A81)</f>
        <v>0</v>
      </c>
      <c r="E80">
        <f>COUNTIFS(Table2[Std Mag Neg], "&gt;="&amp;A80, Table2[Std Mag Neg], "&lt;"&amp;A81)</f>
        <v>0</v>
      </c>
    </row>
    <row r="81" spans="1:5" x14ac:dyDescent="0.25">
      <c r="A81">
        <v>39.5</v>
      </c>
      <c r="B81">
        <f>COUNTIFS(Table2[Mean Mag Pos], "&gt;="&amp;A81, Table2[Mean Mag Pos], "&lt;"&amp;A82)</f>
        <v>0</v>
      </c>
      <c r="C81">
        <f>COUNTIFS(Table2[Mean Mag Neg], "&gt;="&amp;A81, Table2[Mean Mag Neg], "&lt;"&amp;A82)</f>
        <v>0</v>
      </c>
      <c r="D81">
        <f>COUNTIFS(Table2[Std Mag Pos], "&gt;="&amp;A81, Table2[Std Mag Pos], "&lt;"&amp;A82)</f>
        <v>0</v>
      </c>
      <c r="E81">
        <f>COUNTIFS(Table2[Std Mag Neg], "&gt;="&amp;A81, Table2[Std Mag Neg], "&lt;"&amp;A82)</f>
        <v>0</v>
      </c>
    </row>
    <row r="82" spans="1:5" x14ac:dyDescent="0.25">
      <c r="A82">
        <v>40</v>
      </c>
      <c r="B82">
        <f>COUNTIFS(Table2[Mean Mag Pos], "&gt;="&amp;A82, Table2[Mean Mag Pos], "&lt;"&amp;A83)</f>
        <v>0</v>
      </c>
      <c r="C82">
        <f>COUNTIFS(Table2[Mean Mag Neg], "&gt;="&amp;A82, Table2[Mean Mag Neg], "&lt;"&amp;A83)</f>
        <v>0</v>
      </c>
      <c r="D82">
        <f>COUNTIFS(Table2[Std Mag Pos], "&gt;="&amp;A82, Table2[Std Mag Pos], "&lt;"&amp;A83)</f>
        <v>0</v>
      </c>
      <c r="E82">
        <f>COUNTIFS(Table2[Std Mag Neg], "&gt;="&amp;A82, Table2[Std Mag Neg], "&lt;"&amp;A83)</f>
        <v>0</v>
      </c>
    </row>
    <row r="83" spans="1:5" x14ac:dyDescent="0.25">
      <c r="A83">
        <v>40.5</v>
      </c>
      <c r="B83">
        <f>COUNTIFS(Table2[Mean Mag Pos], "&gt;="&amp;A83, Table2[Mean Mag Pos], "&lt;"&amp;A84)</f>
        <v>0</v>
      </c>
      <c r="C83">
        <f>COUNTIFS(Table2[Mean Mag Neg], "&gt;="&amp;A83, Table2[Mean Mag Neg], "&lt;"&amp;A84)</f>
        <v>0</v>
      </c>
      <c r="D83">
        <f>COUNTIFS(Table2[Std Mag Pos], "&gt;="&amp;A83, Table2[Std Mag Pos], "&lt;"&amp;A84)</f>
        <v>0</v>
      </c>
      <c r="E83">
        <f>COUNTIFS(Table2[Std Mag Neg], "&gt;="&amp;A83, Table2[Std Mag Neg], "&lt;"&amp;A84)</f>
        <v>0</v>
      </c>
    </row>
    <row r="84" spans="1:5" x14ac:dyDescent="0.25">
      <c r="A84">
        <v>41</v>
      </c>
      <c r="B84">
        <f>COUNTIFS(Table2[Mean Mag Pos], "&gt;="&amp;A84, Table2[Mean Mag Pos], "&lt;"&amp;A85)</f>
        <v>0</v>
      </c>
      <c r="C84">
        <f>COUNTIFS(Table2[Mean Mag Neg], "&gt;="&amp;A84, Table2[Mean Mag Neg], "&lt;"&amp;A85)</f>
        <v>0</v>
      </c>
      <c r="D84">
        <f>COUNTIFS(Table2[Std Mag Pos], "&gt;="&amp;A84, Table2[Std Mag Pos], "&lt;"&amp;A85)</f>
        <v>0</v>
      </c>
      <c r="E84">
        <f>COUNTIFS(Table2[Std Mag Neg], "&gt;="&amp;A84, Table2[Std Mag Neg], "&lt;"&amp;A85)</f>
        <v>0</v>
      </c>
    </row>
    <row r="85" spans="1:5" x14ac:dyDescent="0.25">
      <c r="A85">
        <v>41.5</v>
      </c>
      <c r="B85">
        <f>COUNTIFS(Table2[Mean Mag Pos], "&gt;="&amp;A85, Table2[Mean Mag Pos], "&lt;"&amp;A86)</f>
        <v>0</v>
      </c>
      <c r="C85">
        <f>COUNTIFS(Table2[Mean Mag Neg], "&gt;="&amp;A85, Table2[Mean Mag Neg], "&lt;"&amp;A86)</f>
        <v>0</v>
      </c>
      <c r="D85">
        <f>COUNTIFS(Table2[Std Mag Pos], "&gt;="&amp;A85, Table2[Std Mag Pos], "&lt;"&amp;A86)</f>
        <v>0</v>
      </c>
      <c r="E85">
        <f>COUNTIFS(Table2[Std Mag Neg], "&gt;="&amp;A85, Table2[Std Mag Neg], "&lt;"&amp;A86)</f>
        <v>0</v>
      </c>
    </row>
    <row r="86" spans="1:5" x14ac:dyDescent="0.25">
      <c r="A86">
        <v>42</v>
      </c>
      <c r="B86">
        <f>COUNTIFS(Table2[Mean Mag Pos], "&gt;="&amp;A86, Table2[Mean Mag Pos], "&lt;"&amp;A87)</f>
        <v>0</v>
      </c>
      <c r="C86">
        <f>COUNTIFS(Table2[Mean Mag Neg], "&gt;="&amp;A86, Table2[Mean Mag Neg], "&lt;"&amp;A87)</f>
        <v>0</v>
      </c>
      <c r="D86">
        <f>COUNTIFS(Table2[Std Mag Pos], "&gt;="&amp;A86, Table2[Std Mag Pos], "&lt;"&amp;A87)</f>
        <v>0</v>
      </c>
      <c r="E86">
        <f>COUNTIFS(Table2[Std Mag Neg], "&gt;="&amp;A86, Table2[Std Mag Neg], "&lt;"&amp;A87)</f>
        <v>0</v>
      </c>
    </row>
    <row r="87" spans="1:5" x14ac:dyDescent="0.25">
      <c r="A87">
        <v>42.5</v>
      </c>
      <c r="B87">
        <f>COUNTIFS(Table2[Mean Mag Pos], "&gt;="&amp;A87, Table2[Mean Mag Pos], "&lt;"&amp;A88)</f>
        <v>0</v>
      </c>
      <c r="C87">
        <f>COUNTIFS(Table2[Mean Mag Neg], "&gt;="&amp;A87, Table2[Mean Mag Neg], "&lt;"&amp;A88)</f>
        <v>0</v>
      </c>
      <c r="D87">
        <f>COUNTIFS(Table2[Std Mag Pos], "&gt;="&amp;A87, Table2[Std Mag Pos], "&lt;"&amp;A88)</f>
        <v>0</v>
      </c>
      <c r="E87">
        <f>COUNTIFS(Table2[Std Mag Neg], "&gt;="&amp;A87, Table2[Std Mag Neg], "&lt;"&amp;A88)</f>
        <v>0</v>
      </c>
    </row>
    <row r="88" spans="1:5" x14ac:dyDescent="0.25">
      <c r="A88">
        <v>43</v>
      </c>
      <c r="B88">
        <f>COUNTIFS(Table2[Mean Mag Pos], "&gt;="&amp;A88, Table2[Mean Mag Pos], "&lt;"&amp;A89)</f>
        <v>0</v>
      </c>
      <c r="C88">
        <f>COUNTIFS(Table2[Mean Mag Neg], "&gt;="&amp;A88, Table2[Mean Mag Neg], "&lt;"&amp;A89)</f>
        <v>0</v>
      </c>
      <c r="D88">
        <f>COUNTIFS(Table2[Std Mag Pos], "&gt;="&amp;A88, Table2[Std Mag Pos], "&lt;"&amp;A89)</f>
        <v>0</v>
      </c>
      <c r="E88">
        <f>COUNTIFS(Table2[Std Mag Neg], "&gt;="&amp;A88, Table2[Std Mag Neg], "&lt;"&amp;A89)</f>
        <v>0</v>
      </c>
    </row>
    <row r="89" spans="1:5" x14ac:dyDescent="0.25">
      <c r="A89">
        <v>43.5</v>
      </c>
      <c r="B89">
        <f>COUNTIFS(Table2[Mean Mag Pos], "&gt;="&amp;A89, Table2[Mean Mag Pos], "&lt;"&amp;A90)</f>
        <v>0</v>
      </c>
      <c r="C89">
        <f>COUNTIFS(Table2[Mean Mag Neg], "&gt;="&amp;A89, Table2[Mean Mag Neg], "&lt;"&amp;A90)</f>
        <v>0</v>
      </c>
      <c r="D89">
        <f>COUNTIFS(Table2[Std Mag Pos], "&gt;="&amp;A89, Table2[Std Mag Pos], "&lt;"&amp;A90)</f>
        <v>0</v>
      </c>
      <c r="E89">
        <f>COUNTIFS(Table2[Std Mag Neg], "&gt;="&amp;A89, Table2[Std Mag Neg], "&lt;"&amp;A90)</f>
        <v>0</v>
      </c>
    </row>
    <row r="90" spans="1:5" x14ac:dyDescent="0.25">
      <c r="A90">
        <v>44</v>
      </c>
      <c r="B90">
        <f>COUNTIFS(Table2[Mean Mag Pos], "&gt;="&amp;A90, Table2[Mean Mag Pos], "&lt;"&amp;A91)</f>
        <v>0</v>
      </c>
      <c r="C90">
        <f>COUNTIFS(Table2[Mean Mag Neg], "&gt;="&amp;A90, Table2[Mean Mag Neg], "&lt;"&amp;A91)</f>
        <v>0</v>
      </c>
      <c r="D90">
        <f>COUNTIFS(Table2[Std Mag Pos], "&gt;="&amp;A90, Table2[Std Mag Pos], "&lt;"&amp;A91)</f>
        <v>0</v>
      </c>
      <c r="E90">
        <f>COUNTIFS(Table2[Std Mag Neg], "&gt;="&amp;A90, Table2[Std Mag Neg], "&lt;"&amp;A91)</f>
        <v>0</v>
      </c>
    </row>
    <row r="91" spans="1:5" x14ac:dyDescent="0.25">
      <c r="A91">
        <v>44.5</v>
      </c>
      <c r="B91">
        <f>COUNTIFS(Table2[Mean Mag Pos], "&gt;="&amp;A91, Table2[Mean Mag Pos], "&lt;"&amp;A92)</f>
        <v>0</v>
      </c>
      <c r="C91">
        <f>COUNTIFS(Table2[Mean Mag Neg], "&gt;="&amp;A91, Table2[Mean Mag Neg], "&lt;"&amp;A92)</f>
        <v>0</v>
      </c>
      <c r="D91">
        <f>COUNTIFS(Table2[Std Mag Pos], "&gt;="&amp;A91, Table2[Std Mag Pos], "&lt;"&amp;A92)</f>
        <v>0</v>
      </c>
      <c r="E91">
        <f>COUNTIFS(Table2[Std Mag Neg], "&gt;="&amp;A91, Table2[Std Mag Neg], "&lt;"&amp;A92)</f>
        <v>0</v>
      </c>
    </row>
    <row r="92" spans="1:5" x14ac:dyDescent="0.25">
      <c r="A92">
        <v>45</v>
      </c>
      <c r="B92">
        <f>COUNTIFS(Table2[Mean Mag Pos], "&gt;="&amp;A92, Table2[Mean Mag Pos], "&lt;"&amp;A93)</f>
        <v>0</v>
      </c>
      <c r="C92">
        <f>COUNTIFS(Table2[Mean Mag Neg], "&gt;="&amp;A92, Table2[Mean Mag Neg], "&lt;"&amp;A93)</f>
        <v>0</v>
      </c>
      <c r="D92">
        <f>COUNTIFS(Table2[Std Mag Pos], "&gt;="&amp;A92, Table2[Std Mag Pos], "&lt;"&amp;A93)</f>
        <v>0</v>
      </c>
      <c r="E92">
        <f>COUNTIFS(Table2[Std Mag Neg], "&gt;="&amp;A92, Table2[Std Mag Neg], "&lt;"&amp;A93)</f>
        <v>0</v>
      </c>
    </row>
    <row r="93" spans="1:5" x14ac:dyDescent="0.25">
      <c r="A93">
        <v>45.5</v>
      </c>
      <c r="B93">
        <f>COUNTIFS(Table2[Mean Mag Pos], "&gt;="&amp;A93, Table2[Mean Mag Pos], "&lt;"&amp;A94)</f>
        <v>0</v>
      </c>
      <c r="C93">
        <f>COUNTIFS(Table2[Mean Mag Neg], "&gt;="&amp;A93, Table2[Mean Mag Neg], "&lt;"&amp;A94)</f>
        <v>0</v>
      </c>
      <c r="D93">
        <f>COUNTIFS(Table2[Std Mag Pos], "&gt;="&amp;A93, Table2[Std Mag Pos], "&lt;"&amp;A94)</f>
        <v>0</v>
      </c>
      <c r="E93">
        <f>COUNTIFS(Table2[Std Mag Neg], "&gt;="&amp;A93, Table2[Std Mag Neg], "&lt;"&amp;A94)</f>
        <v>0</v>
      </c>
    </row>
    <row r="94" spans="1:5" x14ac:dyDescent="0.25">
      <c r="A94">
        <v>46</v>
      </c>
      <c r="B94">
        <f>COUNTIFS(Table2[Mean Mag Pos], "&gt;="&amp;A94, Table2[Mean Mag Pos], "&lt;"&amp;A95)</f>
        <v>0</v>
      </c>
      <c r="C94">
        <f>COUNTIFS(Table2[Mean Mag Neg], "&gt;="&amp;A94, Table2[Mean Mag Neg], "&lt;"&amp;A95)</f>
        <v>0</v>
      </c>
      <c r="D94">
        <f>COUNTIFS(Table2[Std Mag Pos], "&gt;="&amp;A94, Table2[Std Mag Pos], "&lt;"&amp;A95)</f>
        <v>0</v>
      </c>
      <c r="E94">
        <f>COUNTIFS(Table2[Std Mag Neg], "&gt;="&amp;A94, Table2[Std Mag Neg], "&lt;"&amp;A95)</f>
        <v>0</v>
      </c>
    </row>
    <row r="95" spans="1:5" x14ac:dyDescent="0.25">
      <c r="A95">
        <v>46.5</v>
      </c>
      <c r="B95">
        <f>COUNTIFS(Table2[Mean Mag Pos], "&gt;="&amp;A95, Table2[Mean Mag Pos], "&lt;"&amp;A96)</f>
        <v>0</v>
      </c>
      <c r="C95">
        <f>COUNTIFS(Table2[Mean Mag Neg], "&gt;="&amp;A95, Table2[Mean Mag Neg], "&lt;"&amp;A96)</f>
        <v>0</v>
      </c>
      <c r="D95">
        <f>COUNTIFS(Table2[Std Mag Pos], "&gt;="&amp;A95, Table2[Std Mag Pos], "&lt;"&amp;A96)</f>
        <v>0</v>
      </c>
      <c r="E95">
        <f>COUNTIFS(Table2[Std Mag Neg], "&gt;="&amp;A95, Table2[Std Mag Neg], "&lt;"&amp;A96)</f>
        <v>0</v>
      </c>
    </row>
    <row r="96" spans="1:5" x14ac:dyDescent="0.25">
      <c r="A96">
        <v>47</v>
      </c>
      <c r="B96">
        <f>COUNTIFS(Table2[Mean Mag Pos], "&gt;="&amp;A96, Table2[Mean Mag Pos], "&lt;"&amp;A97)</f>
        <v>0</v>
      </c>
      <c r="C96">
        <f>COUNTIFS(Table2[Mean Mag Neg], "&gt;="&amp;A96, Table2[Mean Mag Neg], "&lt;"&amp;A97)</f>
        <v>0</v>
      </c>
      <c r="D96">
        <f>COUNTIFS(Table2[Std Mag Pos], "&gt;="&amp;A96, Table2[Std Mag Pos], "&lt;"&amp;A97)</f>
        <v>0</v>
      </c>
      <c r="E96">
        <f>COUNTIFS(Table2[Std Mag Neg], "&gt;="&amp;A96, Table2[Std Mag Neg], "&lt;"&amp;A97)</f>
        <v>0</v>
      </c>
    </row>
    <row r="97" spans="1:5" x14ac:dyDescent="0.25">
      <c r="A97">
        <v>47.5</v>
      </c>
      <c r="B97">
        <f>COUNTIFS(Table2[Mean Mag Pos], "&gt;="&amp;A97, Table2[Mean Mag Pos], "&lt;"&amp;A98)</f>
        <v>0</v>
      </c>
      <c r="C97">
        <f>COUNTIFS(Table2[Mean Mag Neg], "&gt;="&amp;A97, Table2[Mean Mag Neg], "&lt;"&amp;A98)</f>
        <v>0</v>
      </c>
      <c r="D97">
        <f>COUNTIFS(Table2[Std Mag Pos], "&gt;="&amp;A97, Table2[Std Mag Pos], "&lt;"&amp;A98)</f>
        <v>0</v>
      </c>
      <c r="E97">
        <f>COUNTIFS(Table2[Std Mag Neg], "&gt;="&amp;A97, Table2[Std Mag Neg], "&lt;"&amp;A98)</f>
        <v>0</v>
      </c>
    </row>
    <row r="98" spans="1:5" x14ac:dyDescent="0.25">
      <c r="A98">
        <v>48</v>
      </c>
      <c r="B98">
        <f>COUNTIFS(Table2[Mean Mag Pos], "&gt;="&amp;A98, Table2[Mean Mag Pos], "&lt;"&amp;A99)</f>
        <v>0</v>
      </c>
      <c r="C98">
        <f>COUNTIFS(Table2[Mean Mag Neg], "&gt;="&amp;A98, Table2[Mean Mag Neg], "&lt;"&amp;A99)</f>
        <v>0</v>
      </c>
      <c r="D98">
        <f>COUNTIFS(Table2[Std Mag Pos], "&gt;="&amp;A98, Table2[Std Mag Pos], "&lt;"&amp;A99)</f>
        <v>0</v>
      </c>
      <c r="E98">
        <f>COUNTIFS(Table2[Std Mag Neg], "&gt;="&amp;A98, Table2[Std Mag Neg], "&lt;"&amp;A99)</f>
        <v>0</v>
      </c>
    </row>
    <row r="99" spans="1:5" x14ac:dyDescent="0.25">
      <c r="A99">
        <v>48.5</v>
      </c>
      <c r="B99">
        <f>COUNTIFS(Table2[Mean Mag Pos], "&gt;="&amp;A99, Table2[Mean Mag Pos], "&lt;"&amp;A100)</f>
        <v>0</v>
      </c>
      <c r="C99">
        <f>COUNTIFS(Table2[Mean Mag Neg], "&gt;="&amp;A99, Table2[Mean Mag Neg], "&lt;"&amp;A100)</f>
        <v>0</v>
      </c>
      <c r="D99">
        <f>COUNTIFS(Table2[Std Mag Pos], "&gt;="&amp;A99, Table2[Std Mag Pos], "&lt;"&amp;A100)</f>
        <v>0</v>
      </c>
      <c r="E99">
        <f>COUNTIFS(Table2[Std Mag Neg], "&gt;="&amp;A99, Table2[Std Mag Neg], "&lt;"&amp;A100)</f>
        <v>0</v>
      </c>
    </row>
    <row r="100" spans="1:5" x14ac:dyDescent="0.25">
      <c r="A100">
        <v>49</v>
      </c>
      <c r="B100">
        <f>COUNTIFS(Table2[Mean Mag Pos], "&gt;="&amp;A100, Table2[Mean Mag Pos], "&lt;"&amp;A101)</f>
        <v>0</v>
      </c>
      <c r="C100">
        <f>COUNTIFS(Table2[Mean Mag Neg], "&gt;="&amp;A100, Table2[Mean Mag Neg], "&lt;"&amp;A101)</f>
        <v>0</v>
      </c>
      <c r="D100">
        <f>COUNTIFS(Table2[Std Mag Pos], "&gt;="&amp;A100, Table2[Std Mag Pos], "&lt;"&amp;A101)</f>
        <v>0</v>
      </c>
      <c r="E100">
        <f>COUNTIFS(Table2[Std Mag Neg], "&gt;="&amp;A100, Table2[Std Mag Neg], "&lt;"&amp;A101)</f>
        <v>0</v>
      </c>
    </row>
    <row r="101" spans="1:5" x14ac:dyDescent="0.25">
      <c r="A101">
        <v>49.5</v>
      </c>
      <c r="B101">
        <f>COUNTIFS(Table2[Mean Mag Pos], "&gt;="&amp;A101, Table2[Mean Mag Pos], "&lt;"&amp;A102)</f>
        <v>0</v>
      </c>
      <c r="C101">
        <f>COUNTIFS(Table2[Mean Mag Neg], "&gt;="&amp;A101, Table2[Mean Mag Neg], "&lt;"&amp;A102)</f>
        <v>0</v>
      </c>
      <c r="D101">
        <f>COUNTIFS(Table2[Std Mag Pos], "&gt;="&amp;A101, Table2[Std Mag Pos], "&lt;"&amp;A102)</f>
        <v>0</v>
      </c>
      <c r="E101">
        <f>COUNTIFS(Table2[Std Mag Neg], "&gt;="&amp;A101, Table2[Std Mag Neg], "&lt;"&amp;A102)</f>
        <v>0</v>
      </c>
    </row>
    <row r="102" spans="1:5" x14ac:dyDescent="0.25">
      <c r="A102">
        <v>50</v>
      </c>
      <c r="B102">
        <f>COUNTIFS(Table2[Mean Mag Pos], "&gt;="&amp;A102, Table2[Mean Mag Pos], "&lt;"&amp;A103)</f>
        <v>0</v>
      </c>
      <c r="C102">
        <f>COUNTIFS(Table2[Mean Mag Neg], "&gt;="&amp;A102, Table2[Mean Mag Neg], "&lt;"&amp;A103)</f>
        <v>0</v>
      </c>
      <c r="D102">
        <f>COUNTIFS(Table2[Std Mag Pos], "&gt;="&amp;A102, Table2[Std Mag Pos], "&lt;"&amp;A103)</f>
        <v>0</v>
      </c>
      <c r="E102">
        <f>COUNTIFS(Table2[Std Mag Neg], "&gt;="&amp;A102, Table2[Std Mag Neg], "&lt;"&amp;A103)</f>
        <v>0</v>
      </c>
    </row>
  </sheetData>
  <mergeCells count="17">
    <mergeCell ref="P37:V37"/>
    <mergeCell ref="P40:R40"/>
    <mergeCell ref="T40:V40"/>
    <mergeCell ref="G13:I13"/>
    <mergeCell ref="K13:M13"/>
    <mergeCell ref="G37:M37"/>
    <mergeCell ref="G40:I40"/>
    <mergeCell ref="K40:M40"/>
    <mergeCell ref="J10:K10"/>
    <mergeCell ref="L10:M10"/>
    <mergeCell ref="I3:I4"/>
    <mergeCell ref="J3:K3"/>
    <mergeCell ref="L3:M3"/>
    <mergeCell ref="J8:K8"/>
    <mergeCell ref="L8:M8"/>
    <mergeCell ref="J9:K9"/>
    <mergeCell ref="L9:M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860C-FD88-47DC-9381-F76757FDEA86}">
  <dimension ref="A1:W246"/>
  <sheetViews>
    <sheetView tabSelected="1" topLeftCell="I27" zoomScale="80" zoomScaleNormal="80" workbookViewId="0">
      <selection activeCell="W54" sqref="W54"/>
    </sheetView>
  </sheetViews>
  <sheetFormatPr defaultRowHeight="15" x14ac:dyDescent="0.25"/>
  <cols>
    <col min="2" max="2" width="13.28515625" customWidth="1"/>
    <col min="3" max="3" width="12.5703125" customWidth="1"/>
    <col min="4" max="4" width="14.28515625" customWidth="1"/>
    <col min="5" max="5" width="14" bestFit="1" customWidth="1"/>
    <col min="14" max="14" width="12.28515625" bestFit="1" customWidth="1"/>
  </cols>
  <sheetData>
    <row r="1" spans="1:13" ht="36.75" customHeight="1" x14ac:dyDescent="0.25">
      <c r="B1" s="1" t="s">
        <v>24</v>
      </c>
      <c r="C1" s="1" t="s">
        <v>25</v>
      </c>
      <c r="D1" s="1" t="s">
        <v>26</v>
      </c>
      <c r="E1" s="1" t="s">
        <v>27</v>
      </c>
    </row>
    <row r="2" spans="1:13" ht="15.75" thickBot="1" x14ac:dyDescent="0.3">
      <c r="A2">
        <v>0</v>
      </c>
      <c r="B2">
        <f>COUNTIFS(Table2[Un Mag Pos], "&gt;="&amp;A2, Table2[Un Mag Pos], "&lt;"&amp;A3)</f>
        <v>0</v>
      </c>
      <c r="C2">
        <f>COUNTIFS(Table2[Un Mag Neg], "&gt;="&amp;A2, Table2[Un Mag Neg], "&lt;"&amp;A3)</f>
        <v>0</v>
      </c>
      <c r="D2">
        <f>COUNTIFS(Table2[Un Angle Pos], "&gt;="&amp;A2, Table2[Un Angle Pos], "&lt;"&amp;A3)</f>
        <v>0</v>
      </c>
      <c r="E2">
        <f>COUNTIFS(Table2[Un Angle Neg], "&gt;="&amp;A2, Table2[Un Angle Neg], "&lt;"&amp;A3)</f>
        <v>0</v>
      </c>
    </row>
    <row r="3" spans="1:13" x14ac:dyDescent="0.25">
      <c r="A3">
        <v>20</v>
      </c>
      <c r="B3">
        <f>COUNTIFS(Table2[Un Mag Pos], "&gt;="&amp;A3, Table2[Un Mag Pos], "&lt;"&amp;A4)</f>
        <v>0</v>
      </c>
      <c r="C3">
        <f>COUNTIFS(Table2[Un Mag Neg], "&gt;="&amp;A3, Table2[Un Mag Neg], "&lt;"&amp;A4)</f>
        <v>6</v>
      </c>
      <c r="D3">
        <f>COUNTIFS(Table2[Un Angle Pos], "&gt;="&amp;A3, Table2[Un Angle Pos], "&lt;"&amp;A4)</f>
        <v>0</v>
      </c>
      <c r="E3">
        <f>COUNTIFS(Table2[Un Angle Neg], "&gt;="&amp;A3, Table2[Un Angle Neg], "&lt;"&amp;A4)</f>
        <v>0</v>
      </c>
      <c r="I3" s="71"/>
      <c r="J3" s="63" t="s">
        <v>58</v>
      </c>
      <c r="K3" s="64"/>
      <c r="L3" s="61" t="s">
        <v>56</v>
      </c>
      <c r="M3" s="62"/>
    </row>
    <row r="4" spans="1:13" ht="15.75" thickBot="1" x14ac:dyDescent="0.3">
      <c r="A4">
        <v>40</v>
      </c>
      <c r="B4">
        <f>COUNTIFS(Table2[Un Mag Pos], "&gt;="&amp;A4, Table2[Un Mag Pos], "&lt;"&amp;A5)</f>
        <v>0</v>
      </c>
      <c r="C4">
        <f>COUNTIFS(Table2[Un Mag Neg], "&gt;="&amp;A4, Table2[Un Mag Neg], "&lt;"&amp;A5)</f>
        <v>32</v>
      </c>
      <c r="D4">
        <f>COUNTIFS(Table2[Un Angle Pos], "&gt;="&amp;A4, Table2[Un Angle Pos], "&lt;"&amp;A5)</f>
        <v>0</v>
      </c>
      <c r="E4">
        <f>COUNTIFS(Table2[Un Angle Neg], "&gt;="&amp;A4, Table2[Un Angle Neg], "&lt;"&amp;A5)</f>
        <v>1</v>
      </c>
      <c r="I4" s="72"/>
      <c r="J4" s="13" t="s">
        <v>32</v>
      </c>
      <c r="K4" s="14" t="s">
        <v>33</v>
      </c>
      <c r="L4" s="15" t="s">
        <v>32</v>
      </c>
      <c r="M4" s="16" t="s">
        <v>33</v>
      </c>
    </row>
    <row r="5" spans="1:13" x14ac:dyDescent="0.25">
      <c r="A5">
        <v>60</v>
      </c>
      <c r="B5">
        <f>COUNTIFS(Table2[Un Mag Pos], "&gt;="&amp;A5, Table2[Un Mag Pos], "&lt;"&amp;A6)</f>
        <v>0</v>
      </c>
      <c r="C5">
        <f>COUNTIFS(Table2[Un Mag Neg], "&gt;="&amp;A5, Table2[Un Mag Neg], "&lt;"&amp;A6)</f>
        <v>83</v>
      </c>
      <c r="D5">
        <f>COUNTIFS(Table2[Un Angle Pos], "&gt;="&amp;A5, Table2[Un Angle Pos], "&lt;"&amp;A6)</f>
        <v>0</v>
      </c>
      <c r="E5">
        <f>COUNTIFS(Table2[Un Angle Neg], "&gt;="&amp;A5, Table2[Un Angle Neg], "&lt;"&amp;A6)</f>
        <v>2</v>
      </c>
      <c r="I5" s="39" t="s">
        <v>30</v>
      </c>
      <c r="J5" s="46">
        <f>AVERAGE(Table2[Un Mag Pos])</f>
        <v>1079.941</v>
      </c>
      <c r="K5" s="46">
        <f>AVERAGE(Table2[Un Mag Neg])</f>
        <v>275.48450000000003</v>
      </c>
      <c r="L5" s="47">
        <f>AVERAGE(Table2[Un Angle Pos])</f>
        <v>2066.6247499999999</v>
      </c>
      <c r="M5" s="48">
        <f>AVERAGE(Table2[Un Angle Neg])</f>
        <v>655.23699999999997</v>
      </c>
    </row>
    <row r="6" spans="1:13" x14ac:dyDescent="0.25">
      <c r="A6">
        <v>80</v>
      </c>
      <c r="B6">
        <f>COUNTIFS(Table2[Un Mag Pos], "&gt;="&amp;A6, Table2[Un Mag Pos], "&lt;"&amp;A7)</f>
        <v>0</v>
      </c>
      <c r="C6">
        <f>COUNTIFS(Table2[Un Mag Neg], "&gt;="&amp;A6, Table2[Un Mag Neg], "&lt;"&amp;A7)</f>
        <v>154</v>
      </c>
      <c r="D6">
        <f>COUNTIFS(Table2[Un Angle Pos], "&gt;="&amp;A6, Table2[Un Angle Pos], "&lt;"&amp;A7)</f>
        <v>0</v>
      </c>
      <c r="E6">
        <f>COUNTIFS(Table2[Un Angle Neg], "&gt;="&amp;A6, Table2[Un Angle Neg], "&lt;"&amp;A7)</f>
        <v>7</v>
      </c>
      <c r="I6" s="40" t="s">
        <v>31</v>
      </c>
      <c r="J6" s="29">
        <f>_xlfn.STDEV.P(Table2[Un Mag Pos])</f>
        <v>292.40176045810665</v>
      </c>
      <c r="K6" s="29">
        <f>_xlfn.STDEV.P(Table2[Un Mag Neg])</f>
        <v>147.32479173496225</v>
      </c>
      <c r="L6" s="44">
        <f>_xlfn.STDEV.P(Table2[Un Angle Pos])</f>
        <v>503.94114431889511</v>
      </c>
      <c r="M6" s="45">
        <f>_xlfn.STDEV.P(Table2[Un Angle Neg])</f>
        <v>371.1459973258502</v>
      </c>
    </row>
    <row r="7" spans="1:13" ht="15.75" thickBot="1" x14ac:dyDescent="0.3">
      <c r="A7">
        <v>100</v>
      </c>
      <c r="B7">
        <f>COUNTIFS(Table2[Un Mag Pos], "&gt;="&amp;A7, Table2[Un Mag Pos], "&lt;"&amp;A8)</f>
        <v>0</v>
      </c>
      <c r="C7">
        <f>COUNTIFS(Table2[Un Mag Neg], "&gt;="&amp;A7, Table2[Un Mag Neg], "&lt;"&amp;A8)</f>
        <v>185</v>
      </c>
      <c r="D7">
        <f>COUNTIFS(Table2[Un Angle Pos], "&gt;="&amp;A7, Table2[Un Angle Pos], "&lt;"&amp;A8)</f>
        <v>0</v>
      </c>
      <c r="E7">
        <f>COUNTIFS(Table2[Un Angle Neg], "&gt;="&amp;A7, Table2[Un Angle Neg], "&lt;"&amp;A8)</f>
        <v>9</v>
      </c>
      <c r="I7" s="43" t="s">
        <v>74</v>
      </c>
      <c r="J7" s="5">
        <f>MEDIAN(Table2[Un Mag Pos])</f>
        <v>1083</v>
      </c>
      <c r="K7" s="5">
        <f>MEDIAN(Table2[Un Mag Neg])</f>
        <v>247</v>
      </c>
      <c r="L7" s="10">
        <f>MEDIAN(Table2[Un Angle Pos])</f>
        <v>2053</v>
      </c>
      <c r="M7" s="6">
        <f>MEDIAN(Table2[Un Angle Neg])</f>
        <v>574</v>
      </c>
    </row>
    <row r="8" spans="1:13" x14ac:dyDescent="0.25">
      <c r="A8">
        <v>120</v>
      </c>
      <c r="B8">
        <f>COUNTIFS(Table2[Un Mag Pos], "&gt;="&amp;A8, Table2[Un Mag Pos], "&lt;"&amp;A9)</f>
        <v>0</v>
      </c>
      <c r="C8">
        <f>COUNTIFS(Table2[Un Mag Neg], "&gt;="&amp;A8, Table2[Un Mag Neg], "&lt;"&amp;A9)</f>
        <v>215</v>
      </c>
      <c r="D8">
        <f>COUNTIFS(Table2[Un Angle Pos], "&gt;="&amp;A8, Table2[Un Angle Pos], "&lt;"&amp;A9)</f>
        <v>0</v>
      </c>
      <c r="E8">
        <f>COUNTIFS(Table2[Un Angle Neg], "&gt;="&amp;A8, Table2[Un Angle Neg], "&lt;"&amp;A9)</f>
        <v>13</v>
      </c>
      <c r="J8" s="66" t="s">
        <v>58</v>
      </c>
      <c r="K8" s="66"/>
      <c r="L8" s="66" t="s">
        <v>56</v>
      </c>
      <c r="M8" s="66"/>
    </row>
    <row r="9" spans="1:13" x14ac:dyDescent="0.25">
      <c r="A9">
        <v>140</v>
      </c>
      <c r="B9">
        <f>COUNTIFS(Table2[Un Mag Pos], "&gt;="&amp;A9, Table2[Un Mag Pos], "&lt;"&amp;A10)</f>
        <v>0</v>
      </c>
      <c r="C9">
        <f>COUNTIFS(Table2[Un Mag Neg], "&gt;="&amp;A9, Table2[Un Mag Neg], "&lt;"&amp;A10)</f>
        <v>228</v>
      </c>
      <c r="D9">
        <f>COUNTIFS(Table2[Un Angle Pos], "&gt;="&amp;A9, Table2[Un Angle Pos], "&lt;"&amp;A10)</f>
        <v>0</v>
      </c>
      <c r="E9">
        <f>COUNTIFS(Table2[Un Angle Neg], "&gt;="&amp;A9, Table2[Un Angle Neg], "&lt;"&amp;A10)</f>
        <v>27</v>
      </c>
      <c r="I9" s="3" t="s">
        <v>34</v>
      </c>
      <c r="J9" s="67">
        <f>ABS(J5-K5)</f>
        <v>804.45650000000001</v>
      </c>
      <c r="K9" s="67"/>
      <c r="L9" s="67">
        <f>ABS(L5-M5)</f>
        <v>1411.3877499999999</v>
      </c>
      <c r="M9" s="67"/>
    </row>
    <row r="10" spans="1:13" x14ac:dyDescent="0.25">
      <c r="A10">
        <v>160</v>
      </c>
      <c r="B10">
        <f>COUNTIFS(Table2[Un Mag Pos], "&gt;="&amp;A10, Table2[Un Mag Pos], "&lt;"&amp;A11)</f>
        <v>0</v>
      </c>
      <c r="C10">
        <f>COUNTIFS(Table2[Un Mag Neg], "&gt;="&amp;A10, Table2[Un Mag Neg], "&lt;"&amp;A11)</f>
        <v>257</v>
      </c>
      <c r="D10">
        <f>COUNTIFS(Table2[Un Angle Pos], "&gt;="&amp;A10, Table2[Un Angle Pos], "&lt;"&amp;A11)</f>
        <v>0</v>
      </c>
      <c r="E10">
        <f>COUNTIFS(Table2[Un Angle Neg], "&gt;="&amp;A10, Table2[Un Angle Neg], "&lt;"&amp;A11)</f>
        <v>37</v>
      </c>
      <c r="I10" s="3" t="s">
        <v>35</v>
      </c>
      <c r="J10" s="67">
        <f>ABS(J6-K6)</f>
        <v>145.0769687231444</v>
      </c>
      <c r="K10" s="67"/>
      <c r="L10" s="67">
        <f>ABS(L6-M6)</f>
        <v>132.79514699304491</v>
      </c>
      <c r="M10" s="67"/>
    </row>
    <row r="11" spans="1:13" x14ac:dyDescent="0.25">
      <c r="A11">
        <v>180</v>
      </c>
      <c r="B11">
        <f>COUNTIFS(Table2[Un Mag Pos], "&gt;="&amp;A11, Table2[Un Mag Pos], "&lt;"&amp;A12)</f>
        <v>0</v>
      </c>
      <c r="C11">
        <f>COUNTIFS(Table2[Un Mag Neg], "&gt;="&amp;A11, Table2[Un Mag Neg], "&lt;"&amp;A12)</f>
        <v>268</v>
      </c>
      <c r="D11">
        <f>COUNTIFS(Table2[Un Angle Pos], "&gt;="&amp;A11, Table2[Un Angle Pos], "&lt;"&amp;A12)</f>
        <v>0</v>
      </c>
      <c r="E11">
        <f>COUNTIFS(Table2[Un Angle Neg], "&gt;="&amp;A11, Table2[Un Angle Neg], "&lt;"&amp;A12)</f>
        <v>35</v>
      </c>
    </row>
    <row r="12" spans="1:13" x14ac:dyDescent="0.25">
      <c r="A12">
        <v>200</v>
      </c>
      <c r="B12">
        <f>COUNTIFS(Table2[Un Mag Pos], "&gt;="&amp;A12, Table2[Un Mag Pos], "&lt;"&amp;A13)</f>
        <v>1</v>
      </c>
      <c r="C12">
        <f>COUNTIFS(Table2[Un Mag Neg], "&gt;="&amp;A12, Table2[Un Mag Neg], "&lt;"&amp;A13)</f>
        <v>234</v>
      </c>
      <c r="D12">
        <f>COUNTIFS(Table2[Un Angle Pos], "&gt;="&amp;A12, Table2[Un Angle Pos], "&lt;"&amp;A13)</f>
        <v>0</v>
      </c>
      <c r="E12">
        <f>COUNTIFS(Table2[Un Angle Neg], "&gt;="&amp;A12, Table2[Un Angle Neg], "&lt;"&amp;A13)</f>
        <v>58</v>
      </c>
    </row>
    <row r="13" spans="1:13" ht="21" x14ac:dyDescent="0.35">
      <c r="A13">
        <v>220</v>
      </c>
      <c r="B13">
        <f>COUNTIFS(Table2[Un Mag Pos], "&gt;="&amp;A13, Table2[Un Mag Pos], "&lt;"&amp;A14)</f>
        <v>1</v>
      </c>
      <c r="C13">
        <f>COUNTIFS(Table2[Un Mag Neg], "&gt;="&amp;A13, Table2[Un Mag Neg], "&lt;"&amp;A14)</f>
        <v>268</v>
      </c>
      <c r="D13">
        <f>COUNTIFS(Table2[Un Angle Pos], "&gt;="&amp;A13, Table2[Un Angle Pos], "&lt;"&amp;A14)</f>
        <v>0</v>
      </c>
      <c r="E13">
        <f>COUNTIFS(Table2[Un Angle Neg], "&gt;="&amp;A13, Table2[Un Angle Neg], "&lt;"&amp;A14)</f>
        <v>66</v>
      </c>
      <c r="G13" s="68" t="s">
        <v>55</v>
      </c>
      <c r="H13" s="68"/>
      <c r="I13" s="68"/>
      <c r="K13" s="68" t="s">
        <v>56</v>
      </c>
      <c r="L13" s="68"/>
      <c r="M13" s="68"/>
    </row>
    <row r="14" spans="1:13" ht="15.75" thickBot="1" x14ac:dyDescent="0.3">
      <c r="A14">
        <v>240</v>
      </c>
      <c r="B14">
        <f>COUNTIFS(Table2[Un Mag Pos], "&gt;="&amp;A14, Table2[Un Mag Pos], "&lt;"&amp;A15)</f>
        <v>2</v>
      </c>
      <c r="C14">
        <f>COUNTIFS(Table2[Un Mag Neg], "&gt;="&amp;A14, Table2[Un Mag Neg], "&lt;"&amp;A15)</f>
        <v>201</v>
      </c>
      <c r="D14">
        <f>COUNTIFS(Table2[Un Angle Pos], "&gt;="&amp;A14, Table2[Un Angle Pos], "&lt;"&amp;A15)</f>
        <v>0</v>
      </c>
      <c r="E14">
        <f>COUNTIFS(Table2[Un Angle Neg], "&gt;="&amp;A14, Table2[Un Angle Neg], "&lt;"&amp;A15)</f>
        <v>85</v>
      </c>
    </row>
    <row r="15" spans="1:13" ht="15.75" thickBot="1" x14ac:dyDescent="0.3">
      <c r="A15">
        <v>260</v>
      </c>
      <c r="B15">
        <f>COUNTIFS(Table2[Un Mag Pos], "&gt;="&amp;A15, Table2[Un Mag Pos], "&lt;"&amp;A16)</f>
        <v>0</v>
      </c>
      <c r="C15">
        <f>COUNTIFS(Table2[Un Mag Neg], "&gt;="&amp;A15, Table2[Un Mag Neg], "&lt;"&amp;A16)</f>
        <v>233</v>
      </c>
      <c r="D15">
        <f>COUNTIFS(Table2[Un Angle Pos], "&gt;="&amp;A15, Table2[Un Angle Pos], "&lt;"&amp;A16)</f>
        <v>0</v>
      </c>
      <c r="E15">
        <f>COUNTIFS(Table2[Un Angle Neg], "&gt;="&amp;A15, Table2[Un Angle Neg], "&lt;"&amp;A16)</f>
        <v>62</v>
      </c>
      <c r="G15" s="3"/>
      <c r="H15" s="7" t="s">
        <v>44</v>
      </c>
      <c r="I15" s="22" t="s">
        <v>47</v>
      </c>
      <c r="K15" s="3"/>
      <c r="L15" s="7" t="s">
        <v>44</v>
      </c>
      <c r="M15" s="22" t="s">
        <v>47</v>
      </c>
    </row>
    <row r="16" spans="1:13" x14ac:dyDescent="0.25">
      <c r="A16">
        <v>280</v>
      </c>
      <c r="B16">
        <f>COUNTIFS(Table2[Un Mag Pos], "&gt;="&amp;A16, Table2[Un Mag Pos], "&lt;"&amp;A17)</f>
        <v>2</v>
      </c>
      <c r="C16">
        <f>COUNTIFS(Table2[Un Mag Neg], "&gt;="&amp;A16, Table2[Un Mag Neg], "&lt;"&amp;A17)</f>
        <v>176</v>
      </c>
      <c r="D16">
        <f>COUNTIFS(Table2[Un Angle Pos], "&gt;="&amp;A16, Table2[Un Angle Pos], "&lt;"&amp;A17)</f>
        <v>0</v>
      </c>
      <c r="E16">
        <f>COUNTIFS(Table2[Un Angle Neg], "&gt;="&amp;A16, Table2[Un Angle Neg], "&lt;"&amp;A17)</f>
        <v>84</v>
      </c>
      <c r="G16" s="7" t="s">
        <v>46</v>
      </c>
      <c r="H16" s="23">
        <f>MIN(Table2[Un Mag Pos])</f>
        <v>218</v>
      </c>
      <c r="I16" s="24">
        <f>MIN(Table2[Un Mag Neg])</f>
        <v>20</v>
      </c>
      <c r="K16" s="7" t="s">
        <v>46</v>
      </c>
      <c r="L16" s="23">
        <f>MIN(Table2[Un Angle Pos])</f>
        <v>483</v>
      </c>
      <c r="M16" s="24">
        <f>MIN(Table2[Un Angle Neg])</f>
        <v>57</v>
      </c>
    </row>
    <row r="17" spans="1:13" ht="15.75" thickBot="1" x14ac:dyDescent="0.3">
      <c r="A17">
        <v>300</v>
      </c>
      <c r="B17">
        <f>COUNTIFS(Table2[Un Mag Pos], "&gt;="&amp;A17, Table2[Un Mag Pos], "&lt;"&amp;A18)</f>
        <v>3</v>
      </c>
      <c r="C17">
        <f>COUNTIFS(Table2[Un Mag Neg], "&gt;="&amp;A17, Table2[Un Mag Neg], "&lt;"&amp;A18)</f>
        <v>199</v>
      </c>
      <c r="D17">
        <f>COUNTIFS(Table2[Un Angle Pos], "&gt;="&amp;A17, Table2[Un Angle Pos], "&lt;"&amp;A18)</f>
        <v>0</v>
      </c>
      <c r="E17">
        <f>COUNTIFS(Table2[Un Angle Neg], "&gt;="&amp;A17, Table2[Un Angle Neg], "&lt;"&amp;A18)</f>
        <v>114</v>
      </c>
      <c r="G17" s="4" t="s">
        <v>45</v>
      </c>
      <c r="H17" s="11">
        <f>MAX(Table2[Un Mag Pos])</f>
        <v>2091</v>
      </c>
      <c r="I17" s="12">
        <f>MAX(Table2[Un Mag Neg])</f>
        <v>1027</v>
      </c>
      <c r="K17" s="4" t="s">
        <v>45</v>
      </c>
      <c r="L17" s="11">
        <f>MAX(Table2[Un Angle Pos])</f>
        <v>4040</v>
      </c>
      <c r="M17" s="12">
        <f>MAX(Table2[Un Angle Neg])</f>
        <v>2527</v>
      </c>
    </row>
    <row r="18" spans="1:13" x14ac:dyDescent="0.25">
      <c r="A18">
        <v>320</v>
      </c>
      <c r="B18">
        <f>COUNTIFS(Table2[Un Mag Pos], "&gt;="&amp;A18, Table2[Un Mag Pos], "&lt;"&amp;A19)</f>
        <v>7</v>
      </c>
      <c r="C18">
        <f>COUNTIFS(Table2[Un Mag Neg], "&gt;="&amp;A18, Table2[Un Mag Neg], "&lt;"&amp;A19)</f>
        <v>165</v>
      </c>
      <c r="D18">
        <f>COUNTIFS(Table2[Un Angle Pos], "&gt;="&amp;A18, Table2[Un Angle Pos], "&lt;"&amp;A19)</f>
        <v>0</v>
      </c>
      <c r="E18">
        <f>COUNTIFS(Table2[Un Angle Neg], "&gt;="&amp;A18, Table2[Un Angle Neg], "&lt;"&amp;A19)</f>
        <v>105</v>
      </c>
    </row>
    <row r="19" spans="1:13" x14ac:dyDescent="0.25">
      <c r="A19">
        <v>340</v>
      </c>
      <c r="B19">
        <f>COUNTIFS(Table2[Un Mag Pos], "&gt;="&amp;A19, Table2[Un Mag Pos], "&lt;"&amp;A20)</f>
        <v>6</v>
      </c>
      <c r="C19">
        <f>COUNTIFS(Table2[Un Mag Neg], "&gt;="&amp;A19, Table2[Un Mag Neg], "&lt;"&amp;A20)</f>
        <v>131</v>
      </c>
      <c r="D19">
        <f>COUNTIFS(Table2[Un Angle Pos], "&gt;="&amp;A19, Table2[Un Angle Pos], "&lt;"&amp;A20)</f>
        <v>0</v>
      </c>
      <c r="E19">
        <f>COUNTIFS(Table2[Un Angle Neg], "&gt;="&amp;A19, Table2[Un Angle Neg], "&lt;"&amp;A20)</f>
        <v>122</v>
      </c>
    </row>
    <row r="20" spans="1:13" x14ac:dyDescent="0.25">
      <c r="A20">
        <v>360</v>
      </c>
      <c r="B20">
        <f>COUNTIFS(Table2[Un Mag Pos], "&gt;="&amp;A20, Table2[Un Mag Pos], "&lt;"&amp;A21)</f>
        <v>7</v>
      </c>
      <c r="C20">
        <f>COUNTIFS(Table2[Un Mag Neg], "&gt;="&amp;A20, Table2[Un Mag Neg], "&lt;"&amp;A21)</f>
        <v>139</v>
      </c>
      <c r="D20">
        <f>COUNTIFS(Table2[Un Angle Pos], "&gt;="&amp;A20, Table2[Un Angle Pos], "&lt;"&amp;A21)</f>
        <v>0</v>
      </c>
      <c r="E20">
        <f>COUNTIFS(Table2[Un Angle Neg], "&gt;="&amp;A20, Table2[Un Angle Neg], "&lt;"&amp;A21)</f>
        <v>108</v>
      </c>
      <c r="G20" s="3"/>
      <c r="K20" s="3"/>
    </row>
    <row r="21" spans="1:13" x14ac:dyDescent="0.25">
      <c r="A21">
        <v>380</v>
      </c>
      <c r="B21">
        <f>COUNTIFS(Table2[Un Mag Pos], "&gt;="&amp;A21, Table2[Un Mag Pos], "&lt;"&amp;A22)</f>
        <v>4</v>
      </c>
      <c r="C21">
        <f>COUNTIFS(Table2[Un Mag Neg], "&gt;="&amp;A21, Table2[Un Mag Neg], "&lt;"&amp;A22)</f>
        <v>116</v>
      </c>
      <c r="D21">
        <f>COUNTIFS(Table2[Un Angle Pos], "&gt;="&amp;A21, Table2[Un Angle Pos], "&lt;"&amp;A22)</f>
        <v>0</v>
      </c>
      <c r="E21">
        <f>COUNTIFS(Table2[Un Angle Neg], "&gt;="&amp;A21, Table2[Un Angle Neg], "&lt;"&amp;A22)</f>
        <v>127</v>
      </c>
      <c r="G21" s="21" t="s">
        <v>48</v>
      </c>
      <c r="K21" s="21" t="s">
        <v>48</v>
      </c>
    </row>
    <row r="22" spans="1:13" x14ac:dyDescent="0.25">
      <c r="A22">
        <v>400</v>
      </c>
      <c r="B22">
        <f>COUNTIFS(Table2[Un Mag Pos], "&gt;="&amp;A22, Table2[Un Mag Pos], "&lt;"&amp;A23)</f>
        <v>11</v>
      </c>
      <c r="C22">
        <f>COUNTIFS(Table2[Un Mag Neg], "&gt;="&amp;A22, Table2[Un Mag Neg], "&lt;"&amp;A23)</f>
        <v>99</v>
      </c>
      <c r="D22">
        <f>COUNTIFS(Table2[Un Angle Pos], "&gt;="&amp;A22, Table2[Un Angle Pos], "&lt;"&amp;A23)</f>
        <v>0</v>
      </c>
      <c r="E22">
        <f>COUNTIFS(Table2[Un Angle Neg], "&gt;="&amp;A22, Table2[Un Angle Neg], "&lt;"&amp;A23)</f>
        <v>128</v>
      </c>
      <c r="G22" s="20" t="s">
        <v>50</v>
      </c>
      <c r="H22">
        <f>COUNTIFS(Table2[Un Mag Pos], "&gt;="&amp;I16, Table2[Un Mag Pos], "&lt;="&amp;I17)</f>
        <v>1667</v>
      </c>
      <c r="K22" s="20" t="s">
        <v>50</v>
      </c>
      <c r="L22">
        <f>COUNTIFS(Table2[Un Angle Pos], "&gt;="&amp;M16, Table2[Un Angle Pos], "&lt;="&amp;M17)</f>
        <v>3336</v>
      </c>
    </row>
    <row r="23" spans="1:13" x14ac:dyDescent="0.25">
      <c r="A23">
        <v>420</v>
      </c>
      <c r="B23">
        <f>COUNTIFS(Table2[Un Mag Pos], "&gt;="&amp;A23, Table2[Un Mag Pos], "&lt;"&amp;A24)</f>
        <v>7</v>
      </c>
      <c r="C23">
        <f>COUNTIFS(Table2[Un Mag Neg], "&gt;="&amp;A23, Table2[Un Mag Neg], "&lt;"&amp;A24)</f>
        <v>92</v>
      </c>
      <c r="D23">
        <f>COUNTIFS(Table2[Un Angle Pos], "&gt;="&amp;A23, Table2[Un Angle Pos], "&lt;"&amp;A24)</f>
        <v>0</v>
      </c>
      <c r="E23">
        <f>COUNTIFS(Table2[Un Angle Neg], "&gt;="&amp;A23, Table2[Un Angle Neg], "&lt;"&amp;A24)</f>
        <v>113</v>
      </c>
      <c r="G23" s="2" t="s">
        <v>51</v>
      </c>
      <c r="H23">
        <f>H22/4000*100</f>
        <v>41.675000000000004</v>
      </c>
      <c r="K23" s="2" t="s">
        <v>51</v>
      </c>
      <c r="L23">
        <f>L22/4000*100</f>
        <v>83.399999999999991</v>
      </c>
    </row>
    <row r="24" spans="1:13" x14ac:dyDescent="0.25">
      <c r="A24">
        <v>440</v>
      </c>
      <c r="B24">
        <f>COUNTIFS(Table2[Un Mag Pos], "&gt;="&amp;A24, Table2[Un Mag Pos], "&lt;"&amp;A25)</f>
        <v>19</v>
      </c>
      <c r="C24">
        <f>COUNTIFS(Table2[Un Mag Neg], "&gt;="&amp;A24, Table2[Un Mag Neg], "&lt;"&amp;A25)</f>
        <v>66</v>
      </c>
      <c r="D24">
        <f>COUNTIFS(Table2[Un Angle Pos], "&gt;="&amp;A24, Table2[Un Angle Pos], "&lt;"&amp;A25)</f>
        <v>0</v>
      </c>
      <c r="E24">
        <f>COUNTIFS(Table2[Un Angle Neg], "&gt;="&amp;A24, Table2[Un Angle Neg], "&lt;"&amp;A25)</f>
        <v>87</v>
      </c>
    </row>
    <row r="25" spans="1:13" x14ac:dyDescent="0.25">
      <c r="A25">
        <v>460</v>
      </c>
      <c r="B25">
        <f>COUNTIFS(Table2[Un Mag Pos], "&gt;="&amp;A25, Table2[Un Mag Pos], "&lt;"&amp;A26)</f>
        <v>12</v>
      </c>
      <c r="C25">
        <f>COUNTIFS(Table2[Un Mag Neg], "&gt;="&amp;A25, Table2[Un Mag Neg], "&lt;"&amp;A26)</f>
        <v>65</v>
      </c>
      <c r="D25">
        <f>COUNTIFS(Table2[Un Angle Pos], "&gt;="&amp;A25, Table2[Un Angle Pos], "&lt;"&amp;A26)</f>
        <v>0</v>
      </c>
      <c r="E25">
        <f>COUNTIFS(Table2[Un Angle Neg], "&gt;="&amp;A25, Table2[Un Angle Neg], "&lt;"&amp;A26)</f>
        <v>119</v>
      </c>
      <c r="G25" s="21" t="s">
        <v>49</v>
      </c>
      <c r="K25" s="21" t="s">
        <v>49</v>
      </c>
    </row>
    <row r="26" spans="1:13" x14ac:dyDescent="0.25">
      <c r="A26">
        <v>480</v>
      </c>
      <c r="B26">
        <f>COUNTIFS(Table2[Un Mag Pos], "&gt;="&amp;A26, Table2[Un Mag Pos], "&lt;"&amp;A27)</f>
        <v>13</v>
      </c>
      <c r="C26">
        <f>COUNTIFS(Table2[Un Mag Neg], "&gt;="&amp;A26, Table2[Un Mag Neg], "&lt;"&amp;A27)</f>
        <v>53</v>
      </c>
      <c r="D26">
        <f>COUNTIFS(Table2[Un Angle Pos], "&gt;="&amp;A26, Table2[Un Angle Pos], "&lt;"&amp;A27)</f>
        <v>1</v>
      </c>
      <c r="E26">
        <f>COUNTIFS(Table2[Un Angle Neg], "&gt;="&amp;A26, Table2[Un Angle Neg], "&lt;"&amp;A27)</f>
        <v>120</v>
      </c>
      <c r="G26" s="2" t="s">
        <v>50</v>
      </c>
      <c r="H26">
        <f>COUNTIFS(Table2[Un Mag Neg], "&gt;="&amp;H16, Table2[Un Mag Neg], "&lt;="&amp;H17)</f>
        <v>2363</v>
      </c>
      <c r="K26" s="2" t="s">
        <v>50</v>
      </c>
      <c r="L26">
        <f>COUNTIFS(Table2[Un Angle Neg], "&gt;="&amp;L16, Table2[Un Angle Neg], "&lt;="&amp;L17)</f>
        <v>2462</v>
      </c>
    </row>
    <row r="27" spans="1:13" x14ac:dyDescent="0.25">
      <c r="A27">
        <v>500</v>
      </c>
      <c r="B27">
        <f>COUNTIFS(Table2[Un Mag Pos], "&gt;="&amp;A27, Table2[Un Mag Pos], "&lt;"&amp;A28)</f>
        <v>21</v>
      </c>
      <c r="C27">
        <f>COUNTIFS(Table2[Un Mag Neg], "&gt;="&amp;A27, Table2[Un Mag Neg], "&lt;"&amp;A28)</f>
        <v>48</v>
      </c>
      <c r="D27">
        <f>COUNTIFS(Table2[Un Angle Pos], "&gt;="&amp;A27, Table2[Un Angle Pos], "&lt;"&amp;A28)</f>
        <v>0</v>
      </c>
      <c r="E27">
        <f>COUNTIFS(Table2[Un Angle Neg], "&gt;="&amp;A27, Table2[Un Angle Neg], "&lt;"&amp;A28)</f>
        <v>111</v>
      </c>
      <c r="G27" s="20" t="s">
        <v>51</v>
      </c>
      <c r="H27">
        <f>H26/4000*100</f>
        <v>59.075000000000003</v>
      </c>
      <c r="K27" s="20" t="s">
        <v>51</v>
      </c>
      <c r="L27">
        <f>L26/4000*100</f>
        <v>61.550000000000004</v>
      </c>
    </row>
    <row r="28" spans="1:13" x14ac:dyDescent="0.25">
      <c r="A28">
        <v>520</v>
      </c>
      <c r="B28">
        <f>COUNTIFS(Table2[Un Mag Pos], "&gt;="&amp;A28, Table2[Un Mag Pos], "&lt;"&amp;A29)</f>
        <v>30</v>
      </c>
      <c r="C28">
        <f>COUNTIFS(Table2[Un Mag Neg], "&gt;="&amp;A28, Table2[Un Mag Neg], "&lt;"&amp;A29)</f>
        <v>44</v>
      </c>
      <c r="D28">
        <f>COUNTIFS(Table2[Un Angle Pos], "&gt;="&amp;A28, Table2[Un Angle Pos], "&lt;"&amp;A29)</f>
        <v>0</v>
      </c>
      <c r="E28">
        <f>COUNTIFS(Table2[Un Angle Neg], "&gt;="&amp;A28, Table2[Un Angle Neg], "&lt;"&amp;A29)</f>
        <v>100</v>
      </c>
    </row>
    <row r="29" spans="1:13" x14ac:dyDescent="0.25">
      <c r="A29">
        <v>540</v>
      </c>
      <c r="B29">
        <f>COUNTIFS(Table2[Un Mag Pos], "&gt;="&amp;A29, Table2[Un Mag Pos], "&lt;"&amp;A30)</f>
        <v>23</v>
      </c>
      <c r="C29">
        <f>COUNTIFS(Table2[Un Mag Neg], "&gt;="&amp;A29, Table2[Un Mag Neg], "&lt;"&amp;A30)</f>
        <v>30</v>
      </c>
      <c r="D29">
        <f>COUNTIFS(Table2[Un Angle Pos], "&gt;="&amp;A29, Table2[Un Angle Pos], "&lt;"&amp;A30)</f>
        <v>0</v>
      </c>
      <c r="E29">
        <f>COUNTIFS(Table2[Un Angle Neg], "&gt;="&amp;A29, Table2[Un Angle Neg], "&lt;"&amp;A30)</f>
        <v>106</v>
      </c>
    </row>
    <row r="30" spans="1:13" x14ac:dyDescent="0.25">
      <c r="A30">
        <v>560</v>
      </c>
      <c r="B30">
        <f>COUNTIFS(Table2[Un Mag Pos], "&gt;="&amp;A30, Table2[Un Mag Pos], "&lt;"&amp;A31)</f>
        <v>30</v>
      </c>
      <c r="C30">
        <f>COUNTIFS(Table2[Un Mag Neg], "&gt;="&amp;A30, Table2[Un Mag Neg], "&lt;"&amp;A31)</f>
        <v>33</v>
      </c>
      <c r="D30">
        <f>COUNTIFS(Table2[Un Angle Pos], "&gt;="&amp;A30, Table2[Un Angle Pos], "&lt;"&amp;A31)</f>
        <v>1</v>
      </c>
      <c r="E30">
        <f>COUNTIFS(Table2[Un Angle Neg], "&gt;="&amp;A30, Table2[Un Angle Neg], "&lt;"&amp;A31)</f>
        <v>83</v>
      </c>
      <c r="G30" s="21" t="s">
        <v>15</v>
      </c>
      <c r="K30" s="21" t="s">
        <v>15</v>
      </c>
    </row>
    <row r="31" spans="1:13" x14ac:dyDescent="0.25">
      <c r="A31">
        <v>580</v>
      </c>
      <c r="B31">
        <f>COUNTIFS(Table2[Un Mag Pos], "&gt;="&amp;A31, Table2[Un Mag Pos], "&lt;"&amp;A32)</f>
        <v>26</v>
      </c>
      <c r="C31">
        <f>COUNTIFS(Table2[Un Mag Neg], "&gt;="&amp;A31, Table2[Un Mag Neg], "&lt;"&amp;A32)</f>
        <v>25</v>
      </c>
      <c r="D31">
        <f>COUNTIFS(Table2[Un Angle Pos], "&gt;="&amp;A31, Table2[Un Angle Pos], "&lt;"&amp;A32)</f>
        <v>1</v>
      </c>
      <c r="E31">
        <f>COUNTIFS(Table2[Un Angle Neg], "&gt;="&amp;A31, Table2[Un Angle Neg], "&lt;"&amp;A32)</f>
        <v>99</v>
      </c>
      <c r="G31" t="s">
        <v>50</v>
      </c>
      <c r="H31">
        <f>H22+H26</f>
        <v>4030</v>
      </c>
      <c r="K31" t="s">
        <v>50</v>
      </c>
      <c r="L31">
        <f>L22+L26</f>
        <v>5798</v>
      </c>
    </row>
    <row r="32" spans="1:13" x14ac:dyDescent="0.25">
      <c r="A32">
        <v>600</v>
      </c>
      <c r="B32">
        <f>COUNTIFS(Table2[Un Mag Pos], "&gt;="&amp;A32, Table2[Un Mag Pos], "&lt;"&amp;A33)</f>
        <v>35</v>
      </c>
      <c r="C32">
        <f>COUNTIFS(Table2[Un Mag Neg], "&gt;="&amp;A32, Table2[Un Mag Neg], "&lt;"&amp;A33)</f>
        <v>29</v>
      </c>
      <c r="D32">
        <f>COUNTIFS(Table2[Un Angle Pos], "&gt;="&amp;A32, Table2[Un Angle Pos], "&lt;"&amp;A33)</f>
        <v>1</v>
      </c>
      <c r="E32">
        <f>COUNTIFS(Table2[Un Angle Neg], "&gt;="&amp;A32, Table2[Un Angle Neg], "&lt;"&amp;A33)</f>
        <v>101</v>
      </c>
      <c r="G32" t="s">
        <v>51</v>
      </c>
      <c r="H32">
        <f>H31/8000*100</f>
        <v>50.375</v>
      </c>
      <c r="K32" t="s">
        <v>51</v>
      </c>
      <c r="L32">
        <f>L31/8000*100</f>
        <v>72.474999999999994</v>
      </c>
    </row>
    <row r="33" spans="1:22" x14ac:dyDescent="0.25">
      <c r="A33">
        <v>620</v>
      </c>
      <c r="B33">
        <f>COUNTIFS(Table2[Un Mag Pos], "&gt;="&amp;A33, Table2[Un Mag Pos], "&lt;"&amp;A34)</f>
        <v>26</v>
      </c>
      <c r="C33">
        <f>COUNTIFS(Table2[Un Mag Neg], "&gt;="&amp;A33, Table2[Un Mag Neg], "&lt;"&amp;A34)</f>
        <v>20</v>
      </c>
      <c r="D33">
        <f>COUNTIFS(Table2[Un Angle Pos], "&gt;="&amp;A33, Table2[Un Angle Pos], "&lt;"&amp;A34)</f>
        <v>0</v>
      </c>
      <c r="E33">
        <f>COUNTIFS(Table2[Un Angle Neg], "&gt;="&amp;A33, Table2[Un Angle Neg], "&lt;"&amp;A34)</f>
        <v>99</v>
      </c>
    </row>
    <row r="34" spans="1:22" x14ac:dyDescent="0.25">
      <c r="A34">
        <v>640</v>
      </c>
      <c r="B34">
        <f>COUNTIFS(Table2[Un Mag Pos], "&gt;="&amp;A34, Table2[Un Mag Pos], "&lt;"&amp;A35)</f>
        <v>40</v>
      </c>
      <c r="C34">
        <f>COUNTIFS(Table2[Un Mag Neg], "&gt;="&amp;A34, Table2[Un Mag Neg], "&lt;"&amp;A35)</f>
        <v>21</v>
      </c>
      <c r="D34">
        <f>COUNTIFS(Table2[Un Angle Pos], "&gt;="&amp;A34, Table2[Un Angle Pos], "&lt;"&amp;A35)</f>
        <v>2</v>
      </c>
      <c r="E34">
        <f>COUNTIFS(Table2[Un Angle Neg], "&gt;="&amp;A34, Table2[Un Angle Neg], "&lt;"&amp;A35)</f>
        <v>95</v>
      </c>
    </row>
    <row r="35" spans="1:22" x14ac:dyDescent="0.25">
      <c r="A35">
        <v>660</v>
      </c>
      <c r="B35">
        <f>COUNTIFS(Table2[Un Mag Pos], "&gt;="&amp;A35, Table2[Un Mag Pos], "&lt;"&amp;A36)</f>
        <v>33</v>
      </c>
      <c r="C35">
        <f>COUNTIFS(Table2[Un Mag Neg], "&gt;="&amp;A35, Table2[Un Mag Neg], "&lt;"&amp;A36)</f>
        <v>15</v>
      </c>
      <c r="D35">
        <f>COUNTIFS(Table2[Un Angle Pos], "&gt;="&amp;A35, Table2[Un Angle Pos], "&lt;"&amp;A36)</f>
        <v>1</v>
      </c>
      <c r="E35">
        <f>COUNTIFS(Table2[Un Angle Neg], "&gt;="&amp;A35, Table2[Un Angle Neg], "&lt;"&amp;A36)</f>
        <v>64</v>
      </c>
    </row>
    <row r="36" spans="1:22" x14ac:dyDescent="0.25">
      <c r="A36">
        <v>680</v>
      </c>
      <c r="B36">
        <f>COUNTIFS(Table2[Un Mag Pos], "&gt;="&amp;A36, Table2[Un Mag Pos], "&lt;"&amp;A37)</f>
        <v>48</v>
      </c>
      <c r="C36">
        <f>COUNTIFS(Table2[Un Mag Neg], "&gt;="&amp;A36, Table2[Un Mag Neg], "&lt;"&amp;A37)</f>
        <v>14</v>
      </c>
      <c r="D36">
        <f>COUNTIFS(Table2[Un Angle Pos], "&gt;="&amp;A36, Table2[Un Angle Pos], "&lt;"&amp;A37)</f>
        <v>2</v>
      </c>
      <c r="E36">
        <f>COUNTIFS(Table2[Un Angle Neg], "&gt;="&amp;A36, Table2[Un Angle Neg], "&lt;"&amp;A37)</f>
        <v>73</v>
      </c>
    </row>
    <row r="37" spans="1:22" ht="24" thickBot="1" x14ac:dyDescent="0.4">
      <c r="A37">
        <v>700</v>
      </c>
      <c r="B37">
        <f>COUNTIFS(Table2[Un Mag Pos], "&gt;="&amp;A37, Table2[Un Mag Pos], "&lt;"&amp;A38)</f>
        <v>48</v>
      </c>
      <c r="C37">
        <f>COUNTIFS(Table2[Un Mag Neg], "&gt;="&amp;A37, Table2[Un Mag Neg], "&lt;"&amp;A38)</f>
        <v>10</v>
      </c>
      <c r="D37">
        <f>COUNTIFS(Table2[Un Angle Pos], "&gt;="&amp;A37, Table2[Un Angle Pos], "&lt;"&amp;A38)</f>
        <v>2</v>
      </c>
      <c r="E37">
        <f>COUNTIFS(Table2[Un Angle Neg], "&gt;="&amp;A37, Table2[Un Angle Neg], "&lt;"&amp;A38)</f>
        <v>66</v>
      </c>
      <c r="G37" s="69" t="s">
        <v>63</v>
      </c>
      <c r="H37" s="69"/>
      <c r="I37" s="69"/>
      <c r="J37" s="69"/>
      <c r="K37" s="69"/>
      <c r="L37" s="69"/>
      <c r="M37" s="69"/>
      <c r="P37" s="69" t="s">
        <v>75</v>
      </c>
      <c r="Q37" s="69"/>
      <c r="R37" s="69"/>
      <c r="S37" s="69"/>
      <c r="T37" s="69"/>
      <c r="U37" s="69"/>
      <c r="V37" s="69"/>
    </row>
    <row r="38" spans="1:22" x14ac:dyDescent="0.25">
      <c r="A38">
        <v>720</v>
      </c>
      <c r="B38">
        <f>COUNTIFS(Table2[Un Mag Pos], "&gt;="&amp;A38, Table2[Un Mag Pos], "&lt;"&amp;A39)</f>
        <v>66</v>
      </c>
      <c r="C38">
        <f>COUNTIFS(Table2[Un Mag Neg], "&gt;="&amp;A38, Table2[Un Mag Neg], "&lt;"&amp;A39)</f>
        <v>4</v>
      </c>
      <c r="D38">
        <f>COUNTIFS(Table2[Un Angle Pos], "&gt;="&amp;A38, Table2[Un Angle Pos], "&lt;"&amp;A39)</f>
        <v>2</v>
      </c>
      <c r="E38">
        <f>COUNTIFS(Table2[Un Angle Neg], "&gt;="&amp;A38, Table2[Un Angle Neg], "&lt;"&amp;A39)</f>
        <v>82</v>
      </c>
    </row>
    <row r="39" spans="1:22" x14ac:dyDescent="0.25">
      <c r="A39">
        <v>740</v>
      </c>
      <c r="B39">
        <f>COUNTIFS(Table2[Un Mag Pos], "&gt;="&amp;A39, Table2[Un Mag Pos], "&lt;"&amp;A40)</f>
        <v>62</v>
      </c>
      <c r="C39">
        <f>COUNTIFS(Table2[Un Mag Neg], "&gt;="&amp;A39, Table2[Un Mag Neg], "&lt;"&amp;A40)</f>
        <v>9</v>
      </c>
      <c r="D39">
        <f>COUNTIFS(Table2[Un Angle Pos], "&gt;="&amp;A39, Table2[Un Angle Pos], "&lt;"&amp;A40)</f>
        <v>5</v>
      </c>
      <c r="E39">
        <f>COUNTIFS(Table2[Un Angle Neg], "&gt;="&amp;A39, Table2[Un Angle Neg], "&lt;"&amp;A40)</f>
        <v>64</v>
      </c>
    </row>
    <row r="40" spans="1:22" ht="21" x14ac:dyDescent="0.35">
      <c r="A40">
        <v>760</v>
      </c>
      <c r="B40">
        <f>COUNTIFS(Table2[Un Mag Pos], "&gt;="&amp;A40, Table2[Un Mag Pos], "&lt;"&amp;A41)</f>
        <v>63</v>
      </c>
      <c r="C40">
        <f>COUNTIFS(Table2[Un Mag Neg], "&gt;="&amp;A40, Table2[Un Mag Neg], "&lt;"&amp;A41)</f>
        <v>8</v>
      </c>
      <c r="D40">
        <f>COUNTIFS(Table2[Un Angle Pos], "&gt;="&amp;A40, Table2[Un Angle Pos], "&lt;"&amp;A41)</f>
        <v>2</v>
      </c>
      <c r="E40">
        <f>COUNTIFS(Table2[Un Angle Neg], "&gt;="&amp;A40, Table2[Un Angle Neg], "&lt;"&amp;A41)</f>
        <v>68</v>
      </c>
      <c r="G40" s="68" t="s">
        <v>55</v>
      </c>
      <c r="H40" s="68"/>
      <c r="I40" s="68"/>
      <c r="K40" s="68" t="s">
        <v>56</v>
      </c>
      <c r="L40" s="68"/>
      <c r="M40" s="68"/>
      <c r="P40" s="68" t="s">
        <v>55</v>
      </c>
      <c r="Q40" s="68"/>
      <c r="R40" s="68"/>
      <c r="T40" s="68" t="s">
        <v>56</v>
      </c>
      <c r="U40" s="68"/>
      <c r="V40" s="68"/>
    </row>
    <row r="41" spans="1:22" x14ac:dyDescent="0.25">
      <c r="A41">
        <v>780</v>
      </c>
      <c r="B41">
        <f>COUNTIFS(Table2[Un Mag Pos], "&gt;="&amp;A41, Table2[Un Mag Pos], "&lt;"&amp;A42)</f>
        <v>60</v>
      </c>
      <c r="C41">
        <f>COUNTIFS(Table2[Un Mag Neg], "&gt;="&amp;A41, Table2[Un Mag Neg], "&lt;"&amp;A42)</f>
        <v>7</v>
      </c>
      <c r="D41">
        <f>COUNTIFS(Table2[Un Angle Pos], "&gt;="&amp;A41, Table2[Un Angle Pos], "&lt;"&amp;A42)</f>
        <v>4</v>
      </c>
      <c r="E41">
        <f>COUNTIFS(Table2[Un Angle Neg], "&gt;="&amp;A41, Table2[Un Angle Neg], "&lt;"&amp;A42)</f>
        <v>75</v>
      </c>
    </row>
    <row r="42" spans="1:22" x14ac:dyDescent="0.25">
      <c r="A42">
        <v>800</v>
      </c>
      <c r="B42">
        <f>COUNTIFS(Table2[Un Mag Pos], "&gt;="&amp;A42, Table2[Un Mag Pos], "&lt;"&amp;A43)</f>
        <v>57</v>
      </c>
      <c r="C42">
        <f>COUNTIFS(Table2[Un Mag Neg], "&gt;="&amp;A42, Table2[Un Mag Neg], "&lt;"&amp;A43)</f>
        <v>4</v>
      </c>
      <c r="D42">
        <f>COUNTIFS(Table2[Un Angle Pos], "&gt;="&amp;A42, Table2[Un Angle Pos], "&lt;"&amp;A43)</f>
        <v>3</v>
      </c>
      <c r="E42">
        <f>COUNTIFS(Table2[Un Angle Neg], "&gt;="&amp;A42, Table2[Un Angle Neg], "&lt;"&amp;A43)</f>
        <v>67</v>
      </c>
      <c r="G42" t="s">
        <v>64</v>
      </c>
      <c r="H42" s="26">
        <f>AVERAGE(J5:K5)</f>
        <v>677.71275000000003</v>
      </c>
      <c r="K42" t="s">
        <v>64</v>
      </c>
      <c r="L42" s="26">
        <f>AVERAGE(L5:M5)</f>
        <v>1360.930875</v>
      </c>
      <c r="P42" t="s">
        <v>64</v>
      </c>
      <c r="Q42" s="25">
        <f>AVERAGE(J7:K7)</f>
        <v>665</v>
      </c>
      <c r="T42" t="s">
        <v>64</v>
      </c>
      <c r="U42" s="25">
        <f>AVERAGE(L7:M7)</f>
        <v>1313.5</v>
      </c>
    </row>
    <row r="43" spans="1:22" x14ac:dyDescent="0.25">
      <c r="A43">
        <v>820</v>
      </c>
      <c r="B43">
        <f>COUNTIFS(Table2[Un Mag Pos], "&gt;="&amp;A43, Table2[Un Mag Pos], "&lt;"&amp;A44)</f>
        <v>78</v>
      </c>
      <c r="C43">
        <f>COUNTIFS(Table2[Un Mag Neg], "&gt;="&amp;A43, Table2[Un Mag Neg], "&lt;"&amp;A44)</f>
        <v>4</v>
      </c>
      <c r="D43">
        <f>COUNTIFS(Table2[Un Angle Pos], "&gt;="&amp;A43, Table2[Un Angle Pos], "&lt;"&amp;A44)</f>
        <v>5</v>
      </c>
      <c r="E43">
        <f>COUNTIFS(Table2[Un Angle Neg], "&gt;="&amp;A43, Table2[Un Angle Neg], "&lt;"&amp;A44)</f>
        <v>64</v>
      </c>
    </row>
    <row r="44" spans="1:22" x14ac:dyDescent="0.25">
      <c r="A44">
        <v>840</v>
      </c>
      <c r="B44">
        <f>COUNTIFS(Table2[Un Mag Pos], "&gt;="&amp;A44, Table2[Un Mag Pos], "&lt;"&amp;A45)</f>
        <v>51</v>
      </c>
      <c r="C44">
        <f>COUNTIFS(Table2[Un Mag Neg], "&gt;="&amp;A44, Table2[Un Mag Neg], "&lt;"&amp;A45)</f>
        <v>4</v>
      </c>
      <c r="D44">
        <f>COUNTIFS(Table2[Un Angle Pos], "&gt;="&amp;A44, Table2[Un Angle Pos], "&lt;"&amp;A45)</f>
        <v>9</v>
      </c>
      <c r="E44">
        <f>COUNTIFS(Table2[Un Angle Neg], "&gt;="&amp;A44, Table2[Un Angle Neg], "&lt;"&amp;A45)</f>
        <v>39</v>
      </c>
      <c r="G44" t="s">
        <v>68</v>
      </c>
      <c r="H44">
        <f>COUNTIF(Table2[Un Mag Neg], "&gt;"&amp;H42)</f>
        <v>72</v>
      </c>
      <c r="K44" t="s">
        <v>68</v>
      </c>
      <c r="L44">
        <f>COUNTIF(Table2[Un Angle Neg], "&gt;"&amp;L42)</f>
        <v>212</v>
      </c>
      <c r="P44" t="s">
        <v>68</v>
      </c>
      <c r="Q44">
        <f>COUNTIF(Table2[Un Mag Neg], "&gt;"&amp;Q42)</f>
        <v>78</v>
      </c>
      <c r="R44">
        <f>Q44/4000 *100</f>
        <v>1.95</v>
      </c>
      <c r="T44" t="s">
        <v>68</v>
      </c>
      <c r="U44">
        <f>COUNTIF(Table2[Un Angle Neg], "&gt;"&amp;U42)</f>
        <v>237</v>
      </c>
      <c r="V44">
        <f>U44/4000 *100</f>
        <v>5.9249999999999998</v>
      </c>
    </row>
    <row r="45" spans="1:22" x14ac:dyDescent="0.25">
      <c r="A45">
        <v>860</v>
      </c>
      <c r="B45">
        <f>COUNTIFS(Table2[Un Mag Pos], "&gt;="&amp;A45, Table2[Un Mag Pos], "&lt;"&amp;A46)</f>
        <v>97</v>
      </c>
      <c r="C45">
        <f>COUNTIFS(Table2[Un Mag Neg], "&gt;="&amp;A45, Table2[Un Mag Neg], "&lt;"&amp;A46)</f>
        <v>1</v>
      </c>
      <c r="D45">
        <f>COUNTIFS(Table2[Un Angle Pos], "&gt;="&amp;A45, Table2[Un Angle Pos], "&lt;"&amp;A46)</f>
        <v>1</v>
      </c>
      <c r="E45">
        <f>COUNTIFS(Table2[Un Angle Neg], "&gt;="&amp;A45, Table2[Un Angle Neg], "&lt;"&amp;A46)</f>
        <v>48</v>
      </c>
      <c r="G45" t="s">
        <v>69</v>
      </c>
      <c r="H45">
        <f>COUNTIF(Table2[Un Mag Pos], "&lt;"&amp;H42)</f>
        <v>354</v>
      </c>
      <c r="K45" t="s">
        <v>69</v>
      </c>
      <c r="L45">
        <f>COUNTIF(Table2[Un Angle Pos], "&lt;"&amp;L42)</f>
        <v>291</v>
      </c>
      <c r="P45" t="s">
        <v>69</v>
      </c>
      <c r="Q45">
        <f>COUNTIF(Table2[Un Mag Pos], "&lt;"&amp;Q42)</f>
        <v>336</v>
      </c>
      <c r="R45">
        <f>Q45/4000 *100</f>
        <v>8.4</v>
      </c>
      <c r="T45" t="s">
        <v>69</v>
      </c>
      <c r="U45">
        <f>COUNTIF(Table2[Un Angle Pos], "&lt;"&amp;U42)</f>
        <v>255</v>
      </c>
      <c r="V45">
        <f>U45/4000 *100</f>
        <v>6.375</v>
      </c>
    </row>
    <row r="46" spans="1:22" x14ac:dyDescent="0.25">
      <c r="A46">
        <v>880</v>
      </c>
      <c r="B46">
        <f>COUNTIFS(Table2[Un Mag Pos], "&gt;="&amp;A46, Table2[Un Mag Pos], "&lt;"&amp;A47)</f>
        <v>80</v>
      </c>
      <c r="C46">
        <f>COUNTIFS(Table2[Un Mag Neg], "&gt;="&amp;A46, Table2[Un Mag Neg], "&lt;"&amp;A47)</f>
        <v>1</v>
      </c>
      <c r="D46">
        <f>COUNTIFS(Table2[Un Angle Pos], "&gt;="&amp;A46, Table2[Un Angle Pos], "&lt;"&amp;A47)</f>
        <v>2</v>
      </c>
      <c r="E46">
        <f>COUNTIFS(Table2[Un Angle Neg], "&gt;="&amp;A46, Table2[Un Angle Neg], "&lt;"&amp;A47)</f>
        <v>52</v>
      </c>
    </row>
    <row r="47" spans="1:22" x14ac:dyDescent="0.25">
      <c r="A47">
        <v>900</v>
      </c>
      <c r="B47">
        <f>COUNTIFS(Table2[Un Mag Pos], "&gt;="&amp;A47, Table2[Un Mag Pos], "&lt;"&amp;A48)</f>
        <v>86</v>
      </c>
      <c r="C47">
        <f>COUNTIFS(Table2[Un Mag Neg], "&gt;="&amp;A47, Table2[Un Mag Neg], "&lt;"&amp;A48)</f>
        <v>2</v>
      </c>
      <c r="D47">
        <f>COUNTIFS(Table2[Un Angle Pos], "&gt;="&amp;A47, Table2[Un Angle Pos], "&lt;"&amp;A48)</f>
        <v>4</v>
      </c>
      <c r="E47">
        <f>COUNTIFS(Table2[Un Angle Neg], "&gt;="&amp;A47, Table2[Un Angle Neg], "&lt;"&amp;A48)</f>
        <v>45</v>
      </c>
    </row>
    <row r="48" spans="1:22" x14ac:dyDescent="0.25">
      <c r="A48">
        <v>920</v>
      </c>
      <c r="B48">
        <f>COUNTIFS(Table2[Un Mag Pos], "&gt;="&amp;A48, Table2[Un Mag Pos], "&lt;"&amp;A49)</f>
        <v>91</v>
      </c>
      <c r="C48">
        <f>COUNTIFS(Table2[Un Mag Neg], "&gt;="&amp;A48, Table2[Un Mag Neg], "&lt;"&amp;A49)</f>
        <v>0</v>
      </c>
      <c r="D48">
        <f>COUNTIFS(Table2[Un Angle Pos], "&gt;="&amp;A48, Table2[Un Angle Pos], "&lt;"&amp;A49)</f>
        <v>5</v>
      </c>
      <c r="E48">
        <f>COUNTIFS(Table2[Un Angle Neg], "&gt;="&amp;A48, Table2[Un Angle Neg], "&lt;"&amp;A49)</f>
        <v>47</v>
      </c>
      <c r="G48" t="s">
        <v>67</v>
      </c>
      <c r="K48" t="s">
        <v>67</v>
      </c>
      <c r="P48" t="s">
        <v>67</v>
      </c>
      <c r="T48" t="s">
        <v>67</v>
      </c>
    </row>
    <row r="49" spans="1:23" x14ac:dyDescent="0.25">
      <c r="A49">
        <v>940</v>
      </c>
      <c r="B49">
        <f>COUNTIFS(Table2[Un Mag Pos], "&gt;="&amp;A49, Table2[Un Mag Pos], "&lt;"&amp;A50)</f>
        <v>84</v>
      </c>
      <c r="C49">
        <f>COUNTIFS(Table2[Un Mag Neg], "&gt;="&amp;A49, Table2[Un Mag Neg], "&lt;"&amp;A50)</f>
        <v>0</v>
      </c>
      <c r="D49">
        <f>COUNTIFS(Table2[Un Angle Pos], "&gt;="&amp;A49, Table2[Un Angle Pos], "&lt;"&amp;A50)</f>
        <v>9</v>
      </c>
      <c r="E49">
        <f>COUNTIFS(Table2[Un Angle Neg], "&gt;="&amp;A49, Table2[Un Angle Neg], "&lt;"&amp;A50)</f>
        <v>44</v>
      </c>
      <c r="G49" s="2" t="s">
        <v>50</v>
      </c>
      <c r="H49">
        <f>SUM(H44:H45)</f>
        <v>426</v>
      </c>
      <c r="K49" s="2" t="s">
        <v>50</v>
      </c>
      <c r="L49">
        <f>SUM(L44:L45)</f>
        <v>503</v>
      </c>
      <c r="P49" s="49" t="s">
        <v>50</v>
      </c>
      <c r="Q49">
        <f>SUM(Q44:Q45)</f>
        <v>414</v>
      </c>
      <c r="T49" s="49" t="s">
        <v>50</v>
      </c>
      <c r="U49">
        <f>SUM(U44:U45)</f>
        <v>492</v>
      </c>
    </row>
    <row r="50" spans="1:23" x14ac:dyDescent="0.25">
      <c r="A50">
        <v>960</v>
      </c>
      <c r="B50">
        <f>COUNTIFS(Table2[Un Mag Pos], "&gt;="&amp;A50, Table2[Un Mag Pos], "&lt;"&amp;A51)</f>
        <v>101</v>
      </c>
      <c r="C50">
        <f>COUNTIFS(Table2[Un Mag Neg], "&gt;="&amp;A50, Table2[Un Mag Neg], "&lt;"&amp;A51)</f>
        <v>1</v>
      </c>
      <c r="D50">
        <f>COUNTIFS(Table2[Un Angle Pos], "&gt;="&amp;A50, Table2[Un Angle Pos], "&lt;"&amp;A51)</f>
        <v>2</v>
      </c>
      <c r="E50">
        <f>COUNTIFS(Table2[Un Angle Neg], "&gt;="&amp;A50, Table2[Un Angle Neg], "&lt;"&amp;A51)</f>
        <v>44</v>
      </c>
      <c r="G50" s="2" t="s">
        <v>51</v>
      </c>
      <c r="H50">
        <f>H49/8000*100</f>
        <v>5.3250000000000002</v>
      </c>
      <c r="K50" s="2" t="s">
        <v>51</v>
      </c>
      <c r="L50">
        <f>L49/8000*100</f>
        <v>6.2874999999999996</v>
      </c>
      <c r="P50" s="49" t="s">
        <v>51</v>
      </c>
      <c r="Q50">
        <f>Q49/8000*100</f>
        <v>5.1749999999999998</v>
      </c>
      <c r="T50" s="49" t="s">
        <v>51</v>
      </c>
      <c r="U50">
        <f>U49/8000*100</f>
        <v>6.15</v>
      </c>
    </row>
    <row r="51" spans="1:23" x14ac:dyDescent="0.25">
      <c r="A51">
        <v>980</v>
      </c>
      <c r="B51">
        <f>COUNTIFS(Table2[Un Mag Pos], "&gt;="&amp;A51, Table2[Un Mag Pos], "&lt;"&amp;A52)</f>
        <v>102</v>
      </c>
      <c r="C51">
        <f>COUNTIFS(Table2[Un Mag Neg], "&gt;="&amp;A51, Table2[Un Mag Neg], "&lt;"&amp;A52)</f>
        <v>0</v>
      </c>
      <c r="D51">
        <f>COUNTIFS(Table2[Un Angle Pos], "&gt;="&amp;A51, Table2[Un Angle Pos], "&lt;"&amp;A52)</f>
        <v>4</v>
      </c>
      <c r="E51">
        <f>COUNTIFS(Table2[Un Angle Neg], "&gt;="&amp;A51, Table2[Un Angle Neg], "&lt;"&amp;A52)</f>
        <v>36</v>
      </c>
    </row>
    <row r="52" spans="1:23" x14ac:dyDescent="0.25">
      <c r="A52">
        <v>1000</v>
      </c>
      <c r="B52">
        <f>COUNTIFS(Table2[Un Mag Pos], "&gt;="&amp;A52, Table2[Un Mag Pos], "&lt;"&amp;A53)</f>
        <v>95</v>
      </c>
      <c r="C52">
        <f>COUNTIFS(Table2[Un Mag Neg], "&gt;="&amp;A52, Table2[Un Mag Neg], "&lt;"&amp;A53)</f>
        <v>0</v>
      </c>
      <c r="D52">
        <f>COUNTIFS(Table2[Un Angle Pos], "&gt;="&amp;A52, Table2[Un Angle Pos], "&lt;"&amp;A53)</f>
        <v>6</v>
      </c>
      <c r="E52">
        <f>COUNTIFS(Table2[Un Angle Neg], "&gt;="&amp;A52, Table2[Un Angle Neg], "&lt;"&amp;A53)</f>
        <v>41</v>
      </c>
    </row>
    <row r="53" spans="1:23" x14ac:dyDescent="0.25">
      <c r="A53">
        <v>1020</v>
      </c>
      <c r="B53">
        <f>COUNTIFS(Table2[Un Mag Pos], "&gt;="&amp;A53, Table2[Un Mag Pos], "&lt;"&amp;A54)</f>
        <v>106</v>
      </c>
      <c r="C53">
        <f>COUNTIFS(Table2[Un Mag Neg], "&gt;="&amp;A53, Table2[Un Mag Neg], "&lt;"&amp;A54)</f>
        <v>1</v>
      </c>
      <c r="D53">
        <f>COUNTIFS(Table2[Un Angle Pos], "&gt;="&amp;A53, Table2[Un Angle Pos], "&lt;"&amp;A54)</f>
        <v>5</v>
      </c>
      <c r="E53">
        <f>COUNTIFS(Table2[Un Angle Neg], "&gt;="&amp;A53, Table2[Un Angle Neg], "&lt;"&amp;A54)</f>
        <v>20</v>
      </c>
      <c r="N53" t="s">
        <v>108</v>
      </c>
      <c r="O53">
        <v>5</v>
      </c>
      <c r="P53" t="s">
        <v>64</v>
      </c>
      <c r="Q53" s="25">
        <f>AVERAGE(J7:K7)-O53</f>
        <v>660</v>
      </c>
      <c r="S53">
        <v>-1</v>
      </c>
      <c r="T53" t="s">
        <v>64</v>
      </c>
      <c r="U53" s="25">
        <f>AVERAGE(L7:M7)-S53</f>
        <v>1314.5</v>
      </c>
      <c r="W53" t="s">
        <v>109</v>
      </c>
    </row>
    <row r="54" spans="1:23" x14ac:dyDescent="0.25">
      <c r="A54">
        <v>1040</v>
      </c>
      <c r="B54">
        <f>COUNTIFS(Table2[Un Mag Pos], "&gt;="&amp;A54, Table2[Un Mag Pos], "&lt;"&amp;A55)</f>
        <v>136</v>
      </c>
      <c r="C54">
        <f>COUNTIFS(Table2[Un Mag Neg], "&gt;="&amp;A54, Table2[Un Mag Neg], "&lt;"&amp;A55)</f>
        <v>0</v>
      </c>
      <c r="D54">
        <f>COUNTIFS(Table2[Un Angle Pos], "&gt;="&amp;A54, Table2[Un Angle Pos], "&lt;"&amp;A55)</f>
        <v>10</v>
      </c>
      <c r="E54">
        <f>COUNTIFS(Table2[Un Angle Neg], "&gt;="&amp;A54, Table2[Un Angle Neg], "&lt;"&amp;A55)</f>
        <v>29</v>
      </c>
    </row>
    <row r="55" spans="1:23" x14ac:dyDescent="0.25">
      <c r="A55">
        <v>1060</v>
      </c>
      <c r="B55">
        <f>COUNTIFS(Table2[Un Mag Pos], "&gt;="&amp;A55, Table2[Un Mag Pos], "&lt;"&amp;A56)</f>
        <v>110</v>
      </c>
      <c r="C55">
        <f>COUNTIFS(Table2[Un Mag Neg], "&gt;="&amp;A55, Table2[Un Mag Neg], "&lt;"&amp;A56)</f>
        <v>0</v>
      </c>
      <c r="D55">
        <f>COUNTIFS(Table2[Un Angle Pos], "&gt;="&amp;A55, Table2[Un Angle Pos], "&lt;"&amp;A56)</f>
        <v>17</v>
      </c>
      <c r="E55">
        <f>COUNTIFS(Table2[Un Angle Neg], "&gt;="&amp;A55, Table2[Un Angle Neg], "&lt;"&amp;A56)</f>
        <v>33</v>
      </c>
      <c r="P55" t="s">
        <v>68</v>
      </c>
      <c r="Q55">
        <f>COUNTIF(Table2[Un Mag Neg], "&gt;"&amp;Q53)</f>
        <v>84</v>
      </c>
      <c r="R55">
        <f>Q55/4000 *100</f>
        <v>2.1</v>
      </c>
      <c r="T55" t="s">
        <v>68</v>
      </c>
      <c r="U55">
        <f>COUNTIF(Table2[Un Angle Neg], "&gt;"&amp;U53)</f>
        <v>235</v>
      </c>
      <c r="V55">
        <f>U55/4000 *100</f>
        <v>5.875</v>
      </c>
    </row>
    <row r="56" spans="1:23" x14ac:dyDescent="0.25">
      <c r="A56">
        <v>1080</v>
      </c>
      <c r="B56">
        <f>COUNTIFS(Table2[Un Mag Pos], "&gt;="&amp;A56, Table2[Un Mag Pos], "&lt;"&amp;A57)</f>
        <v>113</v>
      </c>
      <c r="C56">
        <f>COUNTIFS(Table2[Un Mag Neg], "&gt;="&amp;A56, Table2[Un Mag Neg], "&lt;"&amp;A57)</f>
        <v>0</v>
      </c>
      <c r="D56">
        <f>COUNTIFS(Table2[Un Angle Pos], "&gt;="&amp;A56, Table2[Un Angle Pos], "&lt;"&amp;A57)</f>
        <v>6</v>
      </c>
      <c r="E56">
        <f>COUNTIFS(Table2[Un Angle Neg], "&gt;="&amp;A56, Table2[Un Angle Neg], "&lt;"&amp;A57)</f>
        <v>29</v>
      </c>
      <c r="P56" t="s">
        <v>69</v>
      </c>
      <c r="Q56">
        <f>COUNTIF(Table2[Un Mag Pos], "&lt;"&amp;Q53)</f>
        <v>326</v>
      </c>
      <c r="R56">
        <f>Q56/4000 *100</f>
        <v>8.15</v>
      </c>
      <c r="T56" t="s">
        <v>69</v>
      </c>
      <c r="U56">
        <f>COUNTIF(Table2[Un Angle Pos], "&lt;"&amp;U53)</f>
        <v>256</v>
      </c>
      <c r="V56">
        <f>U56/4000 *100</f>
        <v>6.4</v>
      </c>
    </row>
    <row r="57" spans="1:23" x14ac:dyDescent="0.25">
      <c r="A57">
        <v>1100</v>
      </c>
      <c r="B57">
        <f>COUNTIFS(Table2[Un Mag Pos], "&gt;="&amp;A57, Table2[Un Mag Pos], "&lt;"&amp;A58)</f>
        <v>86</v>
      </c>
      <c r="C57">
        <f>COUNTIFS(Table2[Un Mag Neg], "&gt;="&amp;A57, Table2[Un Mag Neg], "&lt;"&amp;A58)</f>
        <v>0</v>
      </c>
      <c r="D57">
        <f>COUNTIFS(Table2[Un Angle Pos], "&gt;="&amp;A57, Table2[Un Angle Pos], "&lt;"&amp;A58)</f>
        <v>13</v>
      </c>
      <c r="E57">
        <f>COUNTIFS(Table2[Un Angle Neg], "&gt;="&amp;A57, Table2[Un Angle Neg], "&lt;"&amp;A58)</f>
        <v>34</v>
      </c>
    </row>
    <row r="58" spans="1:23" x14ac:dyDescent="0.25">
      <c r="A58">
        <v>1120</v>
      </c>
      <c r="B58">
        <f>COUNTIFS(Table2[Un Mag Pos], "&gt;="&amp;A58, Table2[Un Mag Pos], "&lt;"&amp;A59)</f>
        <v>109</v>
      </c>
      <c r="C58">
        <f>COUNTIFS(Table2[Un Mag Neg], "&gt;="&amp;A58, Table2[Un Mag Neg], "&lt;"&amp;A59)</f>
        <v>0</v>
      </c>
      <c r="D58">
        <f>COUNTIFS(Table2[Un Angle Pos], "&gt;="&amp;A58, Table2[Un Angle Pos], "&lt;"&amp;A59)</f>
        <v>14</v>
      </c>
      <c r="E58">
        <f>COUNTIFS(Table2[Un Angle Neg], "&gt;="&amp;A58, Table2[Un Angle Neg], "&lt;"&amp;A59)</f>
        <v>21</v>
      </c>
    </row>
    <row r="59" spans="1:23" x14ac:dyDescent="0.25">
      <c r="A59">
        <v>1140</v>
      </c>
      <c r="B59">
        <f>COUNTIFS(Table2[Un Mag Pos], "&gt;="&amp;A59, Table2[Un Mag Pos], "&lt;"&amp;A60)</f>
        <v>115</v>
      </c>
      <c r="C59">
        <f>COUNTIFS(Table2[Un Mag Neg], "&gt;="&amp;A59, Table2[Un Mag Neg], "&lt;"&amp;A60)</f>
        <v>0</v>
      </c>
      <c r="D59">
        <f>COUNTIFS(Table2[Un Angle Pos], "&gt;="&amp;A59, Table2[Un Angle Pos], "&lt;"&amp;A60)</f>
        <v>5</v>
      </c>
      <c r="E59">
        <f>COUNTIFS(Table2[Un Angle Neg], "&gt;="&amp;A59, Table2[Un Angle Neg], "&lt;"&amp;A60)</f>
        <v>23</v>
      </c>
      <c r="P59" t="s">
        <v>67</v>
      </c>
      <c r="T59" t="s">
        <v>67</v>
      </c>
    </row>
    <row r="60" spans="1:23" x14ac:dyDescent="0.25">
      <c r="A60">
        <v>1160</v>
      </c>
      <c r="B60">
        <f>COUNTIFS(Table2[Un Mag Pos], "&gt;="&amp;A60, Table2[Un Mag Pos], "&lt;"&amp;A61)</f>
        <v>114</v>
      </c>
      <c r="C60">
        <f>COUNTIFS(Table2[Un Mag Neg], "&gt;="&amp;A60, Table2[Un Mag Neg], "&lt;"&amp;A61)</f>
        <v>0</v>
      </c>
      <c r="D60">
        <f>COUNTIFS(Table2[Un Angle Pos], "&gt;="&amp;A60, Table2[Un Angle Pos], "&lt;"&amp;A61)</f>
        <v>3</v>
      </c>
      <c r="E60">
        <f>COUNTIFS(Table2[Un Angle Neg], "&gt;="&amp;A60, Table2[Un Angle Neg], "&lt;"&amp;A61)</f>
        <v>12</v>
      </c>
      <c r="P60" s="60" t="s">
        <v>50</v>
      </c>
      <c r="Q60">
        <f>SUM(Q55:Q56)</f>
        <v>410</v>
      </c>
      <c r="T60" s="60" t="s">
        <v>50</v>
      </c>
      <c r="U60">
        <f>SUM(U55:U56)</f>
        <v>491</v>
      </c>
    </row>
    <row r="61" spans="1:23" x14ac:dyDescent="0.25">
      <c r="A61">
        <v>1180</v>
      </c>
      <c r="B61">
        <f>COUNTIFS(Table2[Un Mag Pos], "&gt;="&amp;A61, Table2[Un Mag Pos], "&lt;"&amp;A62)</f>
        <v>107</v>
      </c>
      <c r="C61">
        <f>COUNTIFS(Table2[Un Mag Neg], "&gt;="&amp;A61, Table2[Un Mag Neg], "&lt;"&amp;A62)</f>
        <v>0</v>
      </c>
      <c r="D61">
        <f>COUNTIFS(Table2[Un Angle Pos], "&gt;="&amp;A61, Table2[Un Angle Pos], "&lt;"&amp;A62)</f>
        <v>12</v>
      </c>
      <c r="E61">
        <f>COUNTIFS(Table2[Un Angle Neg], "&gt;="&amp;A61, Table2[Un Angle Neg], "&lt;"&amp;A62)</f>
        <v>23</v>
      </c>
      <c r="P61" s="60" t="s">
        <v>51</v>
      </c>
      <c r="Q61">
        <f>Q60/8000*100</f>
        <v>5.125</v>
      </c>
      <c r="T61" s="60" t="s">
        <v>51</v>
      </c>
      <c r="U61">
        <f>U60/8000*100</f>
        <v>6.1375000000000002</v>
      </c>
    </row>
    <row r="62" spans="1:23" x14ac:dyDescent="0.25">
      <c r="A62">
        <v>1200</v>
      </c>
      <c r="B62">
        <f>COUNTIFS(Table2[Un Mag Pos], "&gt;="&amp;A62, Table2[Un Mag Pos], "&lt;"&amp;A63)</f>
        <v>91</v>
      </c>
      <c r="C62">
        <f>COUNTIFS(Table2[Un Mag Neg], "&gt;="&amp;A62, Table2[Un Mag Neg], "&lt;"&amp;A63)</f>
        <v>0</v>
      </c>
      <c r="D62">
        <f>COUNTIFS(Table2[Un Angle Pos], "&gt;="&amp;A62, Table2[Un Angle Pos], "&lt;"&amp;A63)</f>
        <v>11</v>
      </c>
      <c r="E62">
        <f>COUNTIFS(Table2[Un Angle Neg], "&gt;="&amp;A62, Table2[Un Angle Neg], "&lt;"&amp;A63)</f>
        <v>15</v>
      </c>
    </row>
    <row r="63" spans="1:23" x14ac:dyDescent="0.25">
      <c r="A63">
        <v>1220</v>
      </c>
      <c r="B63">
        <f>COUNTIFS(Table2[Un Mag Pos], "&gt;="&amp;A63, Table2[Un Mag Pos], "&lt;"&amp;A64)</f>
        <v>106</v>
      </c>
      <c r="C63">
        <f>COUNTIFS(Table2[Un Mag Neg], "&gt;="&amp;A63, Table2[Un Mag Neg], "&lt;"&amp;A64)</f>
        <v>0</v>
      </c>
      <c r="D63">
        <f>COUNTIFS(Table2[Un Angle Pos], "&gt;="&amp;A63, Table2[Un Angle Pos], "&lt;"&amp;A64)</f>
        <v>14</v>
      </c>
      <c r="E63">
        <f>COUNTIFS(Table2[Un Angle Neg], "&gt;="&amp;A63, Table2[Un Angle Neg], "&lt;"&amp;A64)</f>
        <v>17</v>
      </c>
    </row>
    <row r="64" spans="1:23" x14ac:dyDescent="0.25">
      <c r="A64">
        <v>1240</v>
      </c>
      <c r="B64">
        <f>COUNTIFS(Table2[Un Mag Pos], "&gt;="&amp;A64, Table2[Un Mag Pos], "&lt;"&amp;A65)</f>
        <v>89</v>
      </c>
      <c r="C64">
        <f>COUNTIFS(Table2[Un Mag Neg], "&gt;="&amp;A64, Table2[Un Mag Neg], "&lt;"&amp;A65)</f>
        <v>0</v>
      </c>
      <c r="D64">
        <f>COUNTIFS(Table2[Un Angle Pos], "&gt;="&amp;A64, Table2[Un Angle Pos], "&lt;"&amp;A65)</f>
        <v>18</v>
      </c>
      <c r="E64">
        <f>COUNTIFS(Table2[Un Angle Neg], "&gt;="&amp;A64, Table2[Un Angle Neg], "&lt;"&amp;A65)</f>
        <v>18</v>
      </c>
    </row>
    <row r="65" spans="1:5" x14ac:dyDescent="0.25">
      <c r="A65">
        <v>1260</v>
      </c>
      <c r="B65">
        <f>COUNTIFS(Table2[Un Mag Pos], "&gt;="&amp;A65, Table2[Un Mag Pos], "&lt;"&amp;A66)</f>
        <v>101</v>
      </c>
      <c r="C65">
        <f>COUNTIFS(Table2[Un Mag Neg], "&gt;="&amp;A65, Table2[Un Mag Neg], "&lt;"&amp;A66)</f>
        <v>0</v>
      </c>
      <c r="D65">
        <f>COUNTIFS(Table2[Un Angle Pos], "&gt;="&amp;A65, Table2[Un Angle Pos], "&lt;"&amp;A66)</f>
        <v>18</v>
      </c>
      <c r="E65">
        <f>COUNTIFS(Table2[Un Angle Neg], "&gt;="&amp;A65, Table2[Un Angle Neg], "&lt;"&amp;A66)</f>
        <v>13</v>
      </c>
    </row>
    <row r="66" spans="1:5" x14ac:dyDescent="0.25">
      <c r="A66">
        <v>1280</v>
      </c>
      <c r="B66">
        <f>COUNTIFS(Table2[Un Mag Pos], "&gt;="&amp;A66, Table2[Un Mag Pos], "&lt;"&amp;A67)</f>
        <v>111</v>
      </c>
      <c r="C66">
        <f>COUNTIFS(Table2[Un Mag Neg], "&gt;="&amp;A66, Table2[Un Mag Neg], "&lt;"&amp;A67)</f>
        <v>0</v>
      </c>
      <c r="D66">
        <f>COUNTIFS(Table2[Un Angle Pos], "&gt;="&amp;A66, Table2[Un Angle Pos], "&lt;"&amp;A67)</f>
        <v>25</v>
      </c>
      <c r="E66">
        <f>COUNTIFS(Table2[Un Angle Neg], "&gt;="&amp;A66, Table2[Un Angle Neg], "&lt;"&amp;A67)</f>
        <v>21</v>
      </c>
    </row>
    <row r="67" spans="1:5" x14ac:dyDescent="0.25">
      <c r="A67">
        <v>1300</v>
      </c>
      <c r="B67">
        <f>COUNTIFS(Table2[Un Mag Pos], "&gt;="&amp;A67, Table2[Un Mag Pos], "&lt;"&amp;A68)</f>
        <v>77</v>
      </c>
      <c r="C67">
        <f>COUNTIFS(Table2[Un Mag Neg], "&gt;="&amp;A67, Table2[Un Mag Neg], "&lt;"&amp;A68)</f>
        <v>0</v>
      </c>
      <c r="D67">
        <f>COUNTIFS(Table2[Un Angle Pos], "&gt;="&amp;A67, Table2[Un Angle Pos], "&lt;"&amp;A68)</f>
        <v>13</v>
      </c>
      <c r="E67">
        <f>COUNTIFS(Table2[Un Angle Neg], "&gt;="&amp;A67, Table2[Un Angle Neg], "&lt;"&amp;A68)</f>
        <v>16</v>
      </c>
    </row>
    <row r="68" spans="1:5" x14ac:dyDescent="0.25">
      <c r="A68">
        <v>1320</v>
      </c>
      <c r="B68">
        <f>COUNTIFS(Table2[Un Mag Pos], "&gt;="&amp;A68, Table2[Un Mag Pos], "&lt;"&amp;A69)</f>
        <v>67</v>
      </c>
      <c r="C68">
        <f>COUNTIFS(Table2[Un Mag Neg], "&gt;="&amp;A68, Table2[Un Mag Neg], "&lt;"&amp;A69)</f>
        <v>0</v>
      </c>
      <c r="D68">
        <f>COUNTIFS(Table2[Un Angle Pos], "&gt;="&amp;A68, Table2[Un Angle Pos], "&lt;"&amp;A69)</f>
        <v>12</v>
      </c>
      <c r="E68">
        <f>COUNTIFS(Table2[Un Angle Neg], "&gt;="&amp;A68, Table2[Un Angle Neg], "&lt;"&amp;A69)</f>
        <v>10</v>
      </c>
    </row>
    <row r="69" spans="1:5" x14ac:dyDescent="0.25">
      <c r="A69">
        <v>1340</v>
      </c>
      <c r="B69">
        <f>COUNTIFS(Table2[Un Mag Pos], "&gt;="&amp;A69, Table2[Un Mag Pos], "&lt;"&amp;A70)</f>
        <v>69</v>
      </c>
      <c r="C69">
        <f>COUNTIFS(Table2[Un Mag Neg], "&gt;="&amp;A69, Table2[Un Mag Neg], "&lt;"&amp;A70)</f>
        <v>0</v>
      </c>
      <c r="D69">
        <f>COUNTIFS(Table2[Un Angle Pos], "&gt;="&amp;A69, Table2[Un Angle Pos], "&lt;"&amp;A70)</f>
        <v>20</v>
      </c>
      <c r="E69">
        <f>COUNTIFS(Table2[Un Angle Neg], "&gt;="&amp;A69, Table2[Un Angle Neg], "&lt;"&amp;A70)</f>
        <v>11</v>
      </c>
    </row>
    <row r="70" spans="1:5" x14ac:dyDescent="0.25">
      <c r="A70">
        <v>1360</v>
      </c>
      <c r="B70">
        <f>COUNTIFS(Table2[Un Mag Pos], "&gt;="&amp;A70, Table2[Un Mag Pos], "&lt;"&amp;A71)</f>
        <v>56</v>
      </c>
      <c r="C70">
        <f>COUNTIFS(Table2[Un Mag Neg], "&gt;="&amp;A70, Table2[Un Mag Neg], "&lt;"&amp;A71)</f>
        <v>0</v>
      </c>
      <c r="D70">
        <f>COUNTIFS(Table2[Un Angle Pos], "&gt;="&amp;A70, Table2[Un Angle Pos], "&lt;"&amp;A71)</f>
        <v>22</v>
      </c>
      <c r="E70">
        <f>COUNTIFS(Table2[Un Angle Neg], "&gt;="&amp;A70, Table2[Un Angle Neg], "&lt;"&amp;A71)</f>
        <v>12</v>
      </c>
    </row>
    <row r="71" spans="1:5" x14ac:dyDescent="0.25">
      <c r="A71">
        <v>1380</v>
      </c>
      <c r="B71">
        <f>COUNTIFS(Table2[Un Mag Pos], "&gt;="&amp;A71, Table2[Un Mag Pos], "&lt;"&amp;A72)</f>
        <v>61</v>
      </c>
      <c r="C71">
        <f>COUNTIFS(Table2[Un Mag Neg], "&gt;="&amp;A71, Table2[Un Mag Neg], "&lt;"&amp;A72)</f>
        <v>0</v>
      </c>
      <c r="D71">
        <f>COUNTIFS(Table2[Un Angle Pos], "&gt;="&amp;A71, Table2[Un Angle Pos], "&lt;"&amp;A72)</f>
        <v>22</v>
      </c>
      <c r="E71">
        <f>COUNTIFS(Table2[Un Angle Neg], "&gt;="&amp;A71, Table2[Un Angle Neg], "&lt;"&amp;A72)</f>
        <v>8</v>
      </c>
    </row>
    <row r="72" spans="1:5" x14ac:dyDescent="0.25">
      <c r="A72">
        <v>1400</v>
      </c>
      <c r="B72">
        <f>COUNTIFS(Table2[Un Mag Pos], "&gt;="&amp;A72, Table2[Un Mag Pos], "&lt;"&amp;A73)</f>
        <v>52</v>
      </c>
      <c r="C72">
        <f>COUNTIFS(Table2[Un Mag Neg], "&gt;="&amp;A72, Table2[Un Mag Neg], "&lt;"&amp;A73)</f>
        <v>0</v>
      </c>
      <c r="D72">
        <f>COUNTIFS(Table2[Un Angle Pos], "&gt;="&amp;A72, Table2[Un Angle Pos], "&lt;"&amp;A73)</f>
        <v>33</v>
      </c>
      <c r="E72">
        <f>COUNTIFS(Table2[Un Angle Neg], "&gt;="&amp;A72, Table2[Un Angle Neg], "&lt;"&amp;A73)</f>
        <v>12</v>
      </c>
    </row>
    <row r="73" spans="1:5" x14ac:dyDescent="0.25">
      <c r="A73">
        <v>1420</v>
      </c>
      <c r="B73">
        <f>COUNTIFS(Table2[Un Mag Pos], "&gt;="&amp;A73, Table2[Un Mag Pos], "&lt;"&amp;A74)</f>
        <v>64</v>
      </c>
      <c r="C73">
        <f>COUNTIFS(Table2[Un Mag Neg], "&gt;="&amp;A73, Table2[Un Mag Neg], "&lt;"&amp;A74)</f>
        <v>0</v>
      </c>
      <c r="D73">
        <f>COUNTIFS(Table2[Un Angle Pos], "&gt;="&amp;A73, Table2[Un Angle Pos], "&lt;"&amp;A74)</f>
        <v>38</v>
      </c>
      <c r="E73">
        <f>COUNTIFS(Table2[Un Angle Neg], "&gt;="&amp;A73, Table2[Un Angle Neg], "&lt;"&amp;A74)</f>
        <v>11</v>
      </c>
    </row>
    <row r="74" spans="1:5" x14ac:dyDescent="0.25">
      <c r="A74">
        <v>1440</v>
      </c>
      <c r="B74">
        <f>COUNTIFS(Table2[Un Mag Pos], "&gt;="&amp;A74, Table2[Un Mag Pos], "&lt;"&amp;A75)</f>
        <v>44</v>
      </c>
      <c r="C74">
        <f>COUNTIFS(Table2[Un Mag Neg], "&gt;="&amp;A74, Table2[Un Mag Neg], "&lt;"&amp;A75)</f>
        <v>0</v>
      </c>
      <c r="D74">
        <f>COUNTIFS(Table2[Un Angle Pos], "&gt;="&amp;A74, Table2[Un Angle Pos], "&lt;"&amp;A75)</f>
        <v>38</v>
      </c>
      <c r="E74">
        <f>COUNTIFS(Table2[Un Angle Neg], "&gt;="&amp;A74, Table2[Un Angle Neg], "&lt;"&amp;A75)</f>
        <v>14</v>
      </c>
    </row>
    <row r="75" spans="1:5" x14ac:dyDescent="0.25">
      <c r="A75">
        <v>1460</v>
      </c>
      <c r="B75">
        <f>COUNTIFS(Table2[Un Mag Pos], "&gt;="&amp;A75, Table2[Un Mag Pos], "&lt;"&amp;A76)</f>
        <v>40</v>
      </c>
      <c r="C75">
        <f>COUNTIFS(Table2[Un Mag Neg], "&gt;="&amp;A75, Table2[Un Mag Neg], "&lt;"&amp;A76)</f>
        <v>0</v>
      </c>
      <c r="D75">
        <f>COUNTIFS(Table2[Un Angle Pos], "&gt;="&amp;A75, Table2[Un Angle Pos], "&lt;"&amp;A76)</f>
        <v>19</v>
      </c>
      <c r="E75">
        <f>COUNTIFS(Table2[Un Angle Neg], "&gt;="&amp;A75, Table2[Un Angle Neg], "&lt;"&amp;A76)</f>
        <v>7</v>
      </c>
    </row>
    <row r="76" spans="1:5" x14ac:dyDescent="0.25">
      <c r="A76">
        <v>1480</v>
      </c>
      <c r="B76">
        <f>COUNTIFS(Table2[Un Mag Pos], "&gt;="&amp;A76, Table2[Un Mag Pos], "&lt;"&amp;A77)</f>
        <v>57</v>
      </c>
      <c r="C76">
        <f>COUNTIFS(Table2[Un Mag Neg], "&gt;="&amp;A76, Table2[Un Mag Neg], "&lt;"&amp;A77)</f>
        <v>0</v>
      </c>
      <c r="D76">
        <f>COUNTIFS(Table2[Un Angle Pos], "&gt;="&amp;A76, Table2[Un Angle Pos], "&lt;"&amp;A77)</f>
        <v>28</v>
      </c>
      <c r="E76">
        <f>COUNTIFS(Table2[Un Angle Neg], "&gt;="&amp;A76, Table2[Un Angle Neg], "&lt;"&amp;A77)</f>
        <v>7</v>
      </c>
    </row>
    <row r="77" spans="1:5" x14ac:dyDescent="0.25">
      <c r="A77">
        <v>1500</v>
      </c>
      <c r="B77">
        <f>COUNTIFS(Table2[Un Mag Pos], "&gt;="&amp;A77, Table2[Un Mag Pos], "&lt;"&amp;A78)</f>
        <v>29</v>
      </c>
      <c r="C77">
        <f>COUNTIFS(Table2[Un Mag Neg], "&gt;="&amp;A77, Table2[Un Mag Neg], "&lt;"&amp;A78)</f>
        <v>0</v>
      </c>
      <c r="D77">
        <f>COUNTIFS(Table2[Un Angle Pos], "&gt;="&amp;A77, Table2[Un Angle Pos], "&lt;"&amp;A78)</f>
        <v>37</v>
      </c>
      <c r="E77">
        <f>COUNTIFS(Table2[Un Angle Neg], "&gt;="&amp;A77, Table2[Un Angle Neg], "&lt;"&amp;A78)</f>
        <v>3</v>
      </c>
    </row>
    <row r="78" spans="1:5" x14ac:dyDescent="0.25">
      <c r="A78">
        <v>1520</v>
      </c>
      <c r="B78">
        <f>COUNTIFS(Table2[Un Mag Pos], "&gt;="&amp;A78, Table2[Un Mag Pos], "&lt;"&amp;A79)</f>
        <v>33</v>
      </c>
      <c r="C78">
        <f>COUNTIFS(Table2[Un Mag Neg], "&gt;="&amp;A78, Table2[Un Mag Neg], "&lt;"&amp;A79)</f>
        <v>0</v>
      </c>
      <c r="D78">
        <f>COUNTIFS(Table2[Un Angle Pos], "&gt;="&amp;A78, Table2[Un Angle Pos], "&lt;"&amp;A79)</f>
        <v>37</v>
      </c>
      <c r="E78">
        <f>COUNTIFS(Table2[Un Angle Neg], "&gt;="&amp;A78, Table2[Un Angle Neg], "&lt;"&amp;A79)</f>
        <v>8</v>
      </c>
    </row>
    <row r="79" spans="1:5" x14ac:dyDescent="0.25">
      <c r="A79">
        <v>1540</v>
      </c>
      <c r="B79">
        <f>COUNTIFS(Table2[Un Mag Pos], "&gt;="&amp;A79, Table2[Un Mag Pos], "&lt;"&amp;A80)</f>
        <v>25</v>
      </c>
      <c r="C79">
        <f>COUNTIFS(Table2[Un Mag Neg], "&gt;="&amp;A79, Table2[Un Mag Neg], "&lt;"&amp;A80)</f>
        <v>0</v>
      </c>
      <c r="D79">
        <f>COUNTIFS(Table2[Un Angle Pos], "&gt;="&amp;A79, Table2[Un Angle Pos], "&lt;"&amp;A80)</f>
        <v>32</v>
      </c>
      <c r="E79">
        <f>COUNTIFS(Table2[Un Angle Neg], "&gt;="&amp;A79, Table2[Un Angle Neg], "&lt;"&amp;A80)</f>
        <v>7</v>
      </c>
    </row>
    <row r="80" spans="1:5" x14ac:dyDescent="0.25">
      <c r="A80">
        <v>1560</v>
      </c>
      <c r="B80">
        <f>COUNTIFS(Table2[Un Mag Pos], "&gt;="&amp;A80, Table2[Un Mag Pos], "&lt;"&amp;A81)</f>
        <v>31</v>
      </c>
      <c r="C80">
        <f>COUNTIFS(Table2[Un Mag Neg], "&gt;="&amp;A80, Table2[Un Mag Neg], "&lt;"&amp;A81)</f>
        <v>0</v>
      </c>
      <c r="D80">
        <f>COUNTIFS(Table2[Un Angle Pos], "&gt;="&amp;A80, Table2[Un Angle Pos], "&lt;"&amp;A81)</f>
        <v>38</v>
      </c>
      <c r="E80">
        <f>COUNTIFS(Table2[Un Angle Neg], "&gt;="&amp;A80, Table2[Un Angle Neg], "&lt;"&amp;A81)</f>
        <v>9</v>
      </c>
    </row>
    <row r="81" spans="1:5" x14ac:dyDescent="0.25">
      <c r="A81">
        <v>1580</v>
      </c>
      <c r="B81">
        <f>COUNTIFS(Table2[Un Mag Pos], "&gt;="&amp;A81, Table2[Un Mag Pos], "&lt;"&amp;A82)</f>
        <v>27</v>
      </c>
      <c r="C81">
        <f>COUNTIFS(Table2[Un Mag Neg], "&gt;="&amp;A81, Table2[Un Mag Neg], "&lt;"&amp;A82)</f>
        <v>0</v>
      </c>
      <c r="D81">
        <f>COUNTIFS(Table2[Un Angle Pos], "&gt;="&amp;A81, Table2[Un Angle Pos], "&lt;"&amp;A82)</f>
        <v>35</v>
      </c>
      <c r="E81">
        <f>COUNTIFS(Table2[Un Angle Neg], "&gt;="&amp;A81, Table2[Un Angle Neg], "&lt;"&amp;A82)</f>
        <v>6</v>
      </c>
    </row>
    <row r="82" spans="1:5" x14ac:dyDescent="0.25">
      <c r="A82">
        <v>1600</v>
      </c>
      <c r="B82">
        <f>COUNTIFS(Table2[Un Mag Pos], "&gt;="&amp;A82, Table2[Un Mag Pos], "&lt;"&amp;A83)</f>
        <v>15</v>
      </c>
      <c r="C82">
        <f>COUNTIFS(Table2[Un Mag Neg], "&gt;="&amp;A82, Table2[Un Mag Neg], "&lt;"&amp;A83)</f>
        <v>0</v>
      </c>
      <c r="D82">
        <f>COUNTIFS(Table2[Un Angle Pos], "&gt;="&amp;A82, Table2[Un Angle Pos], "&lt;"&amp;A83)</f>
        <v>35</v>
      </c>
      <c r="E82">
        <f>COUNTIFS(Table2[Un Angle Neg], "&gt;="&amp;A82, Table2[Un Angle Neg], "&lt;"&amp;A83)</f>
        <v>4</v>
      </c>
    </row>
    <row r="83" spans="1:5" x14ac:dyDescent="0.25">
      <c r="A83">
        <v>1620</v>
      </c>
      <c r="B83">
        <f>COUNTIFS(Table2[Un Mag Pos], "&gt;="&amp;A83, Table2[Un Mag Pos], "&lt;"&amp;A84)</f>
        <v>16</v>
      </c>
      <c r="C83">
        <f>COUNTIFS(Table2[Un Mag Neg], "&gt;="&amp;A83, Table2[Un Mag Neg], "&lt;"&amp;A84)</f>
        <v>0</v>
      </c>
      <c r="D83">
        <f>COUNTIFS(Table2[Un Angle Pos], "&gt;="&amp;A83, Table2[Un Angle Pos], "&lt;"&amp;A84)</f>
        <v>40</v>
      </c>
      <c r="E83">
        <f>COUNTIFS(Table2[Un Angle Neg], "&gt;="&amp;A83, Table2[Un Angle Neg], "&lt;"&amp;A84)</f>
        <v>6</v>
      </c>
    </row>
    <row r="84" spans="1:5" x14ac:dyDescent="0.25">
      <c r="A84">
        <v>1640</v>
      </c>
      <c r="B84">
        <f>COUNTIFS(Table2[Un Mag Pos], "&gt;="&amp;A84, Table2[Un Mag Pos], "&lt;"&amp;A85)</f>
        <v>13</v>
      </c>
      <c r="C84">
        <f>COUNTIFS(Table2[Un Mag Neg], "&gt;="&amp;A84, Table2[Un Mag Neg], "&lt;"&amp;A85)</f>
        <v>0</v>
      </c>
      <c r="D84">
        <f>COUNTIFS(Table2[Un Angle Pos], "&gt;="&amp;A84, Table2[Un Angle Pos], "&lt;"&amp;A85)</f>
        <v>48</v>
      </c>
      <c r="E84">
        <f>COUNTIFS(Table2[Un Angle Neg], "&gt;="&amp;A84, Table2[Un Angle Neg], "&lt;"&amp;A85)</f>
        <v>7</v>
      </c>
    </row>
    <row r="85" spans="1:5" x14ac:dyDescent="0.25">
      <c r="A85">
        <v>1660</v>
      </c>
      <c r="B85">
        <f>COUNTIFS(Table2[Un Mag Pos], "&gt;="&amp;A85, Table2[Un Mag Pos], "&lt;"&amp;A86)</f>
        <v>16</v>
      </c>
      <c r="C85">
        <f>COUNTIFS(Table2[Un Mag Neg], "&gt;="&amp;A85, Table2[Un Mag Neg], "&lt;"&amp;A86)</f>
        <v>0</v>
      </c>
      <c r="D85">
        <f>COUNTIFS(Table2[Un Angle Pos], "&gt;="&amp;A85, Table2[Un Angle Pos], "&lt;"&amp;A86)</f>
        <v>46</v>
      </c>
      <c r="E85">
        <f>COUNTIFS(Table2[Un Angle Neg], "&gt;="&amp;A85, Table2[Un Angle Neg], "&lt;"&amp;A86)</f>
        <v>4</v>
      </c>
    </row>
    <row r="86" spans="1:5" x14ac:dyDescent="0.25">
      <c r="A86">
        <v>1680</v>
      </c>
      <c r="B86">
        <f>COUNTIFS(Table2[Un Mag Pos], "&gt;="&amp;A86, Table2[Un Mag Pos], "&lt;"&amp;A87)</f>
        <v>20</v>
      </c>
      <c r="C86">
        <f>COUNTIFS(Table2[Un Mag Neg], "&gt;="&amp;A86, Table2[Un Mag Neg], "&lt;"&amp;A87)</f>
        <v>0</v>
      </c>
      <c r="D86">
        <f>COUNTIFS(Table2[Un Angle Pos], "&gt;="&amp;A86, Table2[Un Angle Pos], "&lt;"&amp;A87)</f>
        <v>54</v>
      </c>
      <c r="E86">
        <f>COUNTIFS(Table2[Un Angle Neg], "&gt;="&amp;A86, Table2[Un Angle Neg], "&lt;"&amp;A87)</f>
        <v>5</v>
      </c>
    </row>
    <row r="87" spans="1:5" x14ac:dyDescent="0.25">
      <c r="A87">
        <v>1700</v>
      </c>
      <c r="B87">
        <f>COUNTIFS(Table2[Un Mag Pos], "&gt;="&amp;A87, Table2[Un Mag Pos], "&lt;"&amp;A88)</f>
        <v>13</v>
      </c>
      <c r="C87">
        <f>COUNTIFS(Table2[Un Mag Neg], "&gt;="&amp;A87, Table2[Un Mag Neg], "&lt;"&amp;A88)</f>
        <v>0</v>
      </c>
      <c r="D87">
        <f>COUNTIFS(Table2[Un Angle Pos], "&gt;="&amp;A87, Table2[Un Angle Pos], "&lt;"&amp;A88)</f>
        <v>56</v>
      </c>
      <c r="E87">
        <f>COUNTIFS(Table2[Un Angle Neg], "&gt;="&amp;A87, Table2[Un Angle Neg], "&lt;"&amp;A88)</f>
        <v>2</v>
      </c>
    </row>
    <row r="88" spans="1:5" x14ac:dyDescent="0.25">
      <c r="A88">
        <v>1720</v>
      </c>
      <c r="B88">
        <f>COUNTIFS(Table2[Un Mag Pos], "&gt;="&amp;A88, Table2[Un Mag Pos], "&lt;"&amp;A89)</f>
        <v>13</v>
      </c>
      <c r="C88">
        <f>COUNTIFS(Table2[Un Mag Neg], "&gt;="&amp;A88, Table2[Un Mag Neg], "&lt;"&amp;A89)</f>
        <v>0</v>
      </c>
      <c r="D88">
        <f>COUNTIFS(Table2[Un Angle Pos], "&gt;="&amp;A88, Table2[Un Angle Pos], "&lt;"&amp;A89)</f>
        <v>61</v>
      </c>
      <c r="E88">
        <f>COUNTIFS(Table2[Un Angle Neg], "&gt;="&amp;A88, Table2[Un Angle Neg], "&lt;"&amp;A89)</f>
        <v>4</v>
      </c>
    </row>
    <row r="89" spans="1:5" x14ac:dyDescent="0.25">
      <c r="A89">
        <v>1740</v>
      </c>
      <c r="B89">
        <f>COUNTIFS(Table2[Un Mag Pos], "&gt;="&amp;A89, Table2[Un Mag Pos], "&lt;"&amp;A90)</f>
        <v>6</v>
      </c>
      <c r="C89">
        <f>COUNTIFS(Table2[Un Mag Neg], "&gt;="&amp;A89, Table2[Un Mag Neg], "&lt;"&amp;A90)</f>
        <v>0</v>
      </c>
      <c r="D89">
        <f>COUNTIFS(Table2[Un Angle Pos], "&gt;="&amp;A89, Table2[Un Angle Pos], "&lt;"&amp;A90)</f>
        <v>49</v>
      </c>
      <c r="E89">
        <f>COUNTIFS(Table2[Un Angle Neg], "&gt;="&amp;A89, Table2[Un Angle Neg], "&lt;"&amp;A90)</f>
        <v>7</v>
      </c>
    </row>
    <row r="90" spans="1:5" x14ac:dyDescent="0.25">
      <c r="A90">
        <v>1760</v>
      </c>
      <c r="B90">
        <f>COUNTIFS(Table2[Un Mag Pos], "&gt;="&amp;A90, Table2[Un Mag Pos], "&lt;"&amp;A91)</f>
        <v>7</v>
      </c>
      <c r="C90">
        <f>COUNTIFS(Table2[Un Mag Neg], "&gt;="&amp;A90, Table2[Un Mag Neg], "&lt;"&amp;A91)</f>
        <v>0</v>
      </c>
      <c r="D90">
        <f>COUNTIFS(Table2[Un Angle Pos], "&gt;="&amp;A90, Table2[Un Angle Pos], "&lt;"&amp;A91)</f>
        <v>48</v>
      </c>
      <c r="E90">
        <f>COUNTIFS(Table2[Un Angle Neg], "&gt;="&amp;A90, Table2[Un Angle Neg], "&lt;"&amp;A91)</f>
        <v>5</v>
      </c>
    </row>
    <row r="91" spans="1:5" x14ac:dyDescent="0.25">
      <c r="A91">
        <v>1780</v>
      </c>
      <c r="B91">
        <f>COUNTIFS(Table2[Un Mag Pos], "&gt;="&amp;A91, Table2[Un Mag Pos], "&lt;"&amp;A92)</f>
        <v>6</v>
      </c>
      <c r="C91">
        <f>COUNTIFS(Table2[Un Mag Neg], "&gt;="&amp;A91, Table2[Un Mag Neg], "&lt;"&amp;A92)</f>
        <v>0</v>
      </c>
      <c r="D91">
        <f>COUNTIFS(Table2[Un Angle Pos], "&gt;="&amp;A91, Table2[Un Angle Pos], "&lt;"&amp;A92)</f>
        <v>49</v>
      </c>
      <c r="E91">
        <f>COUNTIFS(Table2[Un Angle Neg], "&gt;="&amp;A91, Table2[Un Angle Neg], "&lt;"&amp;A92)</f>
        <v>2</v>
      </c>
    </row>
    <row r="92" spans="1:5" x14ac:dyDescent="0.25">
      <c r="A92">
        <v>1800</v>
      </c>
      <c r="B92">
        <f>COUNTIFS(Table2[Un Mag Pos], "&gt;="&amp;A92, Table2[Un Mag Pos], "&lt;"&amp;A93)</f>
        <v>2</v>
      </c>
      <c r="C92">
        <f>COUNTIFS(Table2[Un Mag Neg], "&gt;="&amp;A92, Table2[Un Mag Neg], "&lt;"&amp;A93)</f>
        <v>0</v>
      </c>
      <c r="D92">
        <f>COUNTIFS(Table2[Un Angle Pos], "&gt;="&amp;A92, Table2[Un Angle Pos], "&lt;"&amp;A93)</f>
        <v>57</v>
      </c>
      <c r="E92">
        <f>COUNTIFS(Table2[Un Angle Neg], "&gt;="&amp;A92, Table2[Un Angle Neg], "&lt;"&amp;A93)</f>
        <v>6</v>
      </c>
    </row>
    <row r="93" spans="1:5" x14ac:dyDescent="0.25">
      <c r="A93">
        <v>1820</v>
      </c>
      <c r="B93">
        <f>COUNTIFS(Table2[Un Mag Pos], "&gt;="&amp;A93, Table2[Un Mag Pos], "&lt;"&amp;A94)</f>
        <v>4</v>
      </c>
      <c r="C93">
        <f>COUNTIFS(Table2[Un Mag Neg], "&gt;="&amp;A93, Table2[Un Mag Neg], "&lt;"&amp;A94)</f>
        <v>0</v>
      </c>
      <c r="D93">
        <f>COUNTIFS(Table2[Un Angle Pos], "&gt;="&amp;A93, Table2[Un Angle Pos], "&lt;"&amp;A94)</f>
        <v>55</v>
      </c>
      <c r="E93">
        <f>COUNTIFS(Table2[Un Angle Neg], "&gt;="&amp;A93, Table2[Un Angle Neg], "&lt;"&amp;A94)</f>
        <v>4</v>
      </c>
    </row>
    <row r="94" spans="1:5" x14ac:dyDescent="0.25">
      <c r="A94">
        <v>1840</v>
      </c>
      <c r="B94">
        <f>COUNTIFS(Table2[Un Mag Pos], "&gt;="&amp;A94, Table2[Un Mag Pos], "&lt;"&amp;A95)</f>
        <v>0</v>
      </c>
      <c r="C94">
        <f>COUNTIFS(Table2[Un Mag Neg], "&gt;="&amp;A94, Table2[Un Mag Neg], "&lt;"&amp;A95)</f>
        <v>0</v>
      </c>
      <c r="D94">
        <f>COUNTIFS(Table2[Un Angle Pos], "&gt;="&amp;A94, Table2[Un Angle Pos], "&lt;"&amp;A95)</f>
        <v>62</v>
      </c>
      <c r="E94">
        <f>COUNTIFS(Table2[Un Angle Neg], "&gt;="&amp;A94, Table2[Un Angle Neg], "&lt;"&amp;A95)</f>
        <v>5</v>
      </c>
    </row>
    <row r="95" spans="1:5" x14ac:dyDescent="0.25">
      <c r="A95">
        <v>1860</v>
      </c>
      <c r="B95">
        <f>COUNTIFS(Table2[Un Mag Pos], "&gt;="&amp;A95, Table2[Un Mag Pos], "&lt;"&amp;A96)</f>
        <v>3</v>
      </c>
      <c r="C95">
        <f>COUNTIFS(Table2[Un Mag Neg], "&gt;="&amp;A95, Table2[Un Mag Neg], "&lt;"&amp;A96)</f>
        <v>0</v>
      </c>
      <c r="D95">
        <f>COUNTIFS(Table2[Un Angle Pos], "&gt;="&amp;A95, Table2[Un Angle Pos], "&lt;"&amp;A96)</f>
        <v>61</v>
      </c>
      <c r="E95">
        <f>COUNTIFS(Table2[Un Angle Neg], "&gt;="&amp;A95, Table2[Un Angle Neg], "&lt;"&amp;A96)</f>
        <v>4</v>
      </c>
    </row>
    <row r="96" spans="1:5" x14ac:dyDescent="0.25">
      <c r="A96">
        <v>1880</v>
      </c>
      <c r="B96">
        <f>COUNTIFS(Table2[Un Mag Pos], "&gt;="&amp;A96, Table2[Un Mag Pos], "&lt;"&amp;A97)</f>
        <v>3</v>
      </c>
      <c r="C96">
        <f>COUNTIFS(Table2[Un Mag Neg], "&gt;="&amp;A96, Table2[Un Mag Neg], "&lt;"&amp;A97)</f>
        <v>0</v>
      </c>
      <c r="D96">
        <f>COUNTIFS(Table2[Un Angle Pos], "&gt;="&amp;A96, Table2[Un Angle Pos], "&lt;"&amp;A97)</f>
        <v>58</v>
      </c>
      <c r="E96">
        <f>COUNTIFS(Table2[Un Angle Neg], "&gt;="&amp;A96, Table2[Un Angle Neg], "&lt;"&amp;A97)</f>
        <v>0</v>
      </c>
    </row>
    <row r="97" spans="1:5" x14ac:dyDescent="0.25">
      <c r="A97">
        <v>1900</v>
      </c>
      <c r="B97">
        <f>COUNTIFS(Table2[Un Mag Pos], "&gt;="&amp;A97, Table2[Un Mag Pos], "&lt;"&amp;A98)</f>
        <v>2</v>
      </c>
      <c r="C97">
        <f>COUNTIFS(Table2[Un Mag Neg], "&gt;="&amp;A97, Table2[Un Mag Neg], "&lt;"&amp;A98)</f>
        <v>0</v>
      </c>
      <c r="D97">
        <f>COUNTIFS(Table2[Un Angle Pos], "&gt;="&amp;A97, Table2[Un Angle Pos], "&lt;"&amp;A98)</f>
        <v>53</v>
      </c>
      <c r="E97">
        <f>COUNTIFS(Table2[Un Angle Neg], "&gt;="&amp;A97, Table2[Un Angle Neg], "&lt;"&amp;A98)</f>
        <v>3</v>
      </c>
    </row>
    <row r="98" spans="1:5" x14ac:dyDescent="0.25">
      <c r="A98">
        <v>1920</v>
      </c>
      <c r="B98">
        <f>COUNTIFS(Table2[Un Mag Pos], "&gt;="&amp;A98, Table2[Un Mag Pos], "&lt;"&amp;A99)</f>
        <v>2</v>
      </c>
      <c r="C98">
        <f>COUNTIFS(Table2[Un Mag Neg], "&gt;="&amp;A98, Table2[Un Mag Neg], "&lt;"&amp;A99)</f>
        <v>0</v>
      </c>
      <c r="D98">
        <f>COUNTIFS(Table2[Un Angle Pos], "&gt;="&amp;A98, Table2[Un Angle Pos], "&lt;"&amp;A99)</f>
        <v>70</v>
      </c>
      <c r="E98">
        <f>COUNTIFS(Table2[Un Angle Neg], "&gt;="&amp;A98, Table2[Un Angle Neg], "&lt;"&amp;A99)</f>
        <v>2</v>
      </c>
    </row>
    <row r="99" spans="1:5" x14ac:dyDescent="0.25">
      <c r="A99">
        <v>1940</v>
      </c>
      <c r="B99">
        <f>COUNTIFS(Table2[Un Mag Pos], "&gt;="&amp;A99, Table2[Un Mag Pos], "&lt;"&amp;A100)</f>
        <v>0</v>
      </c>
      <c r="C99">
        <f>COUNTIFS(Table2[Un Mag Neg], "&gt;="&amp;A99, Table2[Un Mag Neg], "&lt;"&amp;A100)</f>
        <v>0</v>
      </c>
      <c r="D99">
        <f>COUNTIFS(Table2[Un Angle Pos], "&gt;="&amp;A99, Table2[Un Angle Pos], "&lt;"&amp;A100)</f>
        <v>85</v>
      </c>
      <c r="E99">
        <f>COUNTIFS(Table2[Un Angle Neg], "&gt;="&amp;A99, Table2[Un Angle Neg], "&lt;"&amp;A100)</f>
        <v>1</v>
      </c>
    </row>
    <row r="100" spans="1:5" x14ac:dyDescent="0.25">
      <c r="A100">
        <v>1960</v>
      </c>
      <c r="B100">
        <f>COUNTIFS(Table2[Un Mag Pos], "&gt;="&amp;A100, Table2[Un Mag Pos], "&lt;"&amp;A101)</f>
        <v>1</v>
      </c>
      <c r="C100">
        <f>COUNTIFS(Table2[Un Mag Neg], "&gt;="&amp;A100, Table2[Un Mag Neg], "&lt;"&amp;A101)</f>
        <v>0</v>
      </c>
      <c r="D100">
        <f>COUNTIFS(Table2[Un Angle Pos], "&gt;="&amp;A100, Table2[Un Angle Pos], "&lt;"&amp;A101)</f>
        <v>71</v>
      </c>
      <c r="E100">
        <f>COUNTIFS(Table2[Un Angle Neg], "&gt;="&amp;A100, Table2[Un Angle Neg], "&lt;"&amp;A101)</f>
        <v>1</v>
      </c>
    </row>
    <row r="101" spans="1:5" x14ac:dyDescent="0.25">
      <c r="A101">
        <v>1980</v>
      </c>
      <c r="B101">
        <f>COUNTIFS(Table2[Un Mag Pos], "&gt;="&amp;A101, Table2[Un Mag Pos], "&lt;"&amp;A102)</f>
        <v>0</v>
      </c>
      <c r="C101">
        <f>COUNTIFS(Table2[Un Mag Neg], "&gt;="&amp;A101, Table2[Un Mag Neg], "&lt;"&amp;A102)</f>
        <v>0</v>
      </c>
      <c r="D101">
        <f>COUNTIFS(Table2[Un Angle Pos], "&gt;="&amp;A101, Table2[Un Angle Pos], "&lt;"&amp;A102)</f>
        <v>85</v>
      </c>
      <c r="E101">
        <f>COUNTIFS(Table2[Un Angle Neg], "&gt;="&amp;A101, Table2[Un Angle Neg], "&lt;"&amp;A102)</f>
        <v>2</v>
      </c>
    </row>
    <row r="102" spans="1:5" x14ac:dyDescent="0.25">
      <c r="A102">
        <v>2000</v>
      </c>
      <c r="B102">
        <f>COUNTIFS(Table2[Un Mag Pos], "&gt;="&amp;A102, Table2[Un Mag Pos], "&lt;"&amp;A103)</f>
        <v>3</v>
      </c>
      <c r="C102">
        <f>COUNTIFS(Table2[Un Mag Neg], "&gt;="&amp;A102, Table2[Un Mag Neg], "&lt;"&amp;A103)</f>
        <v>0</v>
      </c>
      <c r="D102">
        <f>COUNTIFS(Table2[Un Angle Pos], "&gt;="&amp;A102, Table2[Un Angle Pos], "&lt;"&amp;A103)</f>
        <v>67</v>
      </c>
      <c r="E102">
        <f>COUNTIFS(Table2[Un Angle Neg], "&gt;="&amp;A102, Table2[Un Angle Neg], "&lt;"&amp;A103)</f>
        <v>2</v>
      </c>
    </row>
    <row r="103" spans="1:5" x14ac:dyDescent="0.25">
      <c r="A103">
        <v>2020</v>
      </c>
      <c r="B103">
        <f>COUNTIFS(Table2[Un Mag Pos], "&gt;="&amp;A103, Table2[Un Mag Pos], "&lt;"&amp;A104)</f>
        <v>0</v>
      </c>
      <c r="C103">
        <f>COUNTIFS(Table2[Un Mag Neg], "&gt;="&amp;A103, Table2[Un Mag Neg], "&lt;"&amp;A104)</f>
        <v>0</v>
      </c>
      <c r="D103">
        <f>COUNTIFS(Table2[Un Angle Pos], "&gt;="&amp;A103, Table2[Un Angle Pos], "&lt;"&amp;A104)</f>
        <v>76</v>
      </c>
      <c r="E103">
        <f>COUNTIFS(Table2[Un Angle Neg], "&gt;="&amp;A103, Table2[Un Angle Neg], "&lt;"&amp;A104)</f>
        <v>2</v>
      </c>
    </row>
    <row r="104" spans="1:5" x14ac:dyDescent="0.25">
      <c r="A104">
        <v>2040</v>
      </c>
      <c r="B104">
        <f>COUNTIFS(Table2[Un Mag Pos], "&gt;="&amp;A104, Table2[Un Mag Pos], "&lt;"&amp;A105)</f>
        <v>0</v>
      </c>
      <c r="C104">
        <f>COUNTIFS(Table2[Un Mag Neg], "&gt;="&amp;A104, Table2[Un Mag Neg], "&lt;"&amp;A105)</f>
        <v>0</v>
      </c>
      <c r="D104">
        <f>COUNTIFS(Table2[Un Angle Pos], "&gt;="&amp;A104, Table2[Un Angle Pos], "&lt;"&amp;A105)</f>
        <v>69</v>
      </c>
      <c r="E104">
        <f>COUNTIFS(Table2[Un Angle Neg], "&gt;="&amp;A104, Table2[Un Angle Neg], "&lt;"&amp;A105)</f>
        <v>0</v>
      </c>
    </row>
    <row r="105" spans="1:5" x14ac:dyDescent="0.25">
      <c r="A105">
        <v>2060</v>
      </c>
      <c r="B105">
        <f>COUNTIFS(Table2[Un Mag Pos], "&gt;="&amp;A105, Table2[Un Mag Pos], "&lt;"&amp;A106)</f>
        <v>0</v>
      </c>
      <c r="C105">
        <f>COUNTIFS(Table2[Un Mag Neg], "&gt;="&amp;A105, Table2[Un Mag Neg], "&lt;"&amp;A106)</f>
        <v>0</v>
      </c>
      <c r="D105">
        <f>COUNTIFS(Table2[Un Angle Pos], "&gt;="&amp;A105, Table2[Un Angle Pos], "&lt;"&amp;A106)</f>
        <v>69</v>
      </c>
      <c r="E105">
        <f>COUNTIFS(Table2[Un Angle Neg], "&gt;="&amp;A105, Table2[Un Angle Neg], "&lt;"&amp;A106)</f>
        <v>3</v>
      </c>
    </row>
    <row r="106" spans="1:5" x14ac:dyDescent="0.25">
      <c r="A106">
        <v>2080</v>
      </c>
      <c r="B106">
        <f>COUNTIFS(Table2[Un Mag Pos], "&gt;="&amp;A106, Table2[Un Mag Pos], "&lt;"&amp;A107)</f>
        <v>1</v>
      </c>
      <c r="C106">
        <f>COUNTIFS(Table2[Un Mag Neg], "&gt;="&amp;A106, Table2[Un Mag Neg], "&lt;"&amp;A107)</f>
        <v>0</v>
      </c>
      <c r="D106">
        <f>COUNTIFS(Table2[Un Angle Pos], "&gt;="&amp;A106, Table2[Un Angle Pos], "&lt;"&amp;A107)</f>
        <v>69</v>
      </c>
      <c r="E106">
        <f>COUNTIFS(Table2[Un Angle Neg], "&gt;="&amp;A106, Table2[Un Angle Neg], "&lt;"&amp;A107)</f>
        <v>2</v>
      </c>
    </row>
    <row r="107" spans="1:5" x14ac:dyDescent="0.25">
      <c r="A107">
        <v>2100</v>
      </c>
      <c r="B107">
        <f>COUNTIFS(Table2[Un Mag Pos], "&gt;="&amp;A107, Table2[Un Mag Pos], "&lt;"&amp;A108)</f>
        <v>0</v>
      </c>
      <c r="C107">
        <f>COUNTIFS(Table2[Un Mag Neg], "&gt;="&amp;A107, Table2[Un Mag Neg], "&lt;"&amp;A108)</f>
        <v>0</v>
      </c>
      <c r="D107">
        <f>COUNTIFS(Table2[Un Angle Pos], "&gt;="&amp;A107, Table2[Un Angle Pos], "&lt;"&amp;A108)</f>
        <v>62</v>
      </c>
      <c r="E107">
        <f>COUNTIFS(Table2[Un Angle Neg], "&gt;="&amp;A107, Table2[Un Angle Neg], "&lt;"&amp;A108)</f>
        <v>3</v>
      </c>
    </row>
    <row r="108" spans="1:5" x14ac:dyDescent="0.25">
      <c r="A108">
        <v>2120</v>
      </c>
      <c r="B108">
        <f>COUNTIFS(Table2[Un Mag Pos], "&gt;="&amp;A108, Table2[Un Mag Pos], "&lt;"&amp;A109)</f>
        <v>0</v>
      </c>
      <c r="C108">
        <f>COUNTIFS(Table2[Un Mag Neg], "&gt;="&amp;A108, Table2[Un Mag Neg], "&lt;"&amp;A109)</f>
        <v>0</v>
      </c>
      <c r="D108">
        <f>COUNTIFS(Table2[Un Angle Pos], "&gt;="&amp;A108, Table2[Un Angle Pos], "&lt;"&amp;A109)</f>
        <v>78</v>
      </c>
      <c r="E108">
        <f>COUNTIFS(Table2[Un Angle Neg], "&gt;="&amp;A108, Table2[Un Angle Neg], "&lt;"&amp;A109)</f>
        <v>2</v>
      </c>
    </row>
    <row r="109" spans="1:5" x14ac:dyDescent="0.25">
      <c r="A109">
        <v>2140</v>
      </c>
      <c r="B109">
        <f>COUNTIFS(Table2[Un Mag Pos], "&gt;="&amp;A109, Table2[Un Mag Pos], "&lt;"&amp;A110)</f>
        <v>0</v>
      </c>
      <c r="C109">
        <f>COUNTIFS(Table2[Un Mag Neg], "&gt;="&amp;A109, Table2[Un Mag Neg], "&lt;"&amp;A110)</f>
        <v>0</v>
      </c>
      <c r="D109">
        <f>COUNTIFS(Table2[Un Angle Pos], "&gt;="&amp;A109, Table2[Un Angle Pos], "&lt;"&amp;A110)</f>
        <v>71</v>
      </c>
      <c r="E109">
        <f>COUNTIFS(Table2[Un Angle Neg], "&gt;="&amp;A109, Table2[Un Angle Neg], "&lt;"&amp;A110)</f>
        <v>3</v>
      </c>
    </row>
    <row r="110" spans="1:5" x14ac:dyDescent="0.25">
      <c r="A110">
        <v>2160</v>
      </c>
      <c r="B110">
        <f>COUNTIFS(Table2[Un Mag Pos], "&gt;="&amp;A110, Table2[Un Mag Pos], "&lt;"&amp;A111)</f>
        <v>0</v>
      </c>
      <c r="C110">
        <f>COUNTIFS(Table2[Un Mag Neg], "&gt;="&amp;A110, Table2[Un Mag Neg], "&lt;"&amp;A111)</f>
        <v>0</v>
      </c>
      <c r="D110">
        <f>COUNTIFS(Table2[Un Angle Pos], "&gt;="&amp;A110, Table2[Un Angle Pos], "&lt;"&amp;A111)</f>
        <v>66</v>
      </c>
      <c r="E110">
        <f>COUNTIFS(Table2[Un Angle Neg], "&gt;="&amp;A110, Table2[Un Angle Neg], "&lt;"&amp;A111)</f>
        <v>2</v>
      </c>
    </row>
    <row r="111" spans="1:5" x14ac:dyDescent="0.25">
      <c r="A111">
        <v>2180</v>
      </c>
      <c r="B111">
        <f>COUNTIFS(Table2[Un Mag Pos], "&gt;="&amp;A111, Table2[Un Mag Pos], "&lt;"&amp;A112)</f>
        <v>0</v>
      </c>
      <c r="C111">
        <f>COUNTIFS(Table2[Un Mag Neg], "&gt;="&amp;A111, Table2[Un Mag Neg], "&lt;"&amp;A112)</f>
        <v>0</v>
      </c>
      <c r="D111">
        <f>COUNTIFS(Table2[Un Angle Pos], "&gt;="&amp;A111, Table2[Un Angle Pos], "&lt;"&amp;A112)</f>
        <v>58</v>
      </c>
      <c r="E111">
        <f>COUNTIFS(Table2[Un Angle Neg], "&gt;="&amp;A111, Table2[Un Angle Neg], "&lt;"&amp;A112)</f>
        <v>1</v>
      </c>
    </row>
    <row r="112" spans="1:5" x14ac:dyDescent="0.25">
      <c r="A112">
        <v>2200</v>
      </c>
      <c r="B112">
        <f>COUNTIFS(Table2[Un Mag Pos], "&gt;="&amp;A112, Table2[Un Mag Pos], "&lt;"&amp;A113)</f>
        <v>0</v>
      </c>
      <c r="C112">
        <f>COUNTIFS(Table2[Un Mag Neg], "&gt;="&amp;A112, Table2[Un Mag Neg], "&lt;"&amp;A113)</f>
        <v>0</v>
      </c>
      <c r="D112">
        <f>COUNTIFS(Table2[Un Angle Pos], "&gt;="&amp;A112, Table2[Un Angle Pos], "&lt;"&amp;A113)</f>
        <v>56</v>
      </c>
      <c r="E112">
        <f>COUNTIFS(Table2[Un Angle Neg], "&gt;="&amp;A112, Table2[Un Angle Neg], "&lt;"&amp;A113)</f>
        <v>2</v>
      </c>
    </row>
    <row r="113" spans="1:5" x14ac:dyDescent="0.25">
      <c r="A113">
        <v>2220</v>
      </c>
      <c r="B113">
        <f>COUNTIFS(Table2[Un Mag Pos], "&gt;="&amp;A113, Table2[Un Mag Pos], "&lt;"&amp;A114)</f>
        <v>0</v>
      </c>
      <c r="C113">
        <f>COUNTIFS(Table2[Un Mag Neg], "&gt;="&amp;A113, Table2[Un Mag Neg], "&lt;"&amp;A114)</f>
        <v>0</v>
      </c>
      <c r="D113">
        <f>COUNTIFS(Table2[Un Angle Pos], "&gt;="&amp;A113, Table2[Un Angle Pos], "&lt;"&amp;A114)</f>
        <v>66</v>
      </c>
      <c r="E113">
        <f>COUNTIFS(Table2[Un Angle Neg], "&gt;="&amp;A113, Table2[Un Angle Neg], "&lt;"&amp;A114)</f>
        <v>0</v>
      </c>
    </row>
    <row r="114" spans="1:5" x14ac:dyDescent="0.25">
      <c r="A114">
        <v>2240</v>
      </c>
      <c r="B114">
        <f>COUNTIFS(Table2[Un Mag Pos], "&gt;="&amp;A114, Table2[Un Mag Pos], "&lt;"&amp;A115)</f>
        <v>0</v>
      </c>
      <c r="C114">
        <f>COUNTIFS(Table2[Un Mag Neg], "&gt;="&amp;A114, Table2[Un Mag Neg], "&lt;"&amp;A115)</f>
        <v>0</v>
      </c>
      <c r="D114">
        <f>COUNTIFS(Table2[Un Angle Pos], "&gt;="&amp;A114, Table2[Un Angle Pos], "&lt;"&amp;A115)</f>
        <v>64</v>
      </c>
      <c r="E114">
        <f>COUNTIFS(Table2[Un Angle Neg], "&gt;="&amp;A114, Table2[Un Angle Neg], "&lt;"&amp;A115)</f>
        <v>1</v>
      </c>
    </row>
    <row r="115" spans="1:5" x14ac:dyDescent="0.25">
      <c r="A115">
        <v>2260</v>
      </c>
      <c r="B115">
        <f>COUNTIFS(Table2[Un Mag Pos], "&gt;="&amp;A115, Table2[Un Mag Pos], "&lt;"&amp;A116)</f>
        <v>0</v>
      </c>
      <c r="C115">
        <f>COUNTIFS(Table2[Un Mag Neg], "&gt;="&amp;A115, Table2[Un Mag Neg], "&lt;"&amp;A116)</f>
        <v>0</v>
      </c>
      <c r="D115">
        <f>COUNTIFS(Table2[Un Angle Pos], "&gt;="&amp;A115, Table2[Un Angle Pos], "&lt;"&amp;A116)</f>
        <v>79</v>
      </c>
      <c r="E115">
        <f>COUNTIFS(Table2[Un Angle Neg], "&gt;="&amp;A115, Table2[Un Angle Neg], "&lt;"&amp;A116)</f>
        <v>0</v>
      </c>
    </row>
    <row r="116" spans="1:5" x14ac:dyDescent="0.25">
      <c r="A116">
        <v>2280</v>
      </c>
      <c r="B116">
        <f>COUNTIFS(Table2[Un Mag Pos], "&gt;="&amp;A116, Table2[Un Mag Pos], "&lt;"&amp;A117)</f>
        <v>0</v>
      </c>
      <c r="C116">
        <f>COUNTIFS(Table2[Un Mag Neg], "&gt;="&amp;A116, Table2[Un Mag Neg], "&lt;"&amp;A117)</f>
        <v>0</v>
      </c>
      <c r="D116">
        <f>COUNTIFS(Table2[Un Angle Pos], "&gt;="&amp;A116, Table2[Un Angle Pos], "&lt;"&amp;A117)</f>
        <v>64</v>
      </c>
      <c r="E116">
        <f>COUNTIFS(Table2[Un Angle Neg], "&gt;="&amp;A116, Table2[Un Angle Neg], "&lt;"&amp;A117)</f>
        <v>1</v>
      </c>
    </row>
    <row r="117" spans="1:5" x14ac:dyDescent="0.25">
      <c r="A117">
        <v>2300</v>
      </c>
      <c r="B117">
        <f>COUNTIFS(Table2[Un Mag Pos], "&gt;="&amp;A117, Table2[Un Mag Pos], "&lt;"&amp;A118)</f>
        <v>0</v>
      </c>
      <c r="C117">
        <f>COUNTIFS(Table2[Un Mag Neg], "&gt;="&amp;A117, Table2[Un Mag Neg], "&lt;"&amp;A118)</f>
        <v>0</v>
      </c>
      <c r="D117">
        <f>COUNTIFS(Table2[Un Angle Pos], "&gt;="&amp;A117, Table2[Un Angle Pos], "&lt;"&amp;A118)</f>
        <v>43</v>
      </c>
      <c r="E117">
        <f>COUNTIFS(Table2[Un Angle Neg], "&gt;="&amp;A117, Table2[Un Angle Neg], "&lt;"&amp;A118)</f>
        <v>2</v>
      </c>
    </row>
    <row r="118" spans="1:5" x14ac:dyDescent="0.25">
      <c r="A118">
        <v>2320</v>
      </c>
      <c r="B118">
        <f>COUNTIFS(Table2[Un Mag Pos], "&gt;="&amp;A118, Table2[Un Mag Pos], "&lt;"&amp;A119)</f>
        <v>0</v>
      </c>
      <c r="C118">
        <f>COUNTIFS(Table2[Un Mag Neg], "&gt;="&amp;A118, Table2[Un Mag Neg], "&lt;"&amp;A119)</f>
        <v>0</v>
      </c>
      <c r="D118">
        <f>COUNTIFS(Table2[Un Angle Pos], "&gt;="&amp;A118, Table2[Un Angle Pos], "&lt;"&amp;A119)</f>
        <v>55</v>
      </c>
      <c r="E118">
        <f>COUNTIFS(Table2[Un Angle Neg], "&gt;="&amp;A118, Table2[Un Angle Neg], "&lt;"&amp;A119)</f>
        <v>0</v>
      </c>
    </row>
    <row r="119" spans="1:5" x14ac:dyDescent="0.25">
      <c r="A119">
        <v>2340</v>
      </c>
      <c r="B119">
        <f>COUNTIFS(Table2[Un Mag Pos], "&gt;="&amp;A119, Table2[Un Mag Pos], "&lt;"&amp;A120)</f>
        <v>0</v>
      </c>
      <c r="C119">
        <f>COUNTIFS(Table2[Un Mag Neg], "&gt;="&amp;A119, Table2[Un Mag Neg], "&lt;"&amp;A120)</f>
        <v>0</v>
      </c>
      <c r="D119">
        <f>COUNTIFS(Table2[Un Angle Pos], "&gt;="&amp;A119, Table2[Un Angle Pos], "&lt;"&amp;A120)</f>
        <v>51</v>
      </c>
      <c r="E119">
        <f>COUNTIFS(Table2[Un Angle Neg], "&gt;="&amp;A119, Table2[Un Angle Neg], "&lt;"&amp;A120)</f>
        <v>0</v>
      </c>
    </row>
    <row r="120" spans="1:5" x14ac:dyDescent="0.25">
      <c r="A120">
        <v>2360</v>
      </c>
      <c r="B120">
        <f>COUNTIFS(Table2[Un Mag Pos], "&gt;="&amp;A120, Table2[Un Mag Pos], "&lt;"&amp;A121)</f>
        <v>0</v>
      </c>
      <c r="C120">
        <f>COUNTIFS(Table2[Un Mag Neg], "&gt;="&amp;A120, Table2[Un Mag Neg], "&lt;"&amp;A121)</f>
        <v>0</v>
      </c>
      <c r="D120">
        <f>COUNTIFS(Table2[Un Angle Pos], "&gt;="&amp;A120, Table2[Un Angle Pos], "&lt;"&amp;A121)</f>
        <v>40</v>
      </c>
      <c r="E120">
        <f>COUNTIFS(Table2[Un Angle Neg], "&gt;="&amp;A120, Table2[Un Angle Neg], "&lt;"&amp;A121)</f>
        <v>2</v>
      </c>
    </row>
    <row r="121" spans="1:5" x14ac:dyDescent="0.25">
      <c r="A121">
        <v>2380</v>
      </c>
      <c r="B121">
        <f>COUNTIFS(Table2[Un Mag Pos], "&gt;="&amp;A121, Table2[Un Mag Pos], "&lt;"&amp;A122)</f>
        <v>0</v>
      </c>
      <c r="C121">
        <f>COUNTIFS(Table2[Un Mag Neg], "&gt;="&amp;A121, Table2[Un Mag Neg], "&lt;"&amp;A122)</f>
        <v>0</v>
      </c>
      <c r="D121">
        <f>COUNTIFS(Table2[Un Angle Pos], "&gt;="&amp;A121, Table2[Un Angle Pos], "&lt;"&amp;A122)</f>
        <v>46</v>
      </c>
      <c r="E121">
        <f>COUNTIFS(Table2[Un Angle Neg], "&gt;="&amp;A121, Table2[Un Angle Neg], "&lt;"&amp;A122)</f>
        <v>1</v>
      </c>
    </row>
    <row r="122" spans="1:5" x14ac:dyDescent="0.25">
      <c r="A122">
        <v>2400</v>
      </c>
      <c r="B122">
        <f>COUNTIFS(Table2[Un Mag Pos], "&gt;="&amp;A122, Table2[Un Mag Pos], "&lt;"&amp;A123)</f>
        <v>0</v>
      </c>
      <c r="C122">
        <f>COUNTIFS(Table2[Un Mag Neg], "&gt;="&amp;A122, Table2[Un Mag Neg], "&lt;"&amp;A123)</f>
        <v>0</v>
      </c>
      <c r="D122">
        <f>COUNTIFS(Table2[Un Angle Pos], "&gt;="&amp;A122, Table2[Un Angle Pos], "&lt;"&amp;A123)</f>
        <v>47</v>
      </c>
      <c r="E122">
        <f>COUNTIFS(Table2[Un Angle Neg], "&gt;="&amp;A122, Table2[Un Angle Neg], "&lt;"&amp;A123)</f>
        <v>2</v>
      </c>
    </row>
    <row r="123" spans="1:5" x14ac:dyDescent="0.25">
      <c r="A123">
        <v>2420</v>
      </c>
      <c r="B123">
        <f>COUNTIFS(Table2[Un Mag Pos], "&gt;="&amp;A123, Table2[Un Mag Pos], "&lt;"&amp;A124)</f>
        <v>0</v>
      </c>
      <c r="C123">
        <f>COUNTIFS(Table2[Un Mag Neg], "&gt;="&amp;A123, Table2[Un Mag Neg], "&lt;"&amp;A124)</f>
        <v>0</v>
      </c>
      <c r="D123">
        <f>COUNTIFS(Table2[Un Angle Pos], "&gt;="&amp;A123, Table2[Un Angle Pos], "&lt;"&amp;A124)</f>
        <v>39</v>
      </c>
      <c r="E123">
        <f>COUNTIFS(Table2[Un Angle Neg], "&gt;="&amp;A123, Table2[Un Angle Neg], "&lt;"&amp;A124)</f>
        <v>1</v>
      </c>
    </row>
    <row r="124" spans="1:5" x14ac:dyDescent="0.25">
      <c r="A124">
        <v>2440</v>
      </c>
      <c r="B124">
        <f>COUNTIFS(Table2[Un Mag Pos], "&gt;="&amp;A124, Table2[Un Mag Pos], "&lt;"&amp;A125)</f>
        <v>0</v>
      </c>
      <c r="C124">
        <f>COUNTIFS(Table2[Un Mag Neg], "&gt;="&amp;A124, Table2[Un Mag Neg], "&lt;"&amp;A125)</f>
        <v>0</v>
      </c>
      <c r="D124">
        <f>COUNTIFS(Table2[Un Angle Pos], "&gt;="&amp;A124, Table2[Un Angle Pos], "&lt;"&amp;A125)</f>
        <v>35</v>
      </c>
      <c r="E124">
        <f>COUNTIFS(Table2[Un Angle Neg], "&gt;="&amp;A124, Table2[Un Angle Neg], "&lt;"&amp;A125)</f>
        <v>1</v>
      </c>
    </row>
    <row r="125" spans="1:5" x14ac:dyDescent="0.25">
      <c r="A125">
        <v>2460</v>
      </c>
      <c r="B125">
        <f>COUNTIFS(Table2[Un Mag Pos], "&gt;="&amp;A125, Table2[Un Mag Pos], "&lt;"&amp;A126)</f>
        <v>0</v>
      </c>
      <c r="C125">
        <f>COUNTIFS(Table2[Un Mag Neg], "&gt;="&amp;A125, Table2[Un Mag Neg], "&lt;"&amp;A126)</f>
        <v>0</v>
      </c>
      <c r="D125">
        <f>COUNTIFS(Table2[Un Angle Pos], "&gt;="&amp;A125, Table2[Un Angle Pos], "&lt;"&amp;A126)</f>
        <v>40</v>
      </c>
      <c r="E125">
        <f>COUNTIFS(Table2[Un Angle Neg], "&gt;="&amp;A125, Table2[Un Angle Neg], "&lt;"&amp;A126)</f>
        <v>0</v>
      </c>
    </row>
    <row r="126" spans="1:5" x14ac:dyDescent="0.25">
      <c r="A126">
        <v>2480</v>
      </c>
      <c r="B126">
        <f>COUNTIFS(Table2[Un Mag Pos], "&gt;="&amp;A126, Table2[Un Mag Pos], "&lt;"&amp;A127)</f>
        <v>0</v>
      </c>
      <c r="C126">
        <f>COUNTIFS(Table2[Un Mag Neg], "&gt;="&amp;A126, Table2[Un Mag Neg], "&lt;"&amp;A127)</f>
        <v>0</v>
      </c>
      <c r="D126">
        <f>COUNTIFS(Table2[Un Angle Pos], "&gt;="&amp;A126, Table2[Un Angle Pos], "&lt;"&amp;A127)</f>
        <v>49</v>
      </c>
      <c r="E126">
        <f>COUNTIFS(Table2[Un Angle Neg], "&gt;="&amp;A126, Table2[Un Angle Neg], "&lt;"&amp;A127)</f>
        <v>0</v>
      </c>
    </row>
    <row r="127" spans="1:5" x14ac:dyDescent="0.25">
      <c r="A127">
        <v>2500</v>
      </c>
      <c r="B127">
        <f>COUNTIFS(Table2[Un Mag Pos], "&gt;="&amp;A127, Table2[Un Mag Pos], "&lt;"&amp;A128)</f>
        <v>0</v>
      </c>
      <c r="C127">
        <f>COUNTIFS(Table2[Un Mag Neg], "&gt;="&amp;A127, Table2[Un Mag Neg], "&lt;"&amp;A128)</f>
        <v>0</v>
      </c>
      <c r="D127">
        <f>COUNTIFS(Table2[Un Angle Pos], "&gt;="&amp;A127, Table2[Un Angle Pos], "&lt;"&amp;A128)</f>
        <v>42</v>
      </c>
      <c r="E127">
        <f>COUNTIFS(Table2[Un Angle Neg], "&gt;="&amp;A127, Table2[Un Angle Neg], "&lt;"&amp;A128)</f>
        <v>1</v>
      </c>
    </row>
    <row r="128" spans="1:5" x14ac:dyDescent="0.25">
      <c r="A128">
        <v>2520</v>
      </c>
      <c r="B128">
        <f>COUNTIFS(Table2[Un Mag Pos], "&gt;="&amp;A128, Table2[Un Mag Pos], "&lt;"&amp;A129)</f>
        <v>0</v>
      </c>
      <c r="C128">
        <f>COUNTIFS(Table2[Un Mag Neg], "&gt;="&amp;A128, Table2[Un Mag Neg], "&lt;"&amp;A129)</f>
        <v>0</v>
      </c>
      <c r="D128">
        <f>COUNTIFS(Table2[Un Angle Pos], "&gt;="&amp;A128, Table2[Un Angle Pos], "&lt;"&amp;A129)</f>
        <v>47</v>
      </c>
      <c r="E128">
        <f>COUNTIFS(Table2[Un Angle Neg], "&gt;="&amp;A128, Table2[Un Angle Neg], "&lt;"&amp;A129)</f>
        <v>1</v>
      </c>
    </row>
    <row r="129" spans="1:5" x14ac:dyDescent="0.25">
      <c r="A129">
        <v>2540</v>
      </c>
      <c r="B129">
        <f>COUNTIFS(Table2[Un Mag Pos], "&gt;="&amp;A129, Table2[Un Mag Pos], "&lt;"&amp;A130)</f>
        <v>0</v>
      </c>
      <c r="C129">
        <f>COUNTIFS(Table2[Un Mag Neg], "&gt;="&amp;A129, Table2[Un Mag Neg], "&lt;"&amp;A130)</f>
        <v>0</v>
      </c>
      <c r="D129">
        <f>COUNTIFS(Table2[Un Angle Pos], "&gt;="&amp;A129, Table2[Un Angle Pos], "&lt;"&amp;A130)</f>
        <v>41</v>
      </c>
      <c r="E129">
        <f>COUNTIFS(Table2[Un Angle Neg], "&gt;="&amp;A129, Table2[Un Angle Neg], "&lt;"&amp;A130)</f>
        <v>0</v>
      </c>
    </row>
    <row r="130" spans="1:5" x14ac:dyDescent="0.25">
      <c r="A130">
        <v>2560</v>
      </c>
      <c r="B130">
        <f>COUNTIFS(Table2[Un Mag Pos], "&gt;="&amp;A130, Table2[Un Mag Pos], "&lt;"&amp;A131)</f>
        <v>0</v>
      </c>
      <c r="C130">
        <f>COUNTIFS(Table2[Un Mag Neg], "&gt;="&amp;A130, Table2[Un Mag Neg], "&lt;"&amp;A131)</f>
        <v>0</v>
      </c>
      <c r="D130">
        <f>COUNTIFS(Table2[Un Angle Pos], "&gt;="&amp;A130, Table2[Un Angle Pos], "&lt;"&amp;A131)</f>
        <v>39</v>
      </c>
      <c r="E130">
        <f>COUNTIFS(Table2[Un Angle Neg], "&gt;="&amp;A130, Table2[Un Angle Neg], "&lt;"&amp;A131)</f>
        <v>0</v>
      </c>
    </row>
    <row r="131" spans="1:5" x14ac:dyDescent="0.25">
      <c r="A131">
        <v>2580</v>
      </c>
      <c r="B131">
        <f>COUNTIFS(Table2[Un Mag Pos], "&gt;="&amp;A131, Table2[Un Mag Pos], "&lt;"&amp;A132)</f>
        <v>0</v>
      </c>
      <c r="C131">
        <f>COUNTIFS(Table2[Un Mag Neg], "&gt;="&amp;A131, Table2[Un Mag Neg], "&lt;"&amp;A132)</f>
        <v>0</v>
      </c>
      <c r="D131">
        <f>COUNTIFS(Table2[Un Angle Pos], "&gt;="&amp;A131, Table2[Un Angle Pos], "&lt;"&amp;A132)</f>
        <v>28</v>
      </c>
      <c r="E131">
        <f>COUNTIFS(Table2[Un Angle Neg], "&gt;="&amp;A131, Table2[Un Angle Neg], "&lt;"&amp;A132)</f>
        <v>0</v>
      </c>
    </row>
    <row r="132" spans="1:5" x14ac:dyDescent="0.25">
      <c r="A132">
        <v>2600</v>
      </c>
      <c r="B132">
        <f>COUNTIFS(Table2[Un Mag Pos], "&gt;="&amp;A132, Table2[Un Mag Pos], "&lt;"&amp;A133)</f>
        <v>0</v>
      </c>
      <c r="C132">
        <f>COUNTIFS(Table2[Un Mag Neg], "&gt;="&amp;A132, Table2[Un Mag Neg], "&lt;"&amp;A133)</f>
        <v>0</v>
      </c>
      <c r="D132">
        <f>COUNTIFS(Table2[Un Angle Pos], "&gt;="&amp;A132, Table2[Un Angle Pos], "&lt;"&amp;A133)</f>
        <v>32</v>
      </c>
      <c r="E132">
        <f>COUNTIFS(Table2[Un Angle Neg], "&gt;="&amp;A132, Table2[Un Angle Neg], "&lt;"&amp;A133)</f>
        <v>0</v>
      </c>
    </row>
    <row r="133" spans="1:5" x14ac:dyDescent="0.25">
      <c r="A133">
        <v>2620</v>
      </c>
      <c r="B133">
        <f>COUNTIFS(Table2[Un Mag Pos], "&gt;="&amp;A133, Table2[Un Mag Pos], "&lt;"&amp;A134)</f>
        <v>0</v>
      </c>
      <c r="C133">
        <f>COUNTIFS(Table2[Un Mag Neg], "&gt;="&amp;A133, Table2[Un Mag Neg], "&lt;"&amp;A134)</f>
        <v>0</v>
      </c>
      <c r="D133">
        <f>COUNTIFS(Table2[Un Angle Pos], "&gt;="&amp;A133, Table2[Un Angle Pos], "&lt;"&amp;A134)</f>
        <v>23</v>
      </c>
      <c r="E133">
        <f>COUNTIFS(Table2[Un Angle Neg], "&gt;="&amp;A133, Table2[Un Angle Neg], "&lt;"&amp;A134)</f>
        <v>0</v>
      </c>
    </row>
    <row r="134" spans="1:5" x14ac:dyDescent="0.25">
      <c r="A134">
        <v>2640</v>
      </c>
      <c r="B134">
        <f>COUNTIFS(Table2[Un Mag Pos], "&gt;="&amp;A134, Table2[Un Mag Pos], "&lt;"&amp;A135)</f>
        <v>0</v>
      </c>
      <c r="C134">
        <f>COUNTIFS(Table2[Un Mag Neg], "&gt;="&amp;A134, Table2[Un Mag Neg], "&lt;"&amp;A135)</f>
        <v>0</v>
      </c>
      <c r="D134">
        <f>COUNTIFS(Table2[Un Angle Pos], "&gt;="&amp;A134, Table2[Un Angle Pos], "&lt;"&amp;A135)</f>
        <v>19</v>
      </c>
      <c r="E134">
        <f>COUNTIFS(Table2[Un Angle Neg], "&gt;="&amp;A134, Table2[Un Angle Neg], "&lt;"&amp;A135)</f>
        <v>0</v>
      </c>
    </row>
    <row r="135" spans="1:5" x14ac:dyDescent="0.25">
      <c r="A135">
        <v>2660</v>
      </c>
      <c r="B135">
        <f>COUNTIFS(Table2[Un Mag Pos], "&gt;="&amp;A135, Table2[Un Mag Pos], "&lt;"&amp;A136)</f>
        <v>0</v>
      </c>
      <c r="C135">
        <f>COUNTIFS(Table2[Un Mag Neg], "&gt;="&amp;A135, Table2[Un Mag Neg], "&lt;"&amp;A136)</f>
        <v>0</v>
      </c>
      <c r="D135">
        <f>COUNTIFS(Table2[Un Angle Pos], "&gt;="&amp;A135, Table2[Un Angle Pos], "&lt;"&amp;A136)</f>
        <v>27</v>
      </c>
      <c r="E135">
        <f>COUNTIFS(Table2[Un Angle Neg], "&gt;="&amp;A135, Table2[Un Angle Neg], "&lt;"&amp;A136)</f>
        <v>0</v>
      </c>
    </row>
    <row r="136" spans="1:5" x14ac:dyDescent="0.25">
      <c r="A136">
        <v>2680</v>
      </c>
      <c r="B136">
        <f>COUNTIFS(Table2[Un Mag Pos], "&gt;="&amp;A136, Table2[Un Mag Pos], "&lt;"&amp;A137)</f>
        <v>0</v>
      </c>
      <c r="C136">
        <f>COUNTIFS(Table2[Un Mag Neg], "&gt;="&amp;A136, Table2[Un Mag Neg], "&lt;"&amp;A137)</f>
        <v>0</v>
      </c>
      <c r="D136">
        <f>COUNTIFS(Table2[Un Angle Pos], "&gt;="&amp;A136, Table2[Un Angle Pos], "&lt;"&amp;A137)</f>
        <v>34</v>
      </c>
      <c r="E136">
        <f>COUNTIFS(Table2[Un Angle Neg], "&gt;="&amp;A136, Table2[Un Angle Neg], "&lt;"&amp;A137)</f>
        <v>0</v>
      </c>
    </row>
    <row r="137" spans="1:5" x14ac:dyDescent="0.25">
      <c r="A137">
        <v>2700</v>
      </c>
      <c r="B137">
        <f>COUNTIFS(Table2[Un Mag Pos], "&gt;="&amp;A137, Table2[Un Mag Pos], "&lt;"&amp;A138)</f>
        <v>0</v>
      </c>
      <c r="C137">
        <f>COUNTIFS(Table2[Un Mag Neg], "&gt;="&amp;A137, Table2[Un Mag Neg], "&lt;"&amp;A138)</f>
        <v>0</v>
      </c>
      <c r="D137">
        <f>COUNTIFS(Table2[Un Angle Pos], "&gt;="&amp;A137, Table2[Un Angle Pos], "&lt;"&amp;A138)</f>
        <v>19</v>
      </c>
      <c r="E137">
        <f>COUNTIFS(Table2[Un Angle Neg], "&gt;="&amp;A137, Table2[Un Angle Neg], "&lt;"&amp;A138)</f>
        <v>0</v>
      </c>
    </row>
    <row r="138" spans="1:5" x14ac:dyDescent="0.25">
      <c r="A138">
        <v>2720</v>
      </c>
      <c r="B138">
        <f>COUNTIFS(Table2[Un Mag Pos], "&gt;="&amp;A138, Table2[Un Mag Pos], "&lt;"&amp;A139)</f>
        <v>0</v>
      </c>
      <c r="C138">
        <f>COUNTIFS(Table2[Un Mag Neg], "&gt;="&amp;A138, Table2[Un Mag Neg], "&lt;"&amp;A139)</f>
        <v>0</v>
      </c>
      <c r="D138">
        <f>COUNTIFS(Table2[Un Angle Pos], "&gt;="&amp;A138, Table2[Un Angle Pos], "&lt;"&amp;A139)</f>
        <v>28</v>
      </c>
      <c r="E138">
        <f>COUNTIFS(Table2[Un Angle Neg], "&gt;="&amp;A138, Table2[Un Angle Neg], "&lt;"&amp;A139)</f>
        <v>0</v>
      </c>
    </row>
    <row r="139" spans="1:5" x14ac:dyDescent="0.25">
      <c r="A139">
        <v>2740</v>
      </c>
      <c r="B139">
        <f>COUNTIFS(Table2[Un Mag Pos], "&gt;="&amp;A139, Table2[Un Mag Pos], "&lt;"&amp;A140)</f>
        <v>0</v>
      </c>
      <c r="C139">
        <f>COUNTIFS(Table2[Un Mag Neg], "&gt;="&amp;A139, Table2[Un Mag Neg], "&lt;"&amp;A140)</f>
        <v>0</v>
      </c>
      <c r="D139">
        <f>COUNTIFS(Table2[Un Angle Pos], "&gt;="&amp;A139, Table2[Un Angle Pos], "&lt;"&amp;A140)</f>
        <v>12</v>
      </c>
      <c r="E139">
        <f>COUNTIFS(Table2[Un Angle Neg], "&gt;="&amp;A139, Table2[Un Angle Neg], "&lt;"&amp;A140)</f>
        <v>0</v>
      </c>
    </row>
    <row r="140" spans="1:5" x14ac:dyDescent="0.25">
      <c r="A140">
        <v>2760</v>
      </c>
      <c r="B140">
        <f>COUNTIFS(Table2[Un Mag Pos], "&gt;="&amp;A140, Table2[Un Mag Pos], "&lt;"&amp;A141)</f>
        <v>0</v>
      </c>
      <c r="C140">
        <f>COUNTIFS(Table2[Un Mag Neg], "&gt;="&amp;A140, Table2[Un Mag Neg], "&lt;"&amp;A141)</f>
        <v>0</v>
      </c>
      <c r="D140">
        <f>COUNTIFS(Table2[Un Angle Pos], "&gt;="&amp;A140, Table2[Un Angle Pos], "&lt;"&amp;A141)</f>
        <v>13</v>
      </c>
      <c r="E140">
        <f>COUNTIFS(Table2[Un Angle Neg], "&gt;="&amp;A140, Table2[Un Angle Neg], "&lt;"&amp;A141)</f>
        <v>0</v>
      </c>
    </row>
    <row r="141" spans="1:5" x14ac:dyDescent="0.25">
      <c r="A141">
        <v>2780</v>
      </c>
      <c r="B141">
        <f>COUNTIFS(Table2[Un Mag Pos], "&gt;="&amp;A141, Table2[Un Mag Pos], "&lt;"&amp;A142)</f>
        <v>0</v>
      </c>
      <c r="C141">
        <f>COUNTIFS(Table2[Un Mag Neg], "&gt;="&amp;A141, Table2[Un Mag Neg], "&lt;"&amp;A142)</f>
        <v>0</v>
      </c>
      <c r="D141">
        <f>COUNTIFS(Table2[Un Angle Pos], "&gt;="&amp;A141, Table2[Un Angle Pos], "&lt;"&amp;A142)</f>
        <v>14</v>
      </c>
      <c r="E141">
        <f>COUNTIFS(Table2[Un Angle Neg], "&gt;="&amp;A141, Table2[Un Angle Neg], "&lt;"&amp;A142)</f>
        <v>0</v>
      </c>
    </row>
    <row r="142" spans="1:5" x14ac:dyDescent="0.25">
      <c r="A142">
        <v>2800</v>
      </c>
      <c r="B142">
        <f>COUNTIFS(Table2[Un Mag Pos], "&gt;="&amp;A142, Table2[Un Mag Pos], "&lt;"&amp;A143)</f>
        <v>0</v>
      </c>
      <c r="C142">
        <f>COUNTIFS(Table2[Un Mag Neg], "&gt;="&amp;A142, Table2[Un Mag Neg], "&lt;"&amp;A143)</f>
        <v>0</v>
      </c>
      <c r="D142">
        <f>COUNTIFS(Table2[Un Angle Pos], "&gt;="&amp;A142, Table2[Un Angle Pos], "&lt;"&amp;A143)</f>
        <v>23</v>
      </c>
      <c r="E142">
        <f>COUNTIFS(Table2[Un Angle Neg], "&gt;="&amp;A142, Table2[Un Angle Neg], "&lt;"&amp;A143)</f>
        <v>0</v>
      </c>
    </row>
    <row r="143" spans="1:5" x14ac:dyDescent="0.25">
      <c r="A143">
        <v>2820</v>
      </c>
      <c r="B143">
        <f>COUNTIFS(Table2[Un Mag Pos], "&gt;="&amp;A143, Table2[Un Mag Pos], "&lt;"&amp;A144)</f>
        <v>0</v>
      </c>
      <c r="C143">
        <f>COUNTIFS(Table2[Un Mag Neg], "&gt;="&amp;A143, Table2[Un Mag Neg], "&lt;"&amp;A144)</f>
        <v>0</v>
      </c>
      <c r="D143">
        <f>COUNTIFS(Table2[Un Angle Pos], "&gt;="&amp;A143, Table2[Un Angle Pos], "&lt;"&amp;A144)</f>
        <v>23</v>
      </c>
      <c r="E143">
        <f>COUNTIFS(Table2[Un Angle Neg], "&gt;="&amp;A143, Table2[Un Angle Neg], "&lt;"&amp;A144)</f>
        <v>0</v>
      </c>
    </row>
    <row r="144" spans="1:5" x14ac:dyDescent="0.25">
      <c r="A144">
        <v>2840</v>
      </c>
      <c r="B144">
        <f>COUNTIFS(Table2[Un Mag Pos], "&gt;="&amp;A144, Table2[Un Mag Pos], "&lt;"&amp;A145)</f>
        <v>0</v>
      </c>
      <c r="C144">
        <f>COUNTIFS(Table2[Un Mag Neg], "&gt;="&amp;A144, Table2[Un Mag Neg], "&lt;"&amp;A145)</f>
        <v>0</v>
      </c>
      <c r="D144">
        <f>COUNTIFS(Table2[Un Angle Pos], "&gt;="&amp;A144, Table2[Un Angle Pos], "&lt;"&amp;A145)</f>
        <v>17</v>
      </c>
      <c r="E144">
        <f>COUNTIFS(Table2[Un Angle Neg], "&gt;="&amp;A144, Table2[Un Angle Neg], "&lt;"&amp;A145)</f>
        <v>0</v>
      </c>
    </row>
    <row r="145" spans="1:5" x14ac:dyDescent="0.25">
      <c r="A145">
        <v>2860</v>
      </c>
      <c r="B145">
        <f>COUNTIFS(Table2[Un Mag Pos], "&gt;="&amp;A145, Table2[Un Mag Pos], "&lt;"&amp;A146)</f>
        <v>0</v>
      </c>
      <c r="C145">
        <f>COUNTIFS(Table2[Un Mag Neg], "&gt;="&amp;A145, Table2[Un Mag Neg], "&lt;"&amp;A146)</f>
        <v>0</v>
      </c>
      <c r="D145">
        <f>COUNTIFS(Table2[Un Angle Pos], "&gt;="&amp;A145, Table2[Un Angle Pos], "&lt;"&amp;A146)</f>
        <v>17</v>
      </c>
      <c r="E145">
        <f>COUNTIFS(Table2[Un Angle Neg], "&gt;="&amp;A145, Table2[Un Angle Neg], "&lt;"&amp;A146)</f>
        <v>0</v>
      </c>
    </row>
    <row r="146" spans="1:5" x14ac:dyDescent="0.25">
      <c r="A146">
        <v>2880</v>
      </c>
      <c r="B146">
        <f>COUNTIFS(Table2[Un Mag Pos], "&gt;="&amp;A146, Table2[Un Mag Pos], "&lt;"&amp;A147)</f>
        <v>0</v>
      </c>
      <c r="C146">
        <f>COUNTIFS(Table2[Un Mag Neg], "&gt;="&amp;A146, Table2[Un Mag Neg], "&lt;"&amp;A147)</f>
        <v>0</v>
      </c>
      <c r="D146">
        <f>COUNTIFS(Table2[Un Angle Pos], "&gt;="&amp;A146, Table2[Un Angle Pos], "&lt;"&amp;A147)</f>
        <v>13</v>
      </c>
      <c r="E146">
        <f>COUNTIFS(Table2[Un Angle Neg], "&gt;="&amp;A146, Table2[Un Angle Neg], "&lt;"&amp;A147)</f>
        <v>0</v>
      </c>
    </row>
    <row r="147" spans="1:5" x14ac:dyDescent="0.25">
      <c r="A147">
        <v>2900</v>
      </c>
      <c r="B147">
        <f>COUNTIFS(Table2[Un Mag Pos], "&gt;="&amp;A147, Table2[Un Mag Pos], "&lt;"&amp;A148)</f>
        <v>0</v>
      </c>
      <c r="C147">
        <f>COUNTIFS(Table2[Un Mag Neg], "&gt;="&amp;A147, Table2[Un Mag Neg], "&lt;"&amp;A148)</f>
        <v>0</v>
      </c>
      <c r="D147">
        <f>COUNTIFS(Table2[Un Angle Pos], "&gt;="&amp;A147, Table2[Un Angle Pos], "&lt;"&amp;A148)</f>
        <v>13</v>
      </c>
      <c r="E147">
        <f>COUNTIFS(Table2[Un Angle Neg], "&gt;="&amp;A147, Table2[Un Angle Neg], "&lt;"&amp;A148)</f>
        <v>0</v>
      </c>
    </row>
    <row r="148" spans="1:5" x14ac:dyDescent="0.25">
      <c r="A148">
        <v>2920</v>
      </c>
      <c r="B148">
        <f>COUNTIFS(Table2[Un Mag Pos], "&gt;="&amp;A148, Table2[Un Mag Pos], "&lt;"&amp;A149)</f>
        <v>0</v>
      </c>
      <c r="C148">
        <f>COUNTIFS(Table2[Un Mag Neg], "&gt;="&amp;A148, Table2[Un Mag Neg], "&lt;"&amp;A149)</f>
        <v>0</v>
      </c>
      <c r="D148">
        <f>COUNTIFS(Table2[Un Angle Pos], "&gt;="&amp;A148, Table2[Un Angle Pos], "&lt;"&amp;A149)</f>
        <v>8</v>
      </c>
      <c r="E148">
        <f>COUNTIFS(Table2[Un Angle Neg], "&gt;="&amp;A148, Table2[Un Angle Neg], "&lt;"&amp;A149)</f>
        <v>0</v>
      </c>
    </row>
    <row r="149" spans="1:5" x14ac:dyDescent="0.25">
      <c r="A149">
        <v>2940</v>
      </c>
      <c r="B149">
        <f>COUNTIFS(Table2[Un Mag Pos], "&gt;="&amp;A149, Table2[Un Mag Pos], "&lt;"&amp;A150)</f>
        <v>0</v>
      </c>
      <c r="C149">
        <f>COUNTIFS(Table2[Un Mag Neg], "&gt;="&amp;A149, Table2[Un Mag Neg], "&lt;"&amp;A150)</f>
        <v>0</v>
      </c>
      <c r="D149">
        <f>COUNTIFS(Table2[Un Angle Pos], "&gt;="&amp;A149, Table2[Un Angle Pos], "&lt;"&amp;A150)</f>
        <v>9</v>
      </c>
      <c r="E149">
        <f>COUNTIFS(Table2[Un Angle Neg], "&gt;="&amp;A149, Table2[Un Angle Neg], "&lt;"&amp;A150)</f>
        <v>0</v>
      </c>
    </row>
    <row r="150" spans="1:5" x14ac:dyDescent="0.25">
      <c r="A150">
        <v>2960</v>
      </c>
      <c r="B150">
        <f>COUNTIFS(Table2[Un Mag Pos], "&gt;="&amp;A150, Table2[Un Mag Pos], "&lt;"&amp;A151)</f>
        <v>0</v>
      </c>
      <c r="C150">
        <f>COUNTIFS(Table2[Un Mag Neg], "&gt;="&amp;A150, Table2[Un Mag Neg], "&lt;"&amp;A151)</f>
        <v>0</v>
      </c>
      <c r="D150">
        <f>COUNTIFS(Table2[Un Angle Pos], "&gt;="&amp;A150, Table2[Un Angle Pos], "&lt;"&amp;A151)</f>
        <v>10</v>
      </c>
      <c r="E150">
        <f>COUNTIFS(Table2[Un Angle Neg], "&gt;="&amp;A150, Table2[Un Angle Neg], "&lt;"&amp;A151)</f>
        <v>0</v>
      </c>
    </row>
    <row r="151" spans="1:5" x14ac:dyDescent="0.25">
      <c r="A151">
        <v>2980</v>
      </c>
      <c r="B151">
        <f>COUNTIFS(Table2[Un Mag Pos], "&gt;="&amp;A151, Table2[Un Mag Pos], "&lt;"&amp;A152)</f>
        <v>0</v>
      </c>
      <c r="C151">
        <f>COUNTIFS(Table2[Un Mag Neg], "&gt;="&amp;A151, Table2[Un Mag Neg], "&lt;"&amp;A152)</f>
        <v>0</v>
      </c>
      <c r="D151">
        <f>COUNTIFS(Table2[Un Angle Pos], "&gt;="&amp;A151, Table2[Un Angle Pos], "&lt;"&amp;A152)</f>
        <v>11</v>
      </c>
      <c r="E151">
        <f>COUNTIFS(Table2[Un Angle Neg], "&gt;="&amp;A151, Table2[Un Angle Neg], "&lt;"&amp;A152)</f>
        <v>0</v>
      </c>
    </row>
    <row r="152" spans="1:5" x14ac:dyDescent="0.25">
      <c r="A152">
        <v>3000</v>
      </c>
      <c r="B152">
        <f>COUNTIFS(Table2[Un Mag Pos], "&gt;="&amp;A152, Table2[Un Mag Pos], "&lt;"&amp;A153)</f>
        <v>0</v>
      </c>
      <c r="C152">
        <f>COUNTIFS(Table2[Un Mag Neg], "&gt;="&amp;A152, Table2[Un Mag Neg], "&lt;"&amp;A153)</f>
        <v>0</v>
      </c>
      <c r="D152">
        <f>COUNTIFS(Table2[Un Angle Pos], "&gt;="&amp;A152, Table2[Un Angle Pos], "&lt;"&amp;A153)</f>
        <v>12</v>
      </c>
      <c r="E152">
        <f>COUNTIFS(Table2[Un Angle Neg], "&gt;="&amp;A152, Table2[Un Angle Neg], "&lt;"&amp;A153)</f>
        <v>0</v>
      </c>
    </row>
    <row r="153" spans="1:5" x14ac:dyDescent="0.25">
      <c r="A153">
        <v>3020</v>
      </c>
      <c r="B153">
        <f>COUNTIFS(Table2[Un Mag Pos], "&gt;="&amp;A153, Table2[Un Mag Pos], "&lt;"&amp;A154)</f>
        <v>0</v>
      </c>
      <c r="C153">
        <f>COUNTIFS(Table2[Un Mag Neg], "&gt;="&amp;A153, Table2[Un Mag Neg], "&lt;"&amp;A154)</f>
        <v>0</v>
      </c>
      <c r="D153">
        <f>COUNTIFS(Table2[Un Angle Pos], "&gt;="&amp;A153, Table2[Un Angle Pos], "&lt;"&amp;A154)</f>
        <v>10</v>
      </c>
      <c r="E153">
        <f>COUNTIFS(Table2[Un Angle Neg], "&gt;="&amp;A153, Table2[Un Angle Neg], "&lt;"&amp;A154)</f>
        <v>0</v>
      </c>
    </row>
    <row r="154" spans="1:5" x14ac:dyDescent="0.25">
      <c r="A154">
        <v>3040</v>
      </c>
      <c r="B154">
        <f>COUNTIFS(Table2[Un Mag Pos], "&gt;="&amp;A154, Table2[Un Mag Pos], "&lt;"&amp;A155)</f>
        <v>0</v>
      </c>
      <c r="C154">
        <f>COUNTIFS(Table2[Un Mag Neg], "&gt;="&amp;A154, Table2[Un Mag Neg], "&lt;"&amp;A155)</f>
        <v>0</v>
      </c>
      <c r="D154">
        <f>COUNTIFS(Table2[Un Angle Pos], "&gt;="&amp;A154, Table2[Un Angle Pos], "&lt;"&amp;A155)</f>
        <v>10</v>
      </c>
      <c r="E154">
        <f>COUNTIFS(Table2[Un Angle Neg], "&gt;="&amp;A154, Table2[Un Angle Neg], "&lt;"&amp;A155)</f>
        <v>0</v>
      </c>
    </row>
    <row r="155" spans="1:5" x14ac:dyDescent="0.25">
      <c r="A155">
        <v>3060</v>
      </c>
      <c r="B155">
        <f>COUNTIFS(Table2[Un Mag Pos], "&gt;="&amp;A155, Table2[Un Mag Pos], "&lt;"&amp;A156)</f>
        <v>0</v>
      </c>
      <c r="C155">
        <f>COUNTIFS(Table2[Un Mag Neg], "&gt;="&amp;A155, Table2[Un Mag Neg], "&lt;"&amp;A156)</f>
        <v>0</v>
      </c>
      <c r="D155">
        <f>COUNTIFS(Table2[Un Angle Pos], "&gt;="&amp;A155, Table2[Un Angle Pos], "&lt;"&amp;A156)</f>
        <v>6</v>
      </c>
      <c r="E155">
        <f>COUNTIFS(Table2[Un Angle Neg], "&gt;="&amp;A155, Table2[Un Angle Neg], "&lt;"&amp;A156)</f>
        <v>0</v>
      </c>
    </row>
    <row r="156" spans="1:5" x14ac:dyDescent="0.25">
      <c r="A156">
        <v>3080</v>
      </c>
      <c r="B156">
        <f>COUNTIFS(Table2[Un Mag Pos], "&gt;="&amp;A156, Table2[Un Mag Pos], "&lt;"&amp;A157)</f>
        <v>0</v>
      </c>
      <c r="C156">
        <f>COUNTIFS(Table2[Un Mag Neg], "&gt;="&amp;A156, Table2[Un Mag Neg], "&lt;"&amp;A157)</f>
        <v>0</v>
      </c>
      <c r="D156">
        <f>COUNTIFS(Table2[Un Angle Pos], "&gt;="&amp;A156, Table2[Un Angle Pos], "&lt;"&amp;A157)</f>
        <v>6</v>
      </c>
      <c r="E156">
        <f>COUNTIFS(Table2[Un Angle Neg], "&gt;="&amp;A156, Table2[Un Angle Neg], "&lt;"&amp;A157)</f>
        <v>0</v>
      </c>
    </row>
    <row r="157" spans="1:5" x14ac:dyDescent="0.25">
      <c r="A157">
        <v>3100</v>
      </c>
      <c r="B157">
        <f>COUNTIFS(Table2[Un Mag Pos], "&gt;="&amp;A157, Table2[Un Mag Pos], "&lt;"&amp;A158)</f>
        <v>0</v>
      </c>
      <c r="C157">
        <f>COUNTIFS(Table2[Un Mag Neg], "&gt;="&amp;A157, Table2[Un Mag Neg], "&lt;"&amp;A158)</f>
        <v>0</v>
      </c>
      <c r="D157">
        <f>COUNTIFS(Table2[Un Angle Pos], "&gt;="&amp;A157, Table2[Un Angle Pos], "&lt;"&amp;A158)</f>
        <v>16</v>
      </c>
      <c r="E157">
        <f>COUNTIFS(Table2[Un Angle Neg], "&gt;="&amp;A157, Table2[Un Angle Neg], "&lt;"&amp;A158)</f>
        <v>0</v>
      </c>
    </row>
    <row r="158" spans="1:5" x14ac:dyDescent="0.25">
      <c r="A158">
        <v>3120</v>
      </c>
      <c r="B158">
        <f>COUNTIFS(Table2[Un Mag Pos], "&gt;="&amp;A158, Table2[Un Mag Pos], "&lt;"&amp;A159)</f>
        <v>0</v>
      </c>
      <c r="C158">
        <f>COUNTIFS(Table2[Un Mag Neg], "&gt;="&amp;A158, Table2[Un Mag Neg], "&lt;"&amp;A159)</f>
        <v>0</v>
      </c>
      <c r="D158">
        <f>COUNTIFS(Table2[Un Angle Pos], "&gt;="&amp;A158, Table2[Un Angle Pos], "&lt;"&amp;A159)</f>
        <v>7</v>
      </c>
      <c r="E158">
        <f>COUNTIFS(Table2[Un Angle Neg], "&gt;="&amp;A158, Table2[Un Angle Neg], "&lt;"&amp;A159)</f>
        <v>0</v>
      </c>
    </row>
    <row r="159" spans="1:5" x14ac:dyDescent="0.25">
      <c r="A159">
        <v>3140</v>
      </c>
      <c r="B159">
        <f>COUNTIFS(Table2[Un Mag Pos], "&gt;="&amp;A159, Table2[Un Mag Pos], "&lt;"&amp;A160)</f>
        <v>0</v>
      </c>
      <c r="C159">
        <f>COUNTIFS(Table2[Un Mag Neg], "&gt;="&amp;A159, Table2[Un Mag Neg], "&lt;"&amp;A160)</f>
        <v>0</v>
      </c>
      <c r="D159">
        <f>COUNTIFS(Table2[Un Angle Pos], "&gt;="&amp;A159, Table2[Un Angle Pos], "&lt;"&amp;A160)</f>
        <v>6</v>
      </c>
      <c r="E159">
        <f>COUNTIFS(Table2[Un Angle Neg], "&gt;="&amp;A159, Table2[Un Angle Neg], "&lt;"&amp;A160)</f>
        <v>0</v>
      </c>
    </row>
    <row r="160" spans="1:5" x14ac:dyDescent="0.25">
      <c r="A160">
        <v>3160</v>
      </c>
      <c r="B160">
        <f>COUNTIFS(Table2[Un Mag Pos], "&gt;="&amp;A160, Table2[Un Mag Pos], "&lt;"&amp;A161)</f>
        <v>0</v>
      </c>
      <c r="C160">
        <f>COUNTIFS(Table2[Un Mag Neg], "&gt;="&amp;A160, Table2[Un Mag Neg], "&lt;"&amp;A161)</f>
        <v>0</v>
      </c>
      <c r="D160">
        <f>COUNTIFS(Table2[Un Angle Pos], "&gt;="&amp;A160, Table2[Un Angle Pos], "&lt;"&amp;A161)</f>
        <v>2</v>
      </c>
      <c r="E160">
        <f>COUNTIFS(Table2[Un Angle Neg], "&gt;="&amp;A160, Table2[Un Angle Neg], "&lt;"&amp;A161)</f>
        <v>0</v>
      </c>
    </row>
    <row r="161" spans="1:5" x14ac:dyDescent="0.25">
      <c r="A161">
        <v>3180</v>
      </c>
      <c r="B161">
        <f>COUNTIFS(Table2[Un Mag Pos], "&gt;="&amp;A161, Table2[Un Mag Pos], "&lt;"&amp;A162)</f>
        <v>0</v>
      </c>
      <c r="C161">
        <f>COUNTIFS(Table2[Un Mag Neg], "&gt;="&amp;A161, Table2[Un Mag Neg], "&lt;"&amp;A162)</f>
        <v>0</v>
      </c>
      <c r="D161">
        <f>COUNTIFS(Table2[Un Angle Pos], "&gt;="&amp;A161, Table2[Un Angle Pos], "&lt;"&amp;A162)</f>
        <v>9</v>
      </c>
      <c r="E161">
        <f>COUNTIFS(Table2[Un Angle Neg], "&gt;="&amp;A161, Table2[Un Angle Neg], "&lt;"&amp;A162)</f>
        <v>0</v>
      </c>
    </row>
    <row r="162" spans="1:5" x14ac:dyDescent="0.25">
      <c r="A162">
        <v>3200</v>
      </c>
      <c r="B162">
        <f>COUNTIFS(Table2[Un Mag Pos], "&gt;="&amp;A162, Table2[Un Mag Pos], "&lt;"&amp;A163)</f>
        <v>0</v>
      </c>
      <c r="C162">
        <f>COUNTIFS(Table2[Un Mag Neg], "&gt;="&amp;A162, Table2[Un Mag Neg], "&lt;"&amp;A163)</f>
        <v>0</v>
      </c>
      <c r="D162">
        <f>COUNTIFS(Table2[Un Angle Pos], "&gt;="&amp;A162, Table2[Un Angle Pos], "&lt;"&amp;A163)</f>
        <v>4</v>
      </c>
      <c r="E162">
        <f>COUNTIFS(Table2[Un Angle Neg], "&gt;="&amp;A162, Table2[Un Angle Neg], "&lt;"&amp;A163)</f>
        <v>0</v>
      </c>
    </row>
    <row r="163" spans="1:5" x14ac:dyDescent="0.25">
      <c r="A163">
        <v>3220</v>
      </c>
      <c r="B163">
        <f>COUNTIFS(Table2[Un Mag Pos], "&gt;="&amp;A163, Table2[Un Mag Pos], "&lt;"&amp;A164)</f>
        <v>0</v>
      </c>
      <c r="C163">
        <f>COUNTIFS(Table2[Un Mag Neg], "&gt;="&amp;A163, Table2[Un Mag Neg], "&lt;"&amp;A164)</f>
        <v>0</v>
      </c>
      <c r="D163">
        <f>COUNTIFS(Table2[Un Angle Pos], "&gt;="&amp;A163, Table2[Un Angle Pos], "&lt;"&amp;A164)</f>
        <v>3</v>
      </c>
      <c r="E163">
        <f>COUNTIFS(Table2[Un Angle Neg], "&gt;="&amp;A163, Table2[Un Angle Neg], "&lt;"&amp;A164)</f>
        <v>0</v>
      </c>
    </row>
    <row r="164" spans="1:5" x14ac:dyDescent="0.25">
      <c r="A164">
        <v>3240</v>
      </c>
      <c r="B164">
        <f>COUNTIFS(Table2[Un Mag Pos], "&gt;="&amp;A164, Table2[Un Mag Pos], "&lt;"&amp;A165)</f>
        <v>0</v>
      </c>
      <c r="C164">
        <f>COUNTIFS(Table2[Un Mag Neg], "&gt;="&amp;A164, Table2[Un Mag Neg], "&lt;"&amp;A165)</f>
        <v>0</v>
      </c>
      <c r="D164">
        <f>COUNTIFS(Table2[Un Angle Pos], "&gt;="&amp;A164, Table2[Un Angle Pos], "&lt;"&amp;A165)</f>
        <v>5</v>
      </c>
      <c r="E164">
        <f>COUNTIFS(Table2[Un Angle Neg], "&gt;="&amp;A164, Table2[Un Angle Neg], "&lt;"&amp;A165)</f>
        <v>0</v>
      </c>
    </row>
    <row r="165" spans="1:5" x14ac:dyDescent="0.25">
      <c r="A165">
        <v>3260</v>
      </c>
      <c r="B165">
        <f>COUNTIFS(Table2[Un Mag Pos], "&gt;="&amp;A165, Table2[Un Mag Pos], "&lt;"&amp;A166)</f>
        <v>0</v>
      </c>
      <c r="C165">
        <f>COUNTIFS(Table2[Un Mag Neg], "&gt;="&amp;A165, Table2[Un Mag Neg], "&lt;"&amp;A166)</f>
        <v>0</v>
      </c>
      <c r="D165">
        <f>COUNTIFS(Table2[Un Angle Pos], "&gt;="&amp;A165, Table2[Un Angle Pos], "&lt;"&amp;A166)</f>
        <v>5</v>
      </c>
      <c r="E165">
        <f>COUNTIFS(Table2[Un Angle Neg], "&gt;="&amp;A165, Table2[Un Angle Neg], "&lt;"&amp;A166)</f>
        <v>0</v>
      </c>
    </row>
    <row r="166" spans="1:5" x14ac:dyDescent="0.25">
      <c r="A166">
        <v>3280</v>
      </c>
      <c r="B166">
        <f>COUNTIFS(Table2[Un Mag Pos], "&gt;="&amp;A166, Table2[Un Mag Pos], "&lt;"&amp;A167)</f>
        <v>0</v>
      </c>
      <c r="C166">
        <f>COUNTIFS(Table2[Un Mag Neg], "&gt;="&amp;A166, Table2[Un Mag Neg], "&lt;"&amp;A167)</f>
        <v>0</v>
      </c>
      <c r="D166">
        <f>COUNTIFS(Table2[Un Angle Pos], "&gt;="&amp;A166, Table2[Un Angle Pos], "&lt;"&amp;A167)</f>
        <v>2</v>
      </c>
      <c r="E166">
        <f>COUNTIFS(Table2[Un Angle Neg], "&gt;="&amp;A166, Table2[Un Angle Neg], "&lt;"&amp;A167)</f>
        <v>0</v>
      </c>
    </row>
    <row r="167" spans="1:5" x14ac:dyDescent="0.25">
      <c r="A167">
        <v>3300</v>
      </c>
      <c r="B167">
        <f>COUNTIFS(Table2[Un Mag Pos], "&gt;="&amp;A167, Table2[Un Mag Pos], "&lt;"&amp;A168)</f>
        <v>0</v>
      </c>
      <c r="C167">
        <f>COUNTIFS(Table2[Un Mag Neg], "&gt;="&amp;A167, Table2[Un Mag Neg], "&lt;"&amp;A168)</f>
        <v>0</v>
      </c>
      <c r="D167">
        <f>COUNTIFS(Table2[Un Angle Pos], "&gt;="&amp;A167, Table2[Un Angle Pos], "&lt;"&amp;A168)</f>
        <v>9</v>
      </c>
      <c r="E167">
        <f>COUNTIFS(Table2[Un Angle Neg], "&gt;="&amp;A167, Table2[Un Angle Neg], "&lt;"&amp;A168)</f>
        <v>0</v>
      </c>
    </row>
    <row r="168" spans="1:5" x14ac:dyDescent="0.25">
      <c r="A168">
        <v>3320</v>
      </c>
      <c r="B168">
        <f>COUNTIFS(Table2[Un Mag Pos], "&gt;="&amp;A168, Table2[Un Mag Pos], "&lt;"&amp;A169)</f>
        <v>0</v>
      </c>
      <c r="C168">
        <f>COUNTIFS(Table2[Un Mag Neg], "&gt;="&amp;A168, Table2[Un Mag Neg], "&lt;"&amp;A169)</f>
        <v>0</v>
      </c>
      <c r="D168">
        <f>COUNTIFS(Table2[Un Angle Pos], "&gt;="&amp;A168, Table2[Un Angle Pos], "&lt;"&amp;A169)</f>
        <v>4</v>
      </c>
      <c r="E168">
        <f>COUNTIFS(Table2[Un Angle Neg], "&gt;="&amp;A168, Table2[Un Angle Neg], "&lt;"&amp;A169)</f>
        <v>0</v>
      </c>
    </row>
    <row r="169" spans="1:5" x14ac:dyDescent="0.25">
      <c r="A169">
        <v>3340</v>
      </c>
      <c r="B169">
        <f>COUNTIFS(Table2[Un Mag Pos], "&gt;="&amp;A169, Table2[Un Mag Pos], "&lt;"&amp;A170)</f>
        <v>0</v>
      </c>
      <c r="C169">
        <f>COUNTIFS(Table2[Un Mag Neg], "&gt;="&amp;A169, Table2[Un Mag Neg], "&lt;"&amp;A170)</f>
        <v>0</v>
      </c>
      <c r="D169">
        <f>COUNTIFS(Table2[Un Angle Pos], "&gt;="&amp;A169, Table2[Un Angle Pos], "&lt;"&amp;A170)</f>
        <v>9</v>
      </c>
      <c r="E169">
        <f>COUNTIFS(Table2[Un Angle Neg], "&gt;="&amp;A169, Table2[Un Angle Neg], "&lt;"&amp;A170)</f>
        <v>0</v>
      </c>
    </row>
    <row r="170" spans="1:5" x14ac:dyDescent="0.25">
      <c r="A170">
        <v>3360</v>
      </c>
      <c r="B170">
        <f>COUNTIFS(Table2[Un Mag Pos], "&gt;="&amp;A170, Table2[Un Mag Pos], "&lt;"&amp;A171)</f>
        <v>0</v>
      </c>
      <c r="C170">
        <f>COUNTIFS(Table2[Un Mag Neg], "&gt;="&amp;A170, Table2[Un Mag Neg], "&lt;"&amp;A171)</f>
        <v>0</v>
      </c>
      <c r="D170">
        <f>COUNTIFS(Table2[Un Angle Pos], "&gt;="&amp;A170, Table2[Un Angle Pos], "&lt;"&amp;A171)</f>
        <v>2</v>
      </c>
      <c r="E170">
        <f>COUNTIFS(Table2[Un Angle Neg], "&gt;="&amp;A170, Table2[Un Angle Neg], "&lt;"&amp;A171)</f>
        <v>0</v>
      </c>
    </row>
    <row r="171" spans="1:5" x14ac:dyDescent="0.25">
      <c r="A171">
        <v>3380</v>
      </c>
      <c r="B171">
        <f>COUNTIFS(Table2[Un Mag Pos], "&gt;="&amp;A171, Table2[Un Mag Pos], "&lt;"&amp;A172)</f>
        <v>0</v>
      </c>
      <c r="C171">
        <f>COUNTIFS(Table2[Un Mag Neg], "&gt;="&amp;A171, Table2[Un Mag Neg], "&lt;"&amp;A172)</f>
        <v>0</v>
      </c>
      <c r="D171">
        <f>COUNTIFS(Table2[Un Angle Pos], "&gt;="&amp;A171, Table2[Un Angle Pos], "&lt;"&amp;A172)</f>
        <v>4</v>
      </c>
      <c r="E171">
        <f>COUNTIFS(Table2[Un Angle Neg], "&gt;="&amp;A171, Table2[Un Angle Neg], "&lt;"&amp;A172)</f>
        <v>0</v>
      </c>
    </row>
    <row r="172" spans="1:5" x14ac:dyDescent="0.25">
      <c r="A172">
        <v>3400</v>
      </c>
      <c r="B172">
        <f>COUNTIFS(Table2[Un Mag Pos], "&gt;="&amp;A172, Table2[Un Mag Pos], "&lt;"&amp;A173)</f>
        <v>0</v>
      </c>
      <c r="C172">
        <f>COUNTIFS(Table2[Un Mag Neg], "&gt;="&amp;A172, Table2[Un Mag Neg], "&lt;"&amp;A173)</f>
        <v>0</v>
      </c>
      <c r="D172">
        <f>COUNTIFS(Table2[Un Angle Pos], "&gt;="&amp;A172, Table2[Un Angle Pos], "&lt;"&amp;A173)</f>
        <v>3</v>
      </c>
      <c r="E172">
        <f>COUNTIFS(Table2[Un Angle Neg], "&gt;="&amp;A172, Table2[Un Angle Neg], "&lt;"&amp;A173)</f>
        <v>0</v>
      </c>
    </row>
    <row r="173" spans="1:5" x14ac:dyDescent="0.25">
      <c r="A173">
        <v>3420</v>
      </c>
      <c r="B173">
        <f>COUNTIFS(Table2[Un Mag Pos], "&gt;="&amp;A173, Table2[Un Mag Pos], "&lt;"&amp;A174)</f>
        <v>0</v>
      </c>
      <c r="C173">
        <f>COUNTIFS(Table2[Un Mag Neg], "&gt;="&amp;A173, Table2[Un Mag Neg], "&lt;"&amp;A174)</f>
        <v>0</v>
      </c>
      <c r="D173">
        <f>COUNTIFS(Table2[Un Angle Pos], "&gt;="&amp;A173, Table2[Un Angle Pos], "&lt;"&amp;A174)</f>
        <v>4</v>
      </c>
      <c r="E173">
        <f>COUNTIFS(Table2[Un Angle Neg], "&gt;="&amp;A173, Table2[Un Angle Neg], "&lt;"&amp;A174)</f>
        <v>0</v>
      </c>
    </row>
    <row r="174" spans="1:5" x14ac:dyDescent="0.25">
      <c r="A174">
        <v>3440</v>
      </c>
      <c r="B174">
        <f>COUNTIFS(Table2[Un Mag Pos], "&gt;="&amp;A174, Table2[Un Mag Pos], "&lt;"&amp;A175)</f>
        <v>0</v>
      </c>
      <c r="C174">
        <f>COUNTIFS(Table2[Un Mag Neg], "&gt;="&amp;A174, Table2[Un Mag Neg], "&lt;"&amp;A175)</f>
        <v>0</v>
      </c>
      <c r="D174">
        <f>COUNTIFS(Table2[Un Angle Pos], "&gt;="&amp;A174, Table2[Un Angle Pos], "&lt;"&amp;A175)</f>
        <v>4</v>
      </c>
      <c r="E174">
        <f>COUNTIFS(Table2[Un Angle Neg], "&gt;="&amp;A174, Table2[Un Angle Neg], "&lt;"&amp;A175)</f>
        <v>0</v>
      </c>
    </row>
    <row r="175" spans="1:5" x14ac:dyDescent="0.25">
      <c r="A175">
        <v>3460</v>
      </c>
      <c r="B175">
        <f>COUNTIFS(Table2[Un Mag Pos], "&gt;="&amp;A175, Table2[Un Mag Pos], "&lt;"&amp;A176)</f>
        <v>0</v>
      </c>
      <c r="C175">
        <f>COUNTIFS(Table2[Un Mag Neg], "&gt;="&amp;A175, Table2[Un Mag Neg], "&lt;"&amp;A176)</f>
        <v>0</v>
      </c>
      <c r="D175">
        <f>COUNTIFS(Table2[Un Angle Pos], "&gt;="&amp;A175, Table2[Un Angle Pos], "&lt;"&amp;A176)</f>
        <v>2</v>
      </c>
      <c r="E175">
        <f>COUNTIFS(Table2[Un Angle Neg], "&gt;="&amp;A175, Table2[Un Angle Neg], "&lt;"&amp;A176)</f>
        <v>0</v>
      </c>
    </row>
    <row r="176" spans="1:5" x14ac:dyDescent="0.25">
      <c r="A176">
        <v>3480</v>
      </c>
      <c r="B176">
        <f>COUNTIFS(Table2[Un Mag Pos], "&gt;="&amp;A176, Table2[Un Mag Pos], "&lt;"&amp;A177)</f>
        <v>0</v>
      </c>
      <c r="C176">
        <f>COUNTIFS(Table2[Un Mag Neg], "&gt;="&amp;A176, Table2[Un Mag Neg], "&lt;"&amp;A177)</f>
        <v>0</v>
      </c>
      <c r="D176">
        <f>COUNTIFS(Table2[Un Angle Pos], "&gt;="&amp;A176, Table2[Un Angle Pos], "&lt;"&amp;A177)</f>
        <v>2</v>
      </c>
      <c r="E176">
        <f>COUNTIFS(Table2[Un Angle Neg], "&gt;="&amp;A176, Table2[Un Angle Neg], "&lt;"&amp;A177)</f>
        <v>0</v>
      </c>
    </row>
    <row r="177" spans="1:5" x14ac:dyDescent="0.25">
      <c r="A177">
        <v>3500</v>
      </c>
      <c r="B177">
        <f>COUNTIFS(Table2[Un Mag Pos], "&gt;="&amp;A177, Table2[Un Mag Pos], "&lt;"&amp;A178)</f>
        <v>0</v>
      </c>
      <c r="C177">
        <f>COUNTIFS(Table2[Un Mag Neg], "&gt;="&amp;A177, Table2[Un Mag Neg], "&lt;"&amp;A178)</f>
        <v>0</v>
      </c>
      <c r="D177">
        <f>COUNTIFS(Table2[Un Angle Pos], "&gt;="&amp;A177, Table2[Un Angle Pos], "&lt;"&amp;A178)</f>
        <v>5</v>
      </c>
      <c r="E177">
        <f>COUNTIFS(Table2[Un Angle Neg], "&gt;="&amp;A177, Table2[Un Angle Neg], "&lt;"&amp;A178)</f>
        <v>0</v>
      </c>
    </row>
    <row r="178" spans="1:5" x14ac:dyDescent="0.25">
      <c r="A178">
        <v>3520</v>
      </c>
      <c r="B178">
        <f>COUNTIFS(Table2[Un Mag Pos], "&gt;="&amp;A178, Table2[Un Mag Pos], "&lt;"&amp;A179)</f>
        <v>0</v>
      </c>
      <c r="C178">
        <f>COUNTIFS(Table2[Un Mag Neg], "&gt;="&amp;A178, Table2[Un Mag Neg], "&lt;"&amp;A179)</f>
        <v>0</v>
      </c>
      <c r="D178">
        <f>COUNTIFS(Table2[Un Angle Pos], "&gt;="&amp;A178, Table2[Un Angle Pos], "&lt;"&amp;A179)</f>
        <v>2</v>
      </c>
      <c r="E178">
        <f>COUNTIFS(Table2[Un Angle Neg], "&gt;="&amp;A178, Table2[Un Angle Neg], "&lt;"&amp;A179)</f>
        <v>0</v>
      </c>
    </row>
    <row r="179" spans="1:5" x14ac:dyDescent="0.25">
      <c r="A179">
        <v>3540</v>
      </c>
      <c r="B179">
        <f>COUNTIFS(Table2[Un Mag Pos], "&gt;="&amp;A179, Table2[Un Mag Pos], "&lt;"&amp;A180)</f>
        <v>0</v>
      </c>
      <c r="C179">
        <f>COUNTIFS(Table2[Un Mag Neg], "&gt;="&amp;A179, Table2[Un Mag Neg], "&lt;"&amp;A180)</f>
        <v>0</v>
      </c>
      <c r="D179">
        <f>COUNTIFS(Table2[Un Angle Pos], "&gt;="&amp;A179, Table2[Un Angle Pos], "&lt;"&amp;A180)</f>
        <v>1</v>
      </c>
      <c r="E179">
        <f>COUNTIFS(Table2[Un Angle Neg], "&gt;="&amp;A179, Table2[Un Angle Neg], "&lt;"&amp;A180)</f>
        <v>0</v>
      </c>
    </row>
    <row r="180" spans="1:5" x14ac:dyDescent="0.25">
      <c r="A180">
        <v>3560</v>
      </c>
      <c r="B180">
        <f>COUNTIFS(Table2[Un Mag Pos], "&gt;="&amp;A180, Table2[Un Mag Pos], "&lt;"&amp;A181)</f>
        <v>0</v>
      </c>
      <c r="C180">
        <f>COUNTIFS(Table2[Un Mag Neg], "&gt;="&amp;A180, Table2[Un Mag Neg], "&lt;"&amp;A181)</f>
        <v>0</v>
      </c>
      <c r="D180">
        <f>COUNTIFS(Table2[Un Angle Pos], "&gt;="&amp;A180, Table2[Un Angle Pos], "&lt;"&amp;A181)</f>
        <v>2</v>
      </c>
      <c r="E180">
        <f>COUNTIFS(Table2[Un Angle Neg], "&gt;="&amp;A180, Table2[Un Angle Neg], "&lt;"&amp;A181)</f>
        <v>0</v>
      </c>
    </row>
    <row r="181" spans="1:5" x14ac:dyDescent="0.25">
      <c r="A181">
        <v>3580</v>
      </c>
      <c r="B181">
        <f>COUNTIFS(Table2[Un Mag Pos], "&gt;="&amp;A181, Table2[Un Mag Pos], "&lt;"&amp;A182)</f>
        <v>0</v>
      </c>
      <c r="C181">
        <f>COUNTIFS(Table2[Un Mag Neg], "&gt;="&amp;A181, Table2[Un Mag Neg], "&lt;"&amp;A182)</f>
        <v>0</v>
      </c>
      <c r="D181">
        <f>COUNTIFS(Table2[Un Angle Pos], "&gt;="&amp;A181, Table2[Un Angle Pos], "&lt;"&amp;A182)</f>
        <v>3</v>
      </c>
      <c r="E181">
        <f>COUNTIFS(Table2[Un Angle Neg], "&gt;="&amp;A181, Table2[Un Angle Neg], "&lt;"&amp;A182)</f>
        <v>0</v>
      </c>
    </row>
    <row r="182" spans="1:5" x14ac:dyDescent="0.25">
      <c r="A182">
        <v>3600</v>
      </c>
      <c r="B182">
        <f>COUNTIFS(Table2[Un Mag Pos], "&gt;="&amp;A182, Table2[Un Mag Pos], "&lt;"&amp;A183)</f>
        <v>0</v>
      </c>
      <c r="C182">
        <f>COUNTIFS(Table2[Un Mag Neg], "&gt;="&amp;A182, Table2[Un Mag Neg], "&lt;"&amp;A183)</f>
        <v>0</v>
      </c>
      <c r="D182">
        <f>COUNTIFS(Table2[Un Angle Pos], "&gt;="&amp;A182, Table2[Un Angle Pos], "&lt;"&amp;A183)</f>
        <v>0</v>
      </c>
      <c r="E182">
        <f>COUNTIFS(Table2[Un Angle Neg], "&gt;="&amp;A182, Table2[Un Angle Neg], "&lt;"&amp;A183)</f>
        <v>0</v>
      </c>
    </row>
    <row r="183" spans="1:5" x14ac:dyDescent="0.25">
      <c r="A183">
        <v>3620</v>
      </c>
      <c r="B183">
        <f>COUNTIFS(Table2[Un Mag Pos], "&gt;="&amp;A183, Table2[Un Mag Pos], "&lt;"&amp;A184)</f>
        <v>0</v>
      </c>
      <c r="C183">
        <f>COUNTIFS(Table2[Un Mag Neg], "&gt;="&amp;A183, Table2[Un Mag Neg], "&lt;"&amp;A184)</f>
        <v>0</v>
      </c>
      <c r="D183">
        <f>COUNTIFS(Table2[Un Angle Pos], "&gt;="&amp;A183, Table2[Un Angle Pos], "&lt;"&amp;A184)</f>
        <v>0</v>
      </c>
      <c r="E183">
        <f>COUNTIFS(Table2[Un Angle Neg], "&gt;="&amp;A183, Table2[Un Angle Neg], "&lt;"&amp;A184)</f>
        <v>0</v>
      </c>
    </row>
    <row r="184" spans="1:5" x14ac:dyDescent="0.25">
      <c r="A184">
        <v>3640</v>
      </c>
      <c r="B184">
        <f>COUNTIFS(Table2[Un Mag Pos], "&gt;="&amp;A184, Table2[Un Mag Pos], "&lt;"&amp;A185)</f>
        <v>0</v>
      </c>
      <c r="C184">
        <f>COUNTIFS(Table2[Un Mag Neg], "&gt;="&amp;A184, Table2[Un Mag Neg], "&lt;"&amp;A185)</f>
        <v>0</v>
      </c>
      <c r="D184">
        <f>COUNTIFS(Table2[Un Angle Pos], "&gt;="&amp;A184, Table2[Un Angle Pos], "&lt;"&amp;A185)</f>
        <v>1</v>
      </c>
      <c r="E184">
        <f>COUNTIFS(Table2[Un Angle Neg], "&gt;="&amp;A184, Table2[Un Angle Neg], "&lt;"&amp;A185)</f>
        <v>0</v>
      </c>
    </row>
    <row r="185" spans="1:5" x14ac:dyDescent="0.25">
      <c r="A185">
        <v>3660</v>
      </c>
      <c r="B185">
        <f>COUNTIFS(Table2[Un Mag Pos], "&gt;="&amp;A185, Table2[Un Mag Pos], "&lt;"&amp;A186)</f>
        <v>0</v>
      </c>
      <c r="C185">
        <f>COUNTIFS(Table2[Un Mag Neg], "&gt;="&amp;A185, Table2[Un Mag Neg], "&lt;"&amp;A186)</f>
        <v>0</v>
      </c>
      <c r="D185">
        <f>COUNTIFS(Table2[Un Angle Pos], "&gt;="&amp;A185, Table2[Un Angle Pos], "&lt;"&amp;A186)</f>
        <v>0</v>
      </c>
      <c r="E185">
        <f>COUNTIFS(Table2[Un Angle Neg], "&gt;="&amp;A185, Table2[Un Angle Neg], "&lt;"&amp;A186)</f>
        <v>0</v>
      </c>
    </row>
    <row r="186" spans="1:5" x14ac:dyDescent="0.25">
      <c r="A186">
        <v>3680</v>
      </c>
      <c r="B186">
        <f>COUNTIFS(Table2[Un Mag Pos], "&gt;="&amp;A186, Table2[Un Mag Pos], "&lt;"&amp;A187)</f>
        <v>0</v>
      </c>
      <c r="C186">
        <f>COUNTIFS(Table2[Un Mag Neg], "&gt;="&amp;A186, Table2[Un Mag Neg], "&lt;"&amp;A187)</f>
        <v>0</v>
      </c>
      <c r="D186">
        <f>COUNTIFS(Table2[Un Angle Pos], "&gt;="&amp;A186, Table2[Un Angle Pos], "&lt;"&amp;A187)</f>
        <v>2</v>
      </c>
      <c r="E186">
        <f>COUNTIFS(Table2[Un Angle Neg], "&gt;="&amp;A186, Table2[Un Angle Neg], "&lt;"&amp;A187)</f>
        <v>0</v>
      </c>
    </row>
    <row r="187" spans="1:5" x14ac:dyDescent="0.25">
      <c r="A187">
        <v>3700</v>
      </c>
      <c r="B187">
        <f>COUNTIFS(Table2[Un Mag Pos], "&gt;="&amp;A187, Table2[Un Mag Pos], "&lt;"&amp;A188)</f>
        <v>0</v>
      </c>
      <c r="C187">
        <f>COUNTIFS(Table2[Un Mag Neg], "&gt;="&amp;A187, Table2[Un Mag Neg], "&lt;"&amp;A188)</f>
        <v>0</v>
      </c>
      <c r="D187">
        <f>COUNTIFS(Table2[Un Angle Pos], "&gt;="&amp;A187, Table2[Un Angle Pos], "&lt;"&amp;A188)</f>
        <v>1</v>
      </c>
      <c r="E187">
        <f>COUNTIFS(Table2[Un Angle Neg], "&gt;="&amp;A187, Table2[Un Angle Neg], "&lt;"&amp;A188)</f>
        <v>0</v>
      </c>
    </row>
    <row r="188" spans="1:5" x14ac:dyDescent="0.25">
      <c r="A188">
        <v>3720</v>
      </c>
      <c r="B188">
        <f>COUNTIFS(Table2[Un Mag Pos], "&gt;="&amp;A188, Table2[Un Mag Pos], "&lt;"&amp;A189)</f>
        <v>0</v>
      </c>
      <c r="C188">
        <f>COUNTIFS(Table2[Un Mag Neg], "&gt;="&amp;A188, Table2[Un Mag Neg], "&lt;"&amp;A189)</f>
        <v>0</v>
      </c>
      <c r="D188">
        <f>COUNTIFS(Table2[Un Angle Pos], "&gt;="&amp;A188, Table2[Un Angle Pos], "&lt;"&amp;A189)</f>
        <v>0</v>
      </c>
      <c r="E188">
        <f>COUNTIFS(Table2[Un Angle Neg], "&gt;="&amp;A188, Table2[Un Angle Neg], "&lt;"&amp;A189)</f>
        <v>0</v>
      </c>
    </row>
    <row r="189" spans="1:5" x14ac:dyDescent="0.25">
      <c r="A189">
        <v>3740</v>
      </c>
      <c r="B189">
        <f>COUNTIFS(Table2[Un Mag Pos], "&gt;="&amp;A189, Table2[Un Mag Pos], "&lt;"&amp;A190)</f>
        <v>0</v>
      </c>
      <c r="C189">
        <f>COUNTIFS(Table2[Un Mag Neg], "&gt;="&amp;A189, Table2[Un Mag Neg], "&lt;"&amp;A190)</f>
        <v>0</v>
      </c>
      <c r="D189">
        <f>COUNTIFS(Table2[Un Angle Pos], "&gt;="&amp;A189, Table2[Un Angle Pos], "&lt;"&amp;A190)</f>
        <v>1</v>
      </c>
      <c r="E189">
        <f>COUNTIFS(Table2[Un Angle Neg], "&gt;="&amp;A189, Table2[Un Angle Neg], "&lt;"&amp;A190)</f>
        <v>0</v>
      </c>
    </row>
    <row r="190" spans="1:5" x14ac:dyDescent="0.25">
      <c r="A190">
        <v>3760</v>
      </c>
      <c r="B190">
        <f>COUNTIFS(Table2[Un Mag Pos], "&gt;="&amp;A190, Table2[Un Mag Pos], "&lt;"&amp;A191)</f>
        <v>0</v>
      </c>
      <c r="C190">
        <f>COUNTIFS(Table2[Un Mag Neg], "&gt;="&amp;A190, Table2[Un Mag Neg], "&lt;"&amp;A191)</f>
        <v>0</v>
      </c>
      <c r="D190">
        <f>COUNTIFS(Table2[Un Angle Pos], "&gt;="&amp;A190, Table2[Un Angle Pos], "&lt;"&amp;A191)</f>
        <v>0</v>
      </c>
      <c r="E190">
        <f>COUNTIFS(Table2[Un Angle Neg], "&gt;="&amp;A190, Table2[Un Angle Neg], "&lt;"&amp;A191)</f>
        <v>0</v>
      </c>
    </row>
    <row r="191" spans="1:5" x14ac:dyDescent="0.25">
      <c r="A191">
        <v>3780</v>
      </c>
      <c r="B191">
        <f>COUNTIFS(Table2[Un Mag Pos], "&gt;="&amp;A191, Table2[Un Mag Pos], "&lt;"&amp;A192)</f>
        <v>0</v>
      </c>
      <c r="C191">
        <f>COUNTIFS(Table2[Un Mag Neg], "&gt;="&amp;A191, Table2[Un Mag Neg], "&lt;"&amp;A192)</f>
        <v>0</v>
      </c>
      <c r="D191">
        <f>COUNTIFS(Table2[Un Angle Pos], "&gt;="&amp;A191, Table2[Un Angle Pos], "&lt;"&amp;A192)</f>
        <v>0</v>
      </c>
      <c r="E191">
        <f>COUNTIFS(Table2[Un Angle Neg], "&gt;="&amp;A191, Table2[Un Angle Neg], "&lt;"&amp;A192)</f>
        <v>0</v>
      </c>
    </row>
    <row r="192" spans="1:5" x14ac:dyDescent="0.25">
      <c r="A192">
        <v>3800</v>
      </c>
      <c r="B192">
        <f>COUNTIFS(Table2[Un Mag Pos], "&gt;="&amp;A192, Table2[Un Mag Pos], "&lt;"&amp;A193)</f>
        <v>0</v>
      </c>
      <c r="C192">
        <f>COUNTIFS(Table2[Un Mag Neg], "&gt;="&amp;A192, Table2[Un Mag Neg], "&lt;"&amp;A193)</f>
        <v>0</v>
      </c>
      <c r="D192">
        <f>COUNTIFS(Table2[Un Angle Pos], "&gt;="&amp;A192, Table2[Un Angle Pos], "&lt;"&amp;A193)</f>
        <v>0</v>
      </c>
      <c r="E192">
        <f>COUNTIFS(Table2[Un Angle Neg], "&gt;="&amp;A192, Table2[Un Angle Neg], "&lt;"&amp;A193)</f>
        <v>0</v>
      </c>
    </row>
    <row r="193" spans="1:5" x14ac:dyDescent="0.25">
      <c r="A193">
        <v>3820</v>
      </c>
      <c r="B193">
        <f>COUNTIFS(Table2[Un Mag Pos], "&gt;="&amp;A193, Table2[Un Mag Pos], "&lt;"&amp;A194)</f>
        <v>0</v>
      </c>
      <c r="C193">
        <f>COUNTIFS(Table2[Un Mag Neg], "&gt;="&amp;A193, Table2[Un Mag Neg], "&lt;"&amp;A194)</f>
        <v>0</v>
      </c>
      <c r="D193">
        <f>COUNTIFS(Table2[Un Angle Pos], "&gt;="&amp;A193, Table2[Un Angle Pos], "&lt;"&amp;A194)</f>
        <v>1</v>
      </c>
      <c r="E193">
        <f>COUNTIFS(Table2[Un Angle Neg], "&gt;="&amp;A193, Table2[Un Angle Neg], "&lt;"&amp;A194)</f>
        <v>0</v>
      </c>
    </row>
    <row r="194" spans="1:5" x14ac:dyDescent="0.25">
      <c r="A194">
        <v>3840</v>
      </c>
      <c r="B194">
        <f>COUNTIFS(Table2[Un Mag Pos], "&gt;="&amp;A194, Table2[Un Mag Pos], "&lt;"&amp;A195)</f>
        <v>0</v>
      </c>
      <c r="C194">
        <f>COUNTIFS(Table2[Un Mag Neg], "&gt;="&amp;A194, Table2[Un Mag Neg], "&lt;"&amp;A195)</f>
        <v>0</v>
      </c>
      <c r="D194">
        <f>COUNTIFS(Table2[Un Angle Pos], "&gt;="&amp;A194, Table2[Un Angle Pos], "&lt;"&amp;A195)</f>
        <v>0</v>
      </c>
      <c r="E194">
        <f>COUNTIFS(Table2[Un Angle Neg], "&gt;="&amp;A194, Table2[Un Angle Neg], "&lt;"&amp;A195)</f>
        <v>0</v>
      </c>
    </row>
    <row r="195" spans="1:5" x14ac:dyDescent="0.25">
      <c r="A195">
        <v>3860</v>
      </c>
      <c r="B195">
        <f>COUNTIFS(Table2[Un Mag Pos], "&gt;="&amp;A195, Table2[Un Mag Pos], "&lt;"&amp;A196)</f>
        <v>0</v>
      </c>
      <c r="C195">
        <f>COUNTIFS(Table2[Un Mag Neg], "&gt;="&amp;A195, Table2[Un Mag Neg], "&lt;"&amp;A196)</f>
        <v>0</v>
      </c>
      <c r="D195">
        <f>COUNTIFS(Table2[Un Angle Pos], "&gt;="&amp;A195, Table2[Un Angle Pos], "&lt;"&amp;A196)</f>
        <v>0</v>
      </c>
      <c r="E195">
        <f>COUNTIFS(Table2[Un Angle Neg], "&gt;="&amp;A195, Table2[Un Angle Neg], "&lt;"&amp;A196)</f>
        <v>0</v>
      </c>
    </row>
    <row r="196" spans="1:5" x14ac:dyDescent="0.25">
      <c r="A196">
        <v>3880</v>
      </c>
      <c r="B196">
        <f>COUNTIFS(Table2[Un Mag Pos], "&gt;="&amp;A196, Table2[Un Mag Pos], "&lt;"&amp;A197)</f>
        <v>0</v>
      </c>
      <c r="C196">
        <f>COUNTIFS(Table2[Un Mag Neg], "&gt;="&amp;A196, Table2[Un Mag Neg], "&lt;"&amp;A197)</f>
        <v>0</v>
      </c>
      <c r="D196">
        <f>COUNTIFS(Table2[Un Angle Pos], "&gt;="&amp;A196, Table2[Un Angle Pos], "&lt;"&amp;A197)</f>
        <v>0</v>
      </c>
      <c r="E196">
        <f>COUNTIFS(Table2[Un Angle Neg], "&gt;="&amp;A196, Table2[Un Angle Neg], "&lt;"&amp;A197)</f>
        <v>0</v>
      </c>
    </row>
    <row r="197" spans="1:5" x14ac:dyDescent="0.25">
      <c r="A197">
        <v>3900</v>
      </c>
      <c r="B197">
        <f>COUNTIFS(Table2[Un Mag Pos], "&gt;="&amp;A197, Table2[Un Mag Pos], "&lt;"&amp;A198)</f>
        <v>0</v>
      </c>
      <c r="C197">
        <f>COUNTIFS(Table2[Un Mag Neg], "&gt;="&amp;A197, Table2[Un Mag Neg], "&lt;"&amp;A198)</f>
        <v>0</v>
      </c>
      <c r="D197">
        <f>COUNTIFS(Table2[Un Angle Pos], "&gt;="&amp;A197, Table2[Un Angle Pos], "&lt;"&amp;A198)</f>
        <v>0</v>
      </c>
      <c r="E197">
        <f>COUNTIFS(Table2[Un Angle Neg], "&gt;="&amp;A197, Table2[Un Angle Neg], "&lt;"&amp;A198)</f>
        <v>0</v>
      </c>
    </row>
    <row r="198" spans="1:5" x14ac:dyDescent="0.25">
      <c r="A198">
        <v>3920</v>
      </c>
      <c r="B198">
        <f>COUNTIFS(Table2[Un Mag Pos], "&gt;="&amp;A198, Table2[Un Mag Pos], "&lt;"&amp;A199)</f>
        <v>0</v>
      </c>
      <c r="C198">
        <f>COUNTIFS(Table2[Un Mag Neg], "&gt;="&amp;A198, Table2[Un Mag Neg], "&lt;"&amp;A199)</f>
        <v>0</v>
      </c>
      <c r="D198">
        <f>COUNTIFS(Table2[Un Angle Pos], "&gt;="&amp;A198, Table2[Un Angle Pos], "&lt;"&amp;A199)</f>
        <v>1</v>
      </c>
      <c r="E198">
        <f>COUNTIFS(Table2[Un Angle Neg], "&gt;="&amp;A198, Table2[Un Angle Neg], "&lt;"&amp;A199)</f>
        <v>0</v>
      </c>
    </row>
    <row r="199" spans="1:5" x14ac:dyDescent="0.25">
      <c r="A199">
        <v>3940</v>
      </c>
      <c r="B199">
        <f>COUNTIFS(Table2[Un Mag Pos], "&gt;="&amp;A199, Table2[Un Mag Pos], "&lt;"&amp;A200)</f>
        <v>0</v>
      </c>
      <c r="C199">
        <f>COUNTIFS(Table2[Un Mag Neg], "&gt;="&amp;A199, Table2[Un Mag Neg], "&lt;"&amp;A200)</f>
        <v>0</v>
      </c>
      <c r="D199">
        <f>COUNTIFS(Table2[Un Angle Pos], "&gt;="&amp;A199, Table2[Un Angle Pos], "&lt;"&amp;A200)</f>
        <v>0</v>
      </c>
      <c r="E199">
        <f>COUNTIFS(Table2[Un Angle Neg], "&gt;="&amp;A199, Table2[Un Angle Neg], "&lt;"&amp;A200)</f>
        <v>0</v>
      </c>
    </row>
    <row r="200" spans="1:5" x14ac:dyDescent="0.25">
      <c r="A200">
        <v>3960</v>
      </c>
      <c r="B200">
        <f>COUNTIFS(Table2[Un Mag Pos], "&gt;="&amp;A200, Table2[Un Mag Pos], "&lt;"&amp;A201)</f>
        <v>0</v>
      </c>
      <c r="C200">
        <f>COUNTIFS(Table2[Un Mag Neg], "&gt;="&amp;A200, Table2[Un Mag Neg], "&lt;"&amp;A201)</f>
        <v>0</v>
      </c>
      <c r="D200">
        <f>COUNTIFS(Table2[Un Angle Pos], "&gt;="&amp;A200, Table2[Un Angle Pos], "&lt;"&amp;A201)</f>
        <v>0</v>
      </c>
      <c r="E200">
        <f>COUNTIFS(Table2[Un Angle Neg], "&gt;="&amp;A200, Table2[Un Angle Neg], "&lt;"&amp;A201)</f>
        <v>0</v>
      </c>
    </row>
    <row r="201" spans="1:5" x14ac:dyDescent="0.25">
      <c r="A201">
        <v>3980</v>
      </c>
      <c r="B201">
        <f>COUNTIFS(Table2[Un Mag Pos], "&gt;="&amp;A201, Table2[Un Mag Pos], "&lt;"&amp;A202)</f>
        <v>0</v>
      </c>
      <c r="C201">
        <f>COUNTIFS(Table2[Un Mag Neg], "&gt;="&amp;A201, Table2[Un Mag Neg], "&lt;"&amp;A202)</f>
        <v>0</v>
      </c>
      <c r="D201">
        <f>COUNTIFS(Table2[Un Angle Pos], "&gt;="&amp;A201, Table2[Un Angle Pos], "&lt;"&amp;A202)</f>
        <v>0</v>
      </c>
      <c r="E201">
        <f>COUNTIFS(Table2[Un Angle Neg], "&gt;="&amp;A201, Table2[Un Angle Neg], "&lt;"&amp;A202)</f>
        <v>0</v>
      </c>
    </row>
    <row r="202" spans="1:5" x14ac:dyDescent="0.25">
      <c r="A202">
        <v>4000</v>
      </c>
      <c r="B202">
        <f>COUNTIFS(Table2[Un Mag Pos], "&gt;="&amp;A202, Table2[Un Mag Pos], "&lt;"&amp;A203)</f>
        <v>0</v>
      </c>
      <c r="C202">
        <f>COUNTIFS(Table2[Un Mag Neg], "&gt;="&amp;A202, Table2[Un Mag Neg], "&lt;"&amp;A203)</f>
        <v>0</v>
      </c>
      <c r="D202">
        <f>COUNTIFS(Table2[Un Angle Pos], "&gt;="&amp;A202, Table2[Un Angle Pos], "&lt;"&amp;A203)</f>
        <v>0</v>
      </c>
      <c r="E202">
        <f>COUNTIFS(Table2[Un Angle Neg], "&gt;="&amp;A202, Table2[Un Angle Neg], "&lt;"&amp;A203)</f>
        <v>0</v>
      </c>
    </row>
    <row r="203" spans="1:5" x14ac:dyDescent="0.25">
      <c r="A203">
        <v>4020</v>
      </c>
      <c r="B203">
        <f>COUNTIFS(Table2[Un Mag Pos], "&gt;="&amp;A203, Table2[Un Mag Pos], "&lt;"&amp;A204)</f>
        <v>0</v>
      </c>
      <c r="C203">
        <f>COUNTIFS(Table2[Un Mag Neg], "&gt;="&amp;A203, Table2[Un Mag Neg], "&lt;"&amp;A204)</f>
        <v>0</v>
      </c>
      <c r="D203">
        <f>COUNTIFS(Table2[Un Angle Pos], "&gt;="&amp;A203, Table2[Un Angle Pos], "&lt;"&amp;A204)</f>
        <v>0</v>
      </c>
      <c r="E203">
        <f>COUNTIFS(Table2[Un Angle Neg], "&gt;="&amp;A203, Table2[Un Angle Neg], "&lt;"&amp;A204)</f>
        <v>0</v>
      </c>
    </row>
    <row r="204" spans="1:5" x14ac:dyDescent="0.25">
      <c r="A204">
        <v>4040</v>
      </c>
      <c r="B204">
        <f>COUNTIFS(Table2[Un Mag Pos], "&gt;="&amp;A204, Table2[Un Mag Pos], "&lt;"&amp;A205)</f>
        <v>0</v>
      </c>
      <c r="C204">
        <f>COUNTIFS(Table2[Un Mag Neg], "&gt;="&amp;A204, Table2[Un Mag Neg], "&lt;"&amp;A205)</f>
        <v>0</v>
      </c>
      <c r="D204">
        <f>COUNTIFS(Table2[Un Angle Pos], "&gt;="&amp;A204, Table2[Un Angle Pos], "&lt;"&amp;A205)</f>
        <v>1</v>
      </c>
      <c r="E204">
        <f>COUNTIFS(Table2[Un Angle Neg], "&gt;="&amp;A204, Table2[Un Angle Neg], "&lt;"&amp;A205)</f>
        <v>0</v>
      </c>
    </row>
    <row r="205" spans="1:5" x14ac:dyDescent="0.25">
      <c r="A205">
        <v>4060</v>
      </c>
      <c r="B205">
        <f>COUNTIFS(Table2[Un Mag Pos], "&gt;="&amp;A205, Table2[Un Mag Pos], "&lt;"&amp;A206)</f>
        <v>0</v>
      </c>
      <c r="C205">
        <f>COUNTIFS(Table2[Un Mag Neg], "&gt;="&amp;A205, Table2[Un Mag Neg], "&lt;"&amp;A206)</f>
        <v>0</v>
      </c>
      <c r="D205">
        <f>COUNTIFS(Table2[Un Angle Pos], "&gt;="&amp;A205, Table2[Un Angle Pos], "&lt;"&amp;A206)</f>
        <v>0</v>
      </c>
      <c r="E205">
        <f>COUNTIFS(Table2[Un Angle Neg], "&gt;="&amp;A205, Table2[Un Angle Neg], "&lt;"&amp;A206)</f>
        <v>0</v>
      </c>
    </row>
    <row r="206" spans="1:5" x14ac:dyDescent="0.25">
      <c r="A206">
        <v>4080</v>
      </c>
      <c r="B206">
        <f>COUNTIFS(Table2[Un Mag Pos], "&gt;="&amp;A206, Table2[Un Mag Pos], "&lt;"&amp;A207)</f>
        <v>0</v>
      </c>
      <c r="C206">
        <f>COUNTIFS(Table2[Un Mag Neg], "&gt;="&amp;A206, Table2[Un Mag Neg], "&lt;"&amp;A207)</f>
        <v>0</v>
      </c>
      <c r="D206">
        <f>COUNTIFS(Table2[Un Angle Pos], "&gt;="&amp;A206, Table2[Un Angle Pos], "&lt;"&amp;A207)</f>
        <v>0</v>
      </c>
      <c r="E206">
        <f>COUNTIFS(Table2[Un Angle Neg], "&gt;="&amp;A206, Table2[Un Angle Neg], "&lt;"&amp;A207)</f>
        <v>0</v>
      </c>
    </row>
    <row r="207" spans="1:5" x14ac:dyDescent="0.25">
      <c r="A207">
        <v>4100</v>
      </c>
      <c r="B207">
        <f>COUNTIFS(Table2[Un Mag Pos], "&gt;="&amp;A207, Table2[Un Mag Pos], "&lt;"&amp;A208)</f>
        <v>0</v>
      </c>
      <c r="C207">
        <f>COUNTIFS(Table2[Un Mag Neg], "&gt;="&amp;A207, Table2[Un Mag Neg], "&lt;"&amp;A208)</f>
        <v>0</v>
      </c>
      <c r="D207">
        <f>COUNTIFS(Table2[Un Angle Pos], "&gt;="&amp;A207, Table2[Un Angle Pos], "&lt;"&amp;A208)</f>
        <v>0</v>
      </c>
      <c r="E207">
        <f>COUNTIFS(Table2[Un Angle Neg], "&gt;="&amp;A207, Table2[Un Angle Neg], "&lt;"&amp;A208)</f>
        <v>0</v>
      </c>
    </row>
    <row r="208" spans="1:5" x14ac:dyDescent="0.25">
      <c r="A208">
        <v>4120</v>
      </c>
      <c r="B208">
        <f>COUNTIFS(Table2[Un Mag Pos], "&gt;="&amp;A208, Table2[Un Mag Pos], "&lt;"&amp;A209)</f>
        <v>0</v>
      </c>
      <c r="C208">
        <f>COUNTIFS(Table2[Un Mag Neg], "&gt;="&amp;A208, Table2[Un Mag Neg], "&lt;"&amp;A209)</f>
        <v>0</v>
      </c>
      <c r="D208">
        <f>COUNTIFS(Table2[Un Angle Pos], "&gt;="&amp;A208, Table2[Un Angle Pos], "&lt;"&amp;A209)</f>
        <v>0</v>
      </c>
      <c r="E208">
        <f>COUNTIFS(Table2[Un Angle Neg], "&gt;="&amp;A208, Table2[Un Angle Neg], "&lt;"&amp;A209)</f>
        <v>0</v>
      </c>
    </row>
    <row r="209" spans="1:5" x14ac:dyDescent="0.25">
      <c r="A209">
        <v>4140</v>
      </c>
      <c r="B209">
        <f>COUNTIFS(Table2[Un Mag Pos], "&gt;="&amp;A209, Table2[Un Mag Pos], "&lt;"&amp;A210)</f>
        <v>0</v>
      </c>
      <c r="C209">
        <f>COUNTIFS(Table2[Un Mag Neg], "&gt;="&amp;A209, Table2[Un Mag Neg], "&lt;"&amp;A210)</f>
        <v>0</v>
      </c>
      <c r="D209">
        <f>COUNTIFS(Table2[Un Angle Pos], "&gt;="&amp;A209, Table2[Un Angle Pos], "&lt;"&amp;A210)</f>
        <v>0</v>
      </c>
      <c r="E209">
        <f>COUNTIFS(Table2[Un Angle Neg], "&gt;="&amp;A209, Table2[Un Angle Neg], "&lt;"&amp;A210)</f>
        <v>0</v>
      </c>
    </row>
    <row r="210" spans="1:5" x14ac:dyDescent="0.25">
      <c r="A210">
        <v>4160</v>
      </c>
      <c r="B210">
        <f>COUNTIFS(Table2[Un Mag Pos], "&gt;="&amp;A210, Table2[Un Mag Pos], "&lt;"&amp;A211)</f>
        <v>0</v>
      </c>
      <c r="C210">
        <f>COUNTIFS(Table2[Un Mag Neg], "&gt;="&amp;A210, Table2[Un Mag Neg], "&lt;"&amp;A211)</f>
        <v>0</v>
      </c>
      <c r="D210">
        <f>COUNTIFS(Table2[Un Angle Pos], "&gt;="&amp;A210, Table2[Un Angle Pos], "&lt;"&amp;A211)</f>
        <v>0</v>
      </c>
      <c r="E210">
        <f>COUNTIFS(Table2[Un Angle Neg], "&gt;="&amp;A210, Table2[Un Angle Neg], "&lt;"&amp;A211)</f>
        <v>0</v>
      </c>
    </row>
    <row r="211" spans="1:5" x14ac:dyDescent="0.25">
      <c r="A211">
        <v>4180</v>
      </c>
      <c r="B211">
        <f>COUNTIFS(Table2[Un Mag Pos], "&gt;="&amp;A211, Table2[Un Mag Pos], "&lt;"&amp;A212)</f>
        <v>0</v>
      </c>
      <c r="C211">
        <f>COUNTIFS(Table2[Un Mag Neg], "&gt;="&amp;A211, Table2[Un Mag Neg], "&lt;"&amp;A212)</f>
        <v>0</v>
      </c>
      <c r="D211">
        <f>COUNTIFS(Table2[Un Angle Pos], "&gt;="&amp;A211, Table2[Un Angle Pos], "&lt;"&amp;A212)</f>
        <v>0</v>
      </c>
      <c r="E211">
        <f>COUNTIFS(Table2[Un Angle Neg], "&gt;="&amp;A211, Table2[Un Angle Neg], "&lt;"&amp;A212)</f>
        <v>0</v>
      </c>
    </row>
    <row r="212" spans="1:5" x14ac:dyDescent="0.25">
      <c r="A212">
        <v>4200</v>
      </c>
      <c r="B212">
        <f>COUNTIFS(Table2[Un Mag Pos], "&gt;="&amp;A212, Table2[Un Mag Pos], "&lt;"&amp;A213)</f>
        <v>0</v>
      </c>
      <c r="C212">
        <f>COUNTIFS(Table2[Un Mag Neg], "&gt;="&amp;A212, Table2[Un Mag Neg], "&lt;"&amp;A213)</f>
        <v>0</v>
      </c>
      <c r="D212">
        <f>COUNTIFS(Table2[Un Angle Pos], "&gt;="&amp;A212, Table2[Un Angle Pos], "&lt;"&amp;A213)</f>
        <v>0</v>
      </c>
      <c r="E212">
        <f>COUNTIFS(Table2[Un Angle Neg], "&gt;="&amp;A212, Table2[Un Angle Neg], "&lt;"&amp;A213)</f>
        <v>0</v>
      </c>
    </row>
    <row r="213" spans="1:5" x14ac:dyDescent="0.25">
      <c r="A213">
        <v>4220</v>
      </c>
      <c r="B213">
        <f>COUNTIFS(Table2[Un Mag Pos], "&gt;="&amp;A213, Table2[Un Mag Pos], "&lt;"&amp;A214)</f>
        <v>0</v>
      </c>
      <c r="C213">
        <f>COUNTIFS(Table2[Un Mag Neg], "&gt;="&amp;A213, Table2[Un Mag Neg], "&lt;"&amp;A214)</f>
        <v>0</v>
      </c>
      <c r="D213">
        <f>COUNTIFS(Table2[Un Angle Pos], "&gt;="&amp;A213, Table2[Un Angle Pos], "&lt;"&amp;A214)</f>
        <v>0</v>
      </c>
      <c r="E213">
        <f>COUNTIFS(Table2[Un Angle Neg], "&gt;="&amp;A213, Table2[Un Angle Neg], "&lt;"&amp;A214)</f>
        <v>0</v>
      </c>
    </row>
    <row r="214" spans="1:5" x14ac:dyDescent="0.25">
      <c r="A214">
        <v>4240</v>
      </c>
      <c r="B214">
        <f>COUNTIFS(Table2[Un Mag Pos], "&gt;="&amp;A214, Table2[Un Mag Pos], "&lt;"&amp;A215)</f>
        <v>0</v>
      </c>
      <c r="C214">
        <f>COUNTIFS(Table2[Un Mag Neg], "&gt;="&amp;A214, Table2[Un Mag Neg], "&lt;"&amp;A215)</f>
        <v>0</v>
      </c>
      <c r="D214">
        <f>COUNTIFS(Table2[Un Angle Pos], "&gt;="&amp;A214, Table2[Un Angle Pos], "&lt;"&amp;A215)</f>
        <v>0</v>
      </c>
      <c r="E214">
        <f>COUNTIFS(Table2[Un Angle Neg], "&gt;="&amp;A214, Table2[Un Angle Neg], "&lt;"&amp;A215)</f>
        <v>0</v>
      </c>
    </row>
    <row r="215" spans="1:5" x14ac:dyDescent="0.25">
      <c r="A215">
        <v>4260</v>
      </c>
      <c r="B215">
        <f>COUNTIFS(Table2[Un Mag Pos], "&gt;="&amp;A215, Table2[Un Mag Pos], "&lt;"&amp;A216)</f>
        <v>0</v>
      </c>
      <c r="C215">
        <f>COUNTIFS(Table2[Un Mag Neg], "&gt;="&amp;A215, Table2[Un Mag Neg], "&lt;"&amp;A216)</f>
        <v>0</v>
      </c>
      <c r="D215">
        <f>COUNTIFS(Table2[Un Angle Pos], "&gt;="&amp;A215, Table2[Un Angle Pos], "&lt;"&amp;A216)</f>
        <v>0</v>
      </c>
      <c r="E215">
        <f>COUNTIFS(Table2[Un Angle Neg], "&gt;="&amp;A215, Table2[Un Angle Neg], "&lt;"&amp;A216)</f>
        <v>0</v>
      </c>
    </row>
    <row r="216" spans="1:5" x14ac:dyDescent="0.25">
      <c r="A216">
        <v>4280</v>
      </c>
      <c r="B216">
        <f>COUNTIFS(Table2[Un Mag Pos], "&gt;="&amp;A216, Table2[Un Mag Pos], "&lt;"&amp;A217)</f>
        <v>0</v>
      </c>
      <c r="C216">
        <f>COUNTIFS(Table2[Un Mag Neg], "&gt;="&amp;A216, Table2[Un Mag Neg], "&lt;"&amp;A217)</f>
        <v>0</v>
      </c>
      <c r="D216">
        <f>COUNTIFS(Table2[Un Angle Pos], "&gt;="&amp;A216, Table2[Un Angle Pos], "&lt;"&amp;A217)</f>
        <v>0</v>
      </c>
      <c r="E216">
        <f>COUNTIFS(Table2[Un Angle Neg], "&gt;="&amp;A216, Table2[Un Angle Neg], "&lt;"&amp;A217)</f>
        <v>0</v>
      </c>
    </row>
    <row r="217" spans="1:5" x14ac:dyDescent="0.25">
      <c r="A217">
        <v>4300</v>
      </c>
      <c r="B217">
        <f>COUNTIFS(Table2[Un Mag Pos], "&gt;="&amp;A217, Table2[Un Mag Pos], "&lt;"&amp;A218)</f>
        <v>0</v>
      </c>
      <c r="C217">
        <f>COUNTIFS(Table2[Un Mag Neg], "&gt;="&amp;A217, Table2[Un Mag Neg], "&lt;"&amp;A218)</f>
        <v>0</v>
      </c>
      <c r="D217">
        <f>COUNTIFS(Table2[Un Angle Pos], "&gt;="&amp;A217, Table2[Un Angle Pos], "&lt;"&amp;A218)</f>
        <v>0</v>
      </c>
      <c r="E217">
        <f>COUNTIFS(Table2[Un Angle Neg], "&gt;="&amp;A217, Table2[Un Angle Neg], "&lt;"&amp;A218)</f>
        <v>0</v>
      </c>
    </row>
    <row r="218" spans="1:5" x14ac:dyDescent="0.25">
      <c r="A218">
        <v>4320</v>
      </c>
      <c r="B218">
        <f>COUNTIFS(Table2[Un Mag Pos], "&gt;="&amp;A218, Table2[Un Mag Pos], "&lt;"&amp;A219)</f>
        <v>0</v>
      </c>
      <c r="C218">
        <f>COUNTIFS(Table2[Un Mag Neg], "&gt;="&amp;A218, Table2[Un Mag Neg], "&lt;"&amp;A219)</f>
        <v>0</v>
      </c>
      <c r="D218">
        <f>COUNTIFS(Table2[Un Angle Pos], "&gt;="&amp;A218, Table2[Un Angle Pos], "&lt;"&amp;A219)</f>
        <v>0</v>
      </c>
      <c r="E218">
        <f>COUNTIFS(Table2[Un Angle Neg], "&gt;="&amp;A218, Table2[Un Angle Neg], "&lt;"&amp;A219)</f>
        <v>0</v>
      </c>
    </row>
    <row r="219" spans="1:5" x14ac:dyDescent="0.25">
      <c r="A219">
        <v>4340</v>
      </c>
      <c r="B219">
        <f>COUNTIFS(Table2[Un Mag Pos], "&gt;="&amp;A219, Table2[Un Mag Pos], "&lt;"&amp;A220)</f>
        <v>0</v>
      </c>
      <c r="C219">
        <f>COUNTIFS(Table2[Un Mag Neg], "&gt;="&amp;A219, Table2[Un Mag Neg], "&lt;"&amp;A220)</f>
        <v>0</v>
      </c>
      <c r="D219">
        <f>COUNTIFS(Table2[Un Angle Pos], "&gt;="&amp;A219, Table2[Un Angle Pos], "&lt;"&amp;A220)</f>
        <v>0</v>
      </c>
      <c r="E219">
        <f>COUNTIFS(Table2[Un Angle Neg], "&gt;="&amp;A219, Table2[Un Angle Neg], "&lt;"&amp;A220)</f>
        <v>0</v>
      </c>
    </row>
    <row r="220" spans="1:5" x14ac:dyDescent="0.25">
      <c r="A220">
        <v>4360</v>
      </c>
      <c r="B220">
        <f>COUNTIFS(Table2[Un Mag Pos], "&gt;="&amp;A220, Table2[Un Mag Pos], "&lt;"&amp;A221)</f>
        <v>0</v>
      </c>
      <c r="C220">
        <f>COUNTIFS(Table2[Un Mag Neg], "&gt;="&amp;A220, Table2[Un Mag Neg], "&lt;"&amp;A221)</f>
        <v>0</v>
      </c>
      <c r="D220">
        <f>COUNTIFS(Table2[Un Angle Pos], "&gt;="&amp;A220, Table2[Un Angle Pos], "&lt;"&amp;A221)</f>
        <v>0</v>
      </c>
      <c r="E220">
        <f>COUNTIFS(Table2[Un Angle Neg], "&gt;="&amp;A220, Table2[Un Angle Neg], "&lt;"&amp;A221)</f>
        <v>0</v>
      </c>
    </row>
    <row r="221" spans="1:5" x14ac:dyDescent="0.25">
      <c r="A221">
        <v>4380</v>
      </c>
      <c r="B221">
        <f>COUNTIFS(Table2[Un Mag Pos], "&gt;="&amp;A221, Table2[Un Mag Pos], "&lt;"&amp;A222)</f>
        <v>0</v>
      </c>
      <c r="C221">
        <f>COUNTIFS(Table2[Un Mag Neg], "&gt;="&amp;A221, Table2[Un Mag Neg], "&lt;"&amp;A222)</f>
        <v>0</v>
      </c>
      <c r="D221">
        <f>COUNTIFS(Table2[Un Angle Pos], "&gt;="&amp;A221, Table2[Un Angle Pos], "&lt;"&amp;A222)</f>
        <v>0</v>
      </c>
      <c r="E221">
        <f>COUNTIFS(Table2[Un Angle Neg], "&gt;="&amp;A221, Table2[Un Angle Neg], "&lt;"&amp;A222)</f>
        <v>0</v>
      </c>
    </row>
    <row r="222" spans="1:5" x14ac:dyDescent="0.25">
      <c r="A222">
        <v>4400</v>
      </c>
      <c r="B222">
        <f>COUNTIFS(Table2[Un Mag Pos], "&gt;="&amp;A222, Table2[Un Mag Pos], "&lt;"&amp;A223)</f>
        <v>0</v>
      </c>
      <c r="C222">
        <f>COUNTIFS(Table2[Un Mag Neg], "&gt;="&amp;A222, Table2[Un Mag Neg], "&lt;"&amp;A223)</f>
        <v>0</v>
      </c>
      <c r="D222">
        <f>COUNTIFS(Table2[Un Angle Pos], "&gt;="&amp;A222, Table2[Un Angle Pos], "&lt;"&amp;A223)</f>
        <v>0</v>
      </c>
      <c r="E222">
        <f>COUNTIFS(Table2[Un Angle Neg], "&gt;="&amp;A222, Table2[Un Angle Neg], "&lt;"&amp;A223)</f>
        <v>0</v>
      </c>
    </row>
    <row r="223" spans="1:5" x14ac:dyDescent="0.25">
      <c r="A223">
        <v>4420</v>
      </c>
      <c r="B223">
        <f>COUNTIFS(Table2[Un Mag Pos], "&gt;="&amp;A223, Table2[Un Mag Pos], "&lt;"&amp;A224)</f>
        <v>0</v>
      </c>
      <c r="C223">
        <f>COUNTIFS(Table2[Un Mag Neg], "&gt;="&amp;A223, Table2[Un Mag Neg], "&lt;"&amp;A224)</f>
        <v>0</v>
      </c>
      <c r="D223">
        <f>COUNTIFS(Table2[Un Angle Pos], "&gt;="&amp;A223, Table2[Un Angle Pos], "&lt;"&amp;A224)</f>
        <v>0</v>
      </c>
      <c r="E223">
        <f>COUNTIFS(Table2[Un Angle Neg], "&gt;="&amp;A223, Table2[Un Angle Neg], "&lt;"&amp;A224)</f>
        <v>0</v>
      </c>
    </row>
    <row r="224" spans="1:5" x14ac:dyDescent="0.25">
      <c r="A224">
        <v>4440</v>
      </c>
      <c r="B224">
        <f>COUNTIFS(Table2[Un Mag Pos], "&gt;="&amp;A224, Table2[Un Mag Pos], "&lt;"&amp;A225)</f>
        <v>0</v>
      </c>
      <c r="C224">
        <f>COUNTIFS(Table2[Un Mag Neg], "&gt;="&amp;A224, Table2[Un Mag Neg], "&lt;"&amp;A225)</f>
        <v>0</v>
      </c>
      <c r="D224">
        <f>COUNTIFS(Table2[Un Angle Pos], "&gt;="&amp;A224, Table2[Un Angle Pos], "&lt;"&amp;A225)</f>
        <v>0</v>
      </c>
      <c r="E224">
        <f>COUNTIFS(Table2[Un Angle Neg], "&gt;="&amp;A224, Table2[Un Angle Neg], "&lt;"&amp;A225)</f>
        <v>0</v>
      </c>
    </row>
    <row r="225" spans="1:5" x14ac:dyDescent="0.25">
      <c r="A225">
        <v>4460</v>
      </c>
      <c r="B225">
        <f>COUNTIFS(Table2[Un Mag Pos], "&gt;="&amp;A225, Table2[Un Mag Pos], "&lt;"&amp;A226)</f>
        <v>0</v>
      </c>
      <c r="C225">
        <f>COUNTIFS(Table2[Un Mag Neg], "&gt;="&amp;A225, Table2[Un Mag Neg], "&lt;"&amp;A226)</f>
        <v>0</v>
      </c>
      <c r="D225">
        <f>COUNTIFS(Table2[Un Angle Pos], "&gt;="&amp;A225, Table2[Un Angle Pos], "&lt;"&amp;A226)</f>
        <v>0</v>
      </c>
      <c r="E225">
        <f>COUNTIFS(Table2[Un Angle Neg], "&gt;="&amp;A225, Table2[Un Angle Neg], "&lt;"&amp;A226)</f>
        <v>0</v>
      </c>
    </row>
    <row r="226" spans="1:5" x14ac:dyDescent="0.25">
      <c r="A226">
        <v>4480</v>
      </c>
      <c r="B226">
        <f>COUNTIFS(Table2[Un Mag Pos], "&gt;="&amp;A226, Table2[Un Mag Pos], "&lt;"&amp;A227)</f>
        <v>0</v>
      </c>
      <c r="C226">
        <f>COUNTIFS(Table2[Un Mag Neg], "&gt;="&amp;A226, Table2[Un Mag Neg], "&lt;"&amp;A227)</f>
        <v>0</v>
      </c>
      <c r="D226">
        <f>COUNTIFS(Table2[Un Angle Pos], "&gt;="&amp;A226, Table2[Un Angle Pos], "&lt;"&amp;A227)</f>
        <v>0</v>
      </c>
      <c r="E226">
        <f>COUNTIFS(Table2[Un Angle Neg], "&gt;="&amp;A226, Table2[Un Angle Neg], "&lt;"&amp;A227)</f>
        <v>0</v>
      </c>
    </row>
    <row r="227" spans="1:5" x14ac:dyDescent="0.25">
      <c r="A227">
        <v>4500</v>
      </c>
      <c r="B227">
        <f>COUNTIFS(Table2[Un Mag Pos], "&gt;="&amp;A227, Table2[Un Mag Pos], "&lt;"&amp;A228)</f>
        <v>0</v>
      </c>
      <c r="C227">
        <f>COUNTIFS(Table2[Un Mag Neg], "&gt;="&amp;A227, Table2[Un Mag Neg], "&lt;"&amp;A228)</f>
        <v>0</v>
      </c>
      <c r="D227">
        <f>COUNTIFS(Table2[Un Angle Pos], "&gt;="&amp;A227, Table2[Un Angle Pos], "&lt;"&amp;A228)</f>
        <v>0</v>
      </c>
      <c r="E227">
        <f>COUNTIFS(Table2[Un Angle Neg], "&gt;="&amp;A227, Table2[Un Angle Neg], "&lt;"&amp;A228)</f>
        <v>0</v>
      </c>
    </row>
    <row r="228" spans="1:5" x14ac:dyDescent="0.25">
      <c r="A228">
        <v>4520</v>
      </c>
      <c r="B228">
        <f>COUNTIFS(Table2[Un Mag Pos], "&gt;="&amp;A228, Table2[Un Mag Pos], "&lt;"&amp;A229)</f>
        <v>0</v>
      </c>
      <c r="C228">
        <f>COUNTIFS(Table2[Un Mag Neg], "&gt;="&amp;A228, Table2[Un Mag Neg], "&lt;"&amp;A229)</f>
        <v>0</v>
      </c>
      <c r="D228">
        <f>COUNTIFS(Table2[Un Angle Pos], "&gt;="&amp;A228, Table2[Un Angle Pos], "&lt;"&amp;A229)</f>
        <v>0</v>
      </c>
      <c r="E228">
        <f>COUNTIFS(Table2[Un Angle Neg], "&gt;="&amp;A228, Table2[Un Angle Neg], "&lt;"&amp;A229)</f>
        <v>0</v>
      </c>
    </row>
    <row r="229" spans="1:5" x14ac:dyDescent="0.25">
      <c r="A229">
        <v>4540</v>
      </c>
      <c r="B229">
        <f>COUNTIFS(Table2[Un Mag Pos], "&gt;="&amp;A229, Table2[Un Mag Pos], "&lt;"&amp;A230)</f>
        <v>0</v>
      </c>
      <c r="C229">
        <f>COUNTIFS(Table2[Un Mag Neg], "&gt;="&amp;A229, Table2[Un Mag Neg], "&lt;"&amp;A230)</f>
        <v>0</v>
      </c>
      <c r="D229">
        <f>COUNTIFS(Table2[Un Angle Pos], "&gt;="&amp;A229, Table2[Un Angle Pos], "&lt;"&amp;A230)</f>
        <v>0</v>
      </c>
      <c r="E229">
        <f>COUNTIFS(Table2[Un Angle Neg], "&gt;="&amp;A229, Table2[Un Angle Neg], "&lt;"&amp;A230)</f>
        <v>0</v>
      </c>
    </row>
    <row r="230" spans="1:5" x14ac:dyDescent="0.25">
      <c r="A230">
        <v>4560</v>
      </c>
      <c r="B230">
        <f>COUNTIFS(Table2[Un Mag Pos], "&gt;="&amp;A230, Table2[Un Mag Pos], "&lt;"&amp;A231)</f>
        <v>0</v>
      </c>
      <c r="C230">
        <f>COUNTIFS(Table2[Un Mag Neg], "&gt;="&amp;A230, Table2[Un Mag Neg], "&lt;"&amp;A231)</f>
        <v>0</v>
      </c>
      <c r="D230">
        <f>COUNTIFS(Table2[Un Angle Pos], "&gt;="&amp;A230, Table2[Un Angle Pos], "&lt;"&amp;A231)</f>
        <v>0</v>
      </c>
      <c r="E230">
        <f>COUNTIFS(Table2[Un Angle Neg], "&gt;="&amp;A230, Table2[Un Angle Neg], "&lt;"&amp;A231)</f>
        <v>0</v>
      </c>
    </row>
    <row r="231" spans="1:5" x14ac:dyDescent="0.25">
      <c r="A231">
        <v>4580</v>
      </c>
      <c r="B231">
        <f>COUNTIFS(Table2[Un Mag Pos], "&gt;="&amp;A231, Table2[Un Mag Pos], "&lt;"&amp;A232)</f>
        <v>0</v>
      </c>
      <c r="C231">
        <f>COUNTIFS(Table2[Un Mag Neg], "&gt;="&amp;A231, Table2[Un Mag Neg], "&lt;"&amp;A232)</f>
        <v>0</v>
      </c>
      <c r="D231">
        <f>COUNTIFS(Table2[Un Angle Pos], "&gt;="&amp;A231, Table2[Un Angle Pos], "&lt;"&amp;A232)</f>
        <v>0</v>
      </c>
      <c r="E231">
        <f>COUNTIFS(Table2[Un Angle Neg], "&gt;="&amp;A231, Table2[Un Angle Neg], "&lt;"&amp;A232)</f>
        <v>0</v>
      </c>
    </row>
    <row r="232" spans="1:5" x14ac:dyDescent="0.25">
      <c r="A232">
        <v>4600</v>
      </c>
      <c r="B232">
        <f>COUNTIFS(Table2[Un Mag Pos], "&gt;="&amp;A232, Table2[Un Mag Pos], "&lt;"&amp;A233)</f>
        <v>0</v>
      </c>
      <c r="C232">
        <f>COUNTIFS(Table2[Un Mag Neg], "&gt;="&amp;A232, Table2[Un Mag Neg], "&lt;"&amp;A233)</f>
        <v>0</v>
      </c>
      <c r="D232">
        <f>COUNTIFS(Table2[Un Angle Pos], "&gt;="&amp;A232, Table2[Un Angle Pos], "&lt;"&amp;A233)</f>
        <v>0</v>
      </c>
      <c r="E232">
        <f>COUNTIFS(Table2[Un Angle Neg], "&gt;="&amp;A232, Table2[Un Angle Neg], "&lt;"&amp;A233)</f>
        <v>0</v>
      </c>
    </row>
    <row r="233" spans="1:5" x14ac:dyDescent="0.25">
      <c r="A233">
        <v>4620</v>
      </c>
      <c r="B233">
        <f>COUNTIFS(Table2[Un Mag Pos], "&gt;="&amp;A233, Table2[Un Mag Pos], "&lt;"&amp;A234)</f>
        <v>0</v>
      </c>
      <c r="C233">
        <f>COUNTIFS(Table2[Un Mag Neg], "&gt;="&amp;A233, Table2[Un Mag Neg], "&lt;"&amp;A234)</f>
        <v>0</v>
      </c>
      <c r="D233">
        <f>COUNTIFS(Table2[Un Angle Pos], "&gt;="&amp;A233, Table2[Un Angle Pos], "&lt;"&amp;A234)</f>
        <v>0</v>
      </c>
      <c r="E233">
        <f>COUNTIFS(Table2[Un Angle Neg], "&gt;="&amp;A233, Table2[Un Angle Neg], "&lt;"&amp;A234)</f>
        <v>0</v>
      </c>
    </row>
    <row r="234" spans="1:5" x14ac:dyDescent="0.25">
      <c r="A234">
        <v>4640</v>
      </c>
      <c r="B234">
        <f>COUNTIFS(Table2[Un Mag Pos], "&gt;="&amp;A234, Table2[Un Mag Pos], "&lt;"&amp;A235)</f>
        <v>0</v>
      </c>
      <c r="C234">
        <f>COUNTIFS(Table2[Un Mag Neg], "&gt;="&amp;A234, Table2[Un Mag Neg], "&lt;"&amp;A235)</f>
        <v>0</v>
      </c>
      <c r="D234">
        <f>COUNTIFS(Table2[Un Angle Pos], "&gt;="&amp;A234, Table2[Un Angle Pos], "&lt;"&amp;A235)</f>
        <v>0</v>
      </c>
      <c r="E234">
        <f>COUNTIFS(Table2[Un Angle Neg], "&gt;="&amp;A234, Table2[Un Angle Neg], "&lt;"&amp;A235)</f>
        <v>0</v>
      </c>
    </row>
    <row r="235" spans="1:5" x14ac:dyDescent="0.25">
      <c r="A235">
        <v>4660</v>
      </c>
      <c r="B235">
        <f>COUNTIFS(Table2[Un Mag Pos], "&gt;="&amp;A235, Table2[Un Mag Pos], "&lt;"&amp;A236)</f>
        <v>0</v>
      </c>
      <c r="C235">
        <f>COUNTIFS(Table2[Un Mag Neg], "&gt;="&amp;A235, Table2[Un Mag Neg], "&lt;"&amp;A236)</f>
        <v>0</v>
      </c>
      <c r="D235">
        <f>COUNTIFS(Table2[Un Angle Pos], "&gt;="&amp;A235, Table2[Un Angle Pos], "&lt;"&amp;A236)</f>
        <v>0</v>
      </c>
      <c r="E235">
        <f>COUNTIFS(Table2[Un Angle Neg], "&gt;="&amp;A235, Table2[Un Angle Neg], "&lt;"&amp;A236)</f>
        <v>0</v>
      </c>
    </row>
    <row r="236" spans="1:5" x14ac:dyDescent="0.25">
      <c r="A236">
        <v>4680</v>
      </c>
      <c r="B236">
        <f>COUNTIFS(Table2[Un Mag Pos], "&gt;="&amp;A236, Table2[Un Mag Pos], "&lt;"&amp;A237)</f>
        <v>0</v>
      </c>
      <c r="C236">
        <f>COUNTIFS(Table2[Un Mag Neg], "&gt;="&amp;A236, Table2[Un Mag Neg], "&lt;"&amp;A237)</f>
        <v>0</v>
      </c>
      <c r="D236">
        <f>COUNTIFS(Table2[Un Angle Pos], "&gt;="&amp;A236, Table2[Un Angle Pos], "&lt;"&amp;A237)</f>
        <v>0</v>
      </c>
      <c r="E236">
        <f>COUNTIFS(Table2[Un Angle Neg], "&gt;="&amp;A236, Table2[Un Angle Neg], "&lt;"&amp;A237)</f>
        <v>0</v>
      </c>
    </row>
    <row r="237" spans="1:5" x14ac:dyDescent="0.25">
      <c r="A237">
        <v>4700</v>
      </c>
      <c r="B237">
        <f>COUNTIFS(Table2[Un Mag Pos], "&gt;="&amp;A237, Table2[Un Mag Pos], "&lt;"&amp;A238)</f>
        <v>0</v>
      </c>
      <c r="C237">
        <f>COUNTIFS(Table2[Un Mag Neg], "&gt;="&amp;A237, Table2[Un Mag Neg], "&lt;"&amp;A238)</f>
        <v>0</v>
      </c>
      <c r="D237">
        <f>COUNTIFS(Table2[Un Angle Pos], "&gt;="&amp;A237, Table2[Un Angle Pos], "&lt;"&amp;A238)</f>
        <v>0</v>
      </c>
      <c r="E237">
        <f>COUNTIFS(Table2[Un Angle Neg], "&gt;="&amp;A237, Table2[Un Angle Neg], "&lt;"&amp;A238)</f>
        <v>0</v>
      </c>
    </row>
    <row r="238" spans="1:5" x14ac:dyDescent="0.25">
      <c r="A238">
        <v>4720</v>
      </c>
      <c r="B238">
        <f>COUNTIFS(Table2[Un Mag Pos], "&gt;="&amp;A238, Table2[Un Mag Pos], "&lt;"&amp;A239)</f>
        <v>0</v>
      </c>
      <c r="C238">
        <f>COUNTIFS(Table2[Un Mag Neg], "&gt;="&amp;A238, Table2[Un Mag Neg], "&lt;"&amp;A239)</f>
        <v>0</v>
      </c>
      <c r="D238">
        <f>COUNTIFS(Table2[Un Angle Pos], "&gt;="&amp;A238, Table2[Un Angle Pos], "&lt;"&amp;A239)</f>
        <v>0</v>
      </c>
      <c r="E238">
        <f>COUNTIFS(Table2[Un Angle Neg], "&gt;="&amp;A238, Table2[Un Angle Neg], "&lt;"&amp;A239)</f>
        <v>0</v>
      </c>
    </row>
    <row r="239" spans="1:5" x14ac:dyDescent="0.25">
      <c r="A239">
        <v>4740</v>
      </c>
      <c r="B239">
        <f>COUNTIFS(Table2[Un Mag Pos], "&gt;="&amp;A239, Table2[Un Mag Pos], "&lt;"&amp;A240)</f>
        <v>0</v>
      </c>
      <c r="C239">
        <f>COUNTIFS(Table2[Un Mag Neg], "&gt;="&amp;A239, Table2[Un Mag Neg], "&lt;"&amp;A240)</f>
        <v>0</v>
      </c>
      <c r="D239">
        <f>COUNTIFS(Table2[Un Angle Pos], "&gt;="&amp;A239, Table2[Un Angle Pos], "&lt;"&amp;A240)</f>
        <v>0</v>
      </c>
      <c r="E239">
        <f>COUNTIFS(Table2[Un Angle Neg], "&gt;="&amp;A239, Table2[Un Angle Neg], "&lt;"&amp;A240)</f>
        <v>0</v>
      </c>
    </row>
    <row r="240" spans="1:5" x14ac:dyDescent="0.25">
      <c r="A240">
        <v>4760</v>
      </c>
      <c r="B240">
        <f>COUNTIFS(Table2[Un Mag Pos], "&gt;="&amp;A240, Table2[Un Mag Pos], "&lt;"&amp;A241)</f>
        <v>0</v>
      </c>
      <c r="C240">
        <f>COUNTIFS(Table2[Un Mag Neg], "&gt;="&amp;A240, Table2[Un Mag Neg], "&lt;"&amp;A241)</f>
        <v>0</v>
      </c>
      <c r="D240">
        <f>COUNTIFS(Table2[Un Angle Pos], "&gt;="&amp;A240, Table2[Un Angle Pos], "&lt;"&amp;A241)</f>
        <v>0</v>
      </c>
      <c r="E240">
        <f>COUNTIFS(Table2[Un Angle Neg], "&gt;="&amp;A240, Table2[Un Angle Neg], "&lt;"&amp;A241)</f>
        <v>0</v>
      </c>
    </row>
    <row r="241" spans="1:5" x14ac:dyDescent="0.25">
      <c r="A241">
        <v>4780</v>
      </c>
      <c r="B241">
        <f>COUNTIFS(Table2[Un Mag Pos], "&gt;="&amp;A241, Table2[Un Mag Pos], "&lt;"&amp;A242)</f>
        <v>0</v>
      </c>
      <c r="C241">
        <f>COUNTIFS(Table2[Un Mag Neg], "&gt;="&amp;A241, Table2[Un Mag Neg], "&lt;"&amp;A242)</f>
        <v>0</v>
      </c>
      <c r="D241">
        <f>COUNTIFS(Table2[Un Angle Pos], "&gt;="&amp;A241, Table2[Un Angle Pos], "&lt;"&amp;A242)</f>
        <v>0</v>
      </c>
      <c r="E241">
        <f>COUNTIFS(Table2[Un Angle Neg], "&gt;="&amp;A241, Table2[Un Angle Neg], "&lt;"&amp;A242)</f>
        <v>0</v>
      </c>
    </row>
    <row r="242" spans="1:5" x14ac:dyDescent="0.25">
      <c r="A242">
        <v>4800</v>
      </c>
      <c r="B242">
        <f>COUNTIFS(Table2[Un Mag Pos], "&gt;="&amp;A242, Table2[Un Mag Pos], "&lt;"&amp;A243)</f>
        <v>0</v>
      </c>
      <c r="C242">
        <f>COUNTIFS(Table2[Un Mag Neg], "&gt;="&amp;A242, Table2[Un Mag Neg], "&lt;"&amp;A243)</f>
        <v>0</v>
      </c>
      <c r="D242">
        <f>COUNTIFS(Table2[Un Angle Pos], "&gt;="&amp;A242, Table2[Un Angle Pos], "&lt;"&amp;A243)</f>
        <v>0</v>
      </c>
      <c r="E242">
        <f>COUNTIFS(Table2[Un Angle Neg], "&gt;="&amp;A242, Table2[Un Angle Neg], "&lt;"&amp;A243)</f>
        <v>0</v>
      </c>
    </row>
    <row r="243" spans="1:5" x14ac:dyDescent="0.25">
      <c r="A243">
        <v>4820</v>
      </c>
      <c r="B243">
        <f>COUNTIFS(Table2[Un Mag Pos], "&gt;="&amp;A243, Table2[Un Mag Pos], "&lt;"&amp;A244)</f>
        <v>0</v>
      </c>
      <c r="C243">
        <f>COUNTIFS(Table2[Un Mag Neg], "&gt;="&amp;A243, Table2[Un Mag Neg], "&lt;"&amp;A244)</f>
        <v>0</v>
      </c>
      <c r="D243">
        <f>COUNTIFS(Table2[Un Angle Pos], "&gt;="&amp;A243, Table2[Un Angle Pos], "&lt;"&amp;A244)</f>
        <v>0</v>
      </c>
      <c r="E243">
        <f>COUNTIFS(Table2[Un Angle Neg], "&gt;="&amp;A243, Table2[Un Angle Neg], "&lt;"&amp;A244)</f>
        <v>0</v>
      </c>
    </row>
    <row r="244" spans="1:5" x14ac:dyDescent="0.25">
      <c r="A244">
        <v>4840</v>
      </c>
      <c r="B244">
        <f>COUNTIFS(Table2[Un Mag Pos], "&gt;="&amp;A244, Table2[Un Mag Pos], "&lt;"&amp;A245)</f>
        <v>0</v>
      </c>
      <c r="C244">
        <f>COUNTIFS(Table2[Un Mag Neg], "&gt;="&amp;A244, Table2[Un Mag Neg], "&lt;"&amp;A245)</f>
        <v>0</v>
      </c>
      <c r="D244">
        <f>COUNTIFS(Table2[Un Angle Pos], "&gt;="&amp;A244, Table2[Un Angle Pos], "&lt;"&amp;A245)</f>
        <v>0</v>
      </c>
      <c r="E244">
        <f>COUNTIFS(Table2[Un Angle Neg], "&gt;="&amp;A244, Table2[Un Angle Neg], "&lt;"&amp;A245)</f>
        <v>0</v>
      </c>
    </row>
    <row r="245" spans="1:5" x14ac:dyDescent="0.25">
      <c r="A245">
        <v>4860</v>
      </c>
      <c r="B245">
        <f>COUNTIFS(Table2[Un Mag Pos], "&gt;="&amp;A245, Table2[Un Mag Pos], "&lt;"&amp;A246)</f>
        <v>0</v>
      </c>
      <c r="C245">
        <f>COUNTIFS(Table2[Un Mag Neg], "&gt;="&amp;A245, Table2[Un Mag Neg], "&lt;"&amp;A246)</f>
        <v>0</v>
      </c>
      <c r="D245">
        <f>COUNTIFS(Table2[Un Angle Pos], "&gt;="&amp;A245, Table2[Un Angle Pos], "&lt;"&amp;A246)</f>
        <v>0</v>
      </c>
      <c r="E245">
        <f>COUNTIFS(Table2[Un Angle Neg], "&gt;="&amp;A245, Table2[Un Angle Neg], "&lt;"&amp;A246)</f>
        <v>0</v>
      </c>
    </row>
    <row r="246" spans="1:5" x14ac:dyDescent="0.25">
      <c r="A246">
        <v>4880</v>
      </c>
      <c r="B246">
        <f>COUNTIFS(Table2[Un Mag Pos], "&gt;="&amp;A246, Table2[Un Mag Pos], "&lt;"&amp;A247)</f>
        <v>0</v>
      </c>
      <c r="C246">
        <f>COUNTIFS(Table2[Un Mag Neg], "&gt;="&amp;A246, Table2[Un Mag Neg], "&lt;"&amp;A247)</f>
        <v>0</v>
      </c>
      <c r="D246">
        <f>COUNTIFS(Table2[Un Angle Pos], "&gt;="&amp;A246, Table2[Un Angle Pos], "&lt;"&amp;A247)</f>
        <v>0</v>
      </c>
      <c r="E246">
        <f>COUNTIFS(Table2[Un Angle Neg], "&gt;="&amp;A246, Table2[Un Angle Neg], "&lt;"&amp;A247)</f>
        <v>0</v>
      </c>
    </row>
  </sheetData>
  <mergeCells count="17">
    <mergeCell ref="P37:V37"/>
    <mergeCell ref="P40:R40"/>
    <mergeCell ref="T40:V40"/>
    <mergeCell ref="G13:I13"/>
    <mergeCell ref="K13:M13"/>
    <mergeCell ref="G37:M37"/>
    <mergeCell ref="G40:I40"/>
    <mergeCell ref="K40:M40"/>
    <mergeCell ref="J10:K10"/>
    <mergeCell ref="L10:M10"/>
    <mergeCell ref="I3:I4"/>
    <mergeCell ref="J3:K3"/>
    <mergeCell ref="L3:M3"/>
    <mergeCell ref="J8:K8"/>
    <mergeCell ref="L8:M8"/>
    <mergeCell ref="J9:K9"/>
    <mergeCell ref="L9:M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9A7C-4921-4387-9037-85494AA38970}">
  <dimension ref="A1:V255"/>
  <sheetViews>
    <sheetView topLeftCell="G31" zoomScale="115" zoomScaleNormal="115" workbookViewId="0">
      <selection activeCell="I16" sqref="I16"/>
    </sheetView>
  </sheetViews>
  <sheetFormatPr defaultRowHeight="15" x14ac:dyDescent="0.25"/>
  <cols>
    <col min="2" max="2" width="20.7109375" customWidth="1"/>
    <col min="3" max="3" width="22.140625" customWidth="1"/>
  </cols>
  <sheetData>
    <row r="1" spans="1:13" ht="30" x14ac:dyDescent="0.25">
      <c r="B1" s="1" t="s">
        <v>38</v>
      </c>
      <c r="C1" s="1" t="s">
        <v>39</v>
      </c>
    </row>
    <row r="2" spans="1:13" ht="15.75" thickBot="1" x14ac:dyDescent="0.3">
      <c r="A2">
        <v>0</v>
      </c>
      <c r="B2">
        <f>COUNTIFS(Table2[Max Mag Pos], "&gt;="&amp;A2, Table2[Max Mag Pos], "&lt;"&amp;A3)</f>
        <v>0</v>
      </c>
      <c r="C2">
        <f>COUNTIFS(Table2[Max Mag Neg], "&gt;="&amp;A2, Table2[Max Mag Neg], "&lt;"&amp;A3)</f>
        <v>0</v>
      </c>
    </row>
    <row r="3" spans="1:13" x14ac:dyDescent="0.25">
      <c r="A3">
        <v>1</v>
      </c>
      <c r="B3">
        <f>COUNTIFS(Table2[Max Mag Pos], "&gt;="&amp;A3, Table2[Max Mag Pos], "&lt;"&amp;A4)</f>
        <v>0</v>
      </c>
      <c r="C3">
        <f>COUNTIFS(Table2[Max Mag Neg], "&gt;="&amp;A3, Table2[Max Mag Neg], "&lt;"&amp;A4)</f>
        <v>0</v>
      </c>
      <c r="I3" s="71"/>
      <c r="J3" s="63" t="s">
        <v>57</v>
      </c>
      <c r="K3" s="64"/>
      <c r="L3" s="61"/>
      <c r="M3" s="62"/>
    </row>
    <row r="4" spans="1:13" ht="15.75" thickBot="1" x14ac:dyDescent="0.3">
      <c r="A4">
        <v>2</v>
      </c>
      <c r="B4">
        <f>COUNTIFS(Table2[Max Mag Pos], "&gt;="&amp;A4, Table2[Max Mag Pos], "&lt;"&amp;A5)</f>
        <v>0</v>
      </c>
      <c r="C4">
        <f>COUNTIFS(Table2[Max Mag Neg], "&gt;="&amp;A4, Table2[Max Mag Neg], "&lt;"&amp;A5)</f>
        <v>0</v>
      </c>
      <c r="I4" s="72"/>
      <c r="J4" s="13" t="s">
        <v>32</v>
      </c>
      <c r="K4" s="14" t="s">
        <v>33</v>
      </c>
      <c r="L4" s="15"/>
      <c r="M4" s="16"/>
    </row>
    <row r="5" spans="1:13" x14ac:dyDescent="0.25">
      <c r="A5">
        <v>3</v>
      </c>
      <c r="B5">
        <f>COUNTIFS(Table2[Max Mag Pos], "&gt;="&amp;A5, Table2[Max Mag Pos], "&lt;"&amp;A6)</f>
        <v>0</v>
      </c>
      <c r="C5">
        <f>COUNTIFS(Table2[Max Mag Neg], "&gt;="&amp;A5, Table2[Max Mag Neg], "&lt;"&amp;A6)</f>
        <v>0</v>
      </c>
      <c r="I5" s="39" t="s">
        <v>30</v>
      </c>
      <c r="J5" s="46">
        <f>AVERAGE(Table2[Max Mag Pos])</f>
        <v>96.410105382919298</v>
      </c>
      <c r="K5" s="46">
        <f>AVERAGE(Table2[Max Mag Neg])</f>
        <v>40.181121523380277</v>
      </c>
      <c r="L5" s="47"/>
      <c r="M5" s="48"/>
    </row>
    <row r="6" spans="1:13" x14ac:dyDescent="0.25">
      <c r="A6">
        <v>4</v>
      </c>
      <c r="B6">
        <f>COUNTIFS(Table2[Max Mag Pos], "&gt;="&amp;A6, Table2[Max Mag Pos], "&lt;"&amp;A7)</f>
        <v>0</v>
      </c>
      <c r="C6">
        <f>COUNTIFS(Table2[Max Mag Neg], "&gt;="&amp;A6, Table2[Max Mag Neg], "&lt;"&amp;A7)</f>
        <v>0</v>
      </c>
      <c r="I6" s="40" t="s">
        <v>31</v>
      </c>
      <c r="J6" s="29">
        <f>_xlfn.STDEV.P(Table2[Max Mag Pos])</f>
        <v>21.680822680282127</v>
      </c>
      <c r="K6" s="29">
        <f>_xlfn.STDEV.P(Table2[Max Mag Neg])</f>
        <v>16.814152515164675</v>
      </c>
      <c r="L6" s="44"/>
      <c r="M6" s="45"/>
    </row>
    <row r="7" spans="1:13" ht="15.75" thickBot="1" x14ac:dyDescent="0.3">
      <c r="A7">
        <v>5</v>
      </c>
      <c r="B7">
        <f>COUNTIFS(Table2[Max Mag Pos], "&gt;="&amp;A7, Table2[Max Mag Pos], "&lt;"&amp;A8)</f>
        <v>0</v>
      </c>
      <c r="C7">
        <f>COUNTIFS(Table2[Max Mag Neg], "&gt;="&amp;A7, Table2[Max Mag Neg], "&lt;"&amp;A8)</f>
        <v>0</v>
      </c>
      <c r="I7" s="43" t="s">
        <v>73</v>
      </c>
      <c r="J7" s="5">
        <f>MEDIAN(Table2[Max Mag Pos])</f>
        <v>97.082435607910099</v>
      </c>
      <c r="K7" s="5">
        <f>MEDIAN(Table2[Max Mag Neg])</f>
        <v>38.327537536621001</v>
      </c>
      <c r="L7" s="10"/>
      <c r="M7" s="6"/>
    </row>
    <row r="8" spans="1:13" x14ac:dyDescent="0.25">
      <c r="A8">
        <v>6</v>
      </c>
      <c r="B8">
        <f>COUNTIFS(Table2[Max Mag Pos], "&gt;="&amp;A8, Table2[Max Mag Pos], "&lt;"&amp;A9)</f>
        <v>0</v>
      </c>
      <c r="C8">
        <f>COUNTIFS(Table2[Max Mag Neg], "&gt;="&amp;A8, Table2[Max Mag Neg], "&lt;"&amp;A9)</f>
        <v>3</v>
      </c>
      <c r="J8" s="66" t="s">
        <v>36</v>
      </c>
      <c r="K8" s="66"/>
      <c r="L8" s="66"/>
      <c r="M8" s="66"/>
    </row>
    <row r="9" spans="1:13" x14ac:dyDescent="0.25">
      <c r="A9">
        <v>7</v>
      </c>
      <c r="B9">
        <f>COUNTIFS(Table2[Max Mag Pos], "&gt;="&amp;A9, Table2[Max Mag Pos], "&lt;"&amp;A10)</f>
        <v>0</v>
      </c>
      <c r="C9">
        <f>COUNTIFS(Table2[Max Mag Neg], "&gt;="&amp;A9, Table2[Max Mag Neg], "&lt;"&amp;A10)</f>
        <v>1</v>
      </c>
      <c r="I9" s="3" t="s">
        <v>34</v>
      </c>
      <c r="J9" s="67">
        <f>ABS(J5-K5)</f>
        <v>56.228983859539021</v>
      </c>
      <c r="K9" s="67"/>
      <c r="L9" s="67"/>
      <c r="M9" s="67"/>
    </row>
    <row r="10" spans="1:13" x14ac:dyDescent="0.25">
      <c r="A10">
        <v>8</v>
      </c>
      <c r="B10">
        <f>COUNTIFS(Table2[Max Mag Pos], "&gt;="&amp;A10, Table2[Max Mag Pos], "&lt;"&amp;A11)</f>
        <v>0</v>
      </c>
      <c r="C10">
        <f>COUNTIFS(Table2[Max Mag Neg], "&gt;="&amp;A10, Table2[Max Mag Neg], "&lt;"&amp;A11)</f>
        <v>2</v>
      </c>
      <c r="I10" s="3" t="s">
        <v>35</v>
      </c>
      <c r="J10" s="67">
        <f>ABS(J6-K6)</f>
        <v>4.8666701651174513</v>
      </c>
      <c r="K10" s="67"/>
      <c r="L10" s="67"/>
      <c r="M10" s="67"/>
    </row>
    <row r="11" spans="1:13" x14ac:dyDescent="0.25">
      <c r="A11">
        <v>9</v>
      </c>
      <c r="B11">
        <f>COUNTIFS(Table2[Max Mag Pos], "&gt;="&amp;A11, Table2[Max Mag Pos], "&lt;"&amp;A12)</f>
        <v>0</v>
      </c>
      <c r="C11">
        <f>COUNTIFS(Table2[Max Mag Neg], "&gt;="&amp;A11, Table2[Max Mag Neg], "&lt;"&amp;A12)</f>
        <v>9</v>
      </c>
    </row>
    <row r="12" spans="1:13" x14ac:dyDescent="0.25">
      <c r="A12">
        <v>10</v>
      </c>
      <c r="B12">
        <f>COUNTIFS(Table2[Max Mag Pos], "&gt;="&amp;A12, Table2[Max Mag Pos], "&lt;"&amp;A13)</f>
        <v>0</v>
      </c>
      <c r="C12">
        <f>COUNTIFS(Table2[Max Mag Neg], "&gt;="&amp;A12, Table2[Max Mag Neg], "&lt;"&amp;A13)</f>
        <v>10</v>
      </c>
    </row>
    <row r="13" spans="1:13" ht="21" x14ac:dyDescent="0.35">
      <c r="A13">
        <v>11</v>
      </c>
      <c r="B13">
        <f>COUNTIFS(Table2[Max Mag Pos], "&gt;="&amp;A13, Table2[Max Mag Pos], "&lt;"&amp;A14)</f>
        <v>0</v>
      </c>
      <c r="C13">
        <f>COUNTIFS(Table2[Max Mag Neg], "&gt;="&amp;A13, Table2[Max Mag Neg], "&lt;"&amp;A14)</f>
        <v>12</v>
      </c>
      <c r="G13" s="68" t="s">
        <v>62</v>
      </c>
      <c r="H13" s="68"/>
      <c r="I13" s="68"/>
      <c r="K13" s="73"/>
      <c r="L13" s="73"/>
      <c r="M13" s="73"/>
    </row>
    <row r="14" spans="1:13" ht="15.75" thickBot="1" x14ac:dyDescent="0.3">
      <c r="A14">
        <v>12</v>
      </c>
      <c r="B14">
        <f>COUNTIFS(Table2[Max Mag Pos], "&gt;="&amp;A14, Table2[Max Mag Pos], "&lt;"&amp;A15)</f>
        <v>0</v>
      </c>
      <c r="C14">
        <f>COUNTIFS(Table2[Max Mag Neg], "&gt;="&amp;A14, Table2[Max Mag Neg], "&lt;"&amp;A15)</f>
        <v>21</v>
      </c>
      <c r="K14" s="27"/>
      <c r="L14" s="27"/>
      <c r="M14" s="27"/>
    </row>
    <row r="15" spans="1:13" ht="15.75" thickBot="1" x14ac:dyDescent="0.3">
      <c r="A15">
        <v>13</v>
      </c>
      <c r="B15">
        <f>COUNTIFS(Table2[Max Mag Pos], "&gt;="&amp;A15, Table2[Max Mag Pos], "&lt;"&amp;A16)</f>
        <v>0</v>
      </c>
      <c r="C15">
        <f>COUNTIFS(Table2[Max Mag Neg], "&gt;="&amp;A15, Table2[Max Mag Neg], "&lt;"&amp;A16)</f>
        <v>25</v>
      </c>
      <c r="G15" s="3"/>
      <c r="H15" s="7" t="s">
        <v>44</v>
      </c>
      <c r="I15" s="22" t="s">
        <v>47</v>
      </c>
      <c r="K15" s="28"/>
      <c r="L15" s="28"/>
      <c r="M15" s="28"/>
    </row>
    <row r="16" spans="1:13" x14ac:dyDescent="0.25">
      <c r="A16">
        <v>14</v>
      </c>
      <c r="B16">
        <f>COUNTIFS(Table2[Max Mag Pos], "&gt;="&amp;A16, Table2[Max Mag Pos], "&lt;"&amp;A17)</f>
        <v>0</v>
      </c>
      <c r="C16">
        <f>COUNTIFS(Table2[Max Mag Neg], "&gt;="&amp;A16, Table2[Max Mag Neg], "&lt;"&amp;A17)</f>
        <v>43</v>
      </c>
      <c r="G16" s="7" t="s">
        <v>46</v>
      </c>
      <c r="H16" s="23">
        <f>MIN(Table2[Max Mag Pos])</f>
        <v>27.2029418945312</v>
      </c>
      <c r="I16" s="24">
        <f>MIN(Table2[Max Mag Neg])</f>
        <v>6.3245553970336896</v>
      </c>
      <c r="K16" s="28"/>
      <c r="L16" s="29"/>
      <c r="M16" s="29"/>
    </row>
    <row r="17" spans="1:13" ht="15.75" thickBot="1" x14ac:dyDescent="0.3">
      <c r="A17">
        <v>15</v>
      </c>
      <c r="B17">
        <f>COUNTIFS(Table2[Max Mag Pos], "&gt;="&amp;A17, Table2[Max Mag Pos], "&lt;"&amp;A18)</f>
        <v>0</v>
      </c>
      <c r="C17">
        <f>COUNTIFS(Table2[Max Mag Neg], "&gt;="&amp;A17, Table2[Max Mag Neg], "&lt;"&amp;A18)</f>
        <v>53</v>
      </c>
      <c r="G17" s="4" t="s">
        <v>45</v>
      </c>
      <c r="H17" s="11">
        <f>MAX(Table2[Max Mag Pos])</f>
        <v>152.02960205078099</v>
      </c>
      <c r="I17" s="12">
        <f>MAX(Table2[Max Mag Neg])</f>
        <v>106.606758117675</v>
      </c>
      <c r="K17" s="28"/>
      <c r="L17" s="29"/>
      <c r="M17" s="29"/>
    </row>
    <row r="18" spans="1:13" x14ac:dyDescent="0.25">
      <c r="A18">
        <v>16</v>
      </c>
      <c r="B18">
        <f>COUNTIFS(Table2[Max Mag Pos], "&gt;="&amp;A18, Table2[Max Mag Pos], "&lt;"&amp;A19)</f>
        <v>0</v>
      </c>
      <c r="C18">
        <f>COUNTIFS(Table2[Max Mag Neg], "&gt;="&amp;A18, Table2[Max Mag Neg], "&lt;"&amp;A19)</f>
        <v>37</v>
      </c>
      <c r="K18" s="27"/>
      <c r="L18" s="27"/>
      <c r="M18" s="27"/>
    </row>
    <row r="19" spans="1:13" x14ac:dyDescent="0.25">
      <c r="A19">
        <v>17</v>
      </c>
      <c r="B19">
        <f>COUNTIFS(Table2[Max Mag Pos], "&gt;="&amp;A19, Table2[Max Mag Pos], "&lt;"&amp;A20)</f>
        <v>0</v>
      </c>
      <c r="C19">
        <f>COUNTIFS(Table2[Max Mag Neg], "&gt;="&amp;A19, Table2[Max Mag Neg], "&lt;"&amp;A20)</f>
        <v>56</v>
      </c>
      <c r="K19" s="27"/>
      <c r="L19" s="27"/>
      <c r="M19" s="27"/>
    </row>
    <row r="20" spans="1:13" x14ac:dyDescent="0.25">
      <c r="A20">
        <v>18</v>
      </c>
      <c r="B20">
        <f>COUNTIFS(Table2[Max Mag Pos], "&gt;="&amp;A20, Table2[Max Mag Pos], "&lt;"&amp;A21)</f>
        <v>0</v>
      </c>
      <c r="C20">
        <f>COUNTIFS(Table2[Max Mag Neg], "&gt;="&amp;A20, Table2[Max Mag Neg], "&lt;"&amp;A21)</f>
        <v>71</v>
      </c>
      <c r="G20" s="3"/>
      <c r="K20" s="28"/>
      <c r="L20" s="27"/>
      <c r="M20" s="27"/>
    </row>
    <row r="21" spans="1:13" x14ac:dyDescent="0.25">
      <c r="A21">
        <v>19</v>
      </c>
      <c r="B21">
        <f>COUNTIFS(Table2[Max Mag Pos], "&gt;="&amp;A21, Table2[Max Mag Pos], "&lt;"&amp;A22)</f>
        <v>0</v>
      </c>
      <c r="C21">
        <f>COUNTIFS(Table2[Max Mag Neg], "&gt;="&amp;A21, Table2[Max Mag Neg], "&lt;"&amp;A22)</f>
        <v>85</v>
      </c>
      <c r="G21" s="21" t="s">
        <v>48</v>
      </c>
      <c r="K21" s="30"/>
      <c r="L21" s="27"/>
      <c r="M21" s="27"/>
    </row>
    <row r="22" spans="1:13" x14ac:dyDescent="0.25">
      <c r="A22">
        <v>20</v>
      </c>
      <c r="B22">
        <f>COUNTIFS(Table2[Max Mag Pos], "&gt;="&amp;A22, Table2[Max Mag Pos], "&lt;"&amp;A23)</f>
        <v>0</v>
      </c>
      <c r="C22">
        <f>COUNTIFS(Table2[Max Mag Neg], "&gt;="&amp;A22, Table2[Max Mag Neg], "&lt;"&amp;A23)</f>
        <v>68</v>
      </c>
      <c r="G22" s="20" t="s">
        <v>50</v>
      </c>
      <c r="H22">
        <f>COUNTIFS(Table2[Max Mag Pos], "&gt;="&amp;I16, Table2[Max Mag Pos], "&lt;="&amp;I17)</f>
        <v>2645</v>
      </c>
      <c r="K22" s="8"/>
      <c r="L22" s="27"/>
      <c r="M22" s="27"/>
    </row>
    <row r="23" spans="1:13" x14ac:dyDescent="0.25">
      <c r="A23">
        <v>21</v>
      </c>
      <c r="B23">
        <f>COUNTIFS(Table2[Max Mag Pos], "&gt;="&amp;A23, Table2[Max Mag Pos], "&lt;"&amp;A24)</f>
        <v>0</v>
      </c>
      <c r="C23">
        <f>COUNTIFS(Table2[Max Mag Neg], "&gt;="&amp;A23, Table2[Max Mag Neg], "&lt;"&amp;A24)</f>
        <v>79</v>
      </c>
      <c r="G23" s="2" t="s">
        <v>51</v>
      </c>
      <c r="H23">
        <f>H22/4000*100</f>
        <v>66.125</v>
      </c>
      <c r="K23" s="31"/>
      <c r="L23" s="27"/>
      <c r="M23" s="27"/>
    </row>
    <row r="24" spans="1:13" x14ac:dyDescent="0.25">
      <c r="A24">
        <v>22</v>
      </c>
      <c r="B24">
        <f>COUNTIFS(Table2[Max Mag Pos], "&gt;="&amp;A24, Table2[Max Mag Pos], "&lt;"&amp;A25)</f>
        <v>0</v>
      </c>
      <c r="C24">
        <f>COUNTIFS(Table2[Max Mag Neg], "&gt;="&amp;A24, Table2[Max Mag Neg], "&lt;"&amp;A25)</f>
        <v>96</v>
      </c>
      <c r="K24" s="27"/>
      <c r="L24" s="27"/>
      <c r="M24" s="27"/>
    </row>
    <row r="25" spans="1:13" x14ac:dyDescent="0.25">
      <c r="A25">
        <v>23</v>
      </c>
      <c r="B25">
        <f>COUNTIFS(Table2[Max Mag Pos], "&gt;="&amp;A25, Table2[Max Mag Pos], "&lt;"&amp;A26)</f>
        <v>0</v>
      </c>
      <c r="C25">
        <f>COUNTIFS(Table2[Max Mag Neg], "&gt;="&amp;A25, Table2[Max Mag Neg], "&lt;"&amp;A26)</f>
        <v>71</v>
      </c>
      <c r="G25" s="21" t="s">
        <v>49</v>
      </c>
      <c r="K25" s="30"/>
      <c r="L25" s="27"/>
      <c r="M25" s="27"/>
    </row>
    <row r="26" spans="1:13" x14ac:dyDescent="0.25">
      <c r="A26">
        <v>24</v>
      </c>
      <c r="B26">
        <f>COUNTIFS(Table2[Max Mag Pos], "&gt;="&amp;A26, Table2[Max Mag Pos], "&lt;"&amp;A27)</f>
        <v>0</v>
      </c>
      <c r="C26">
        <f>COUNTIFS(Table2[Max Mag Neg], "&gt;="&amp;A26, Table2[Max Mag Neg], "&lt;"&amp;A27)</f>
        <v>89</v>
      </c>
      <c r="G26" s="2" t="s">
        <v>50</v>
      </c>
      <c r="H26">
        <f>COUNTIFS(Table2[Max Mag Neg], "&gt;="&amp;H16, Table2[Max Mag Neg], "&lt;="&amp;H17)</f>
        <v>2973</v>
      </c>
      <c r="K26" s="31"/>
      <c r="L26" s="27"/>
      <c r="M26" s="27"/>
    </row>
    <row r="27" spans="1:13" x14ac:dyDescent="0.25">
      <c r="A27">
        <v>25</v>
      </c>
      <c r="B27">
        <f>COUNTIFS(Table2[Max Mag Pos], "&gt;="&amp;A27, Table2[Max Mag Pos], "&lt;"&amp;A28)</f>
        <v>0</v>
      </c>
      <c r="C27">
        <f>COUNTIFS(Table2[Max Mag Neg], "&gt;="&amp;A27, Table2[Max Mag Neg], "&lt;"&amp;A28)</f>
        <v>79</v>
      </c>
      <c r="G27" s="20" t="s">
        <v>51</v>
      </c>
      <c r="H27">
        <f>H26/4000*100</f>
        <v>74.325000000000003</v>
      </c>
      <c r="K27" s="8"/>
      <c r="L27" s="27"/>
      <c r="M27" s="27"/>
    </row>
    <row r="28" spans="1:13" x14ac:dyDescent="0.25">
      <c r="A28">
        <v>26</v>
      </c>
      <c r="B28">
        <f>COUNTIFS(Table2[Max Mag Pos], "&gt;="&amp;A28, Table2[Max Mag Pos], "&lt;"&amp;A29)</f>
        <v>0</v>
      </c>
      <c r="C28">
        <f>COUNTIFS(Table2[Max Mag Neg], "&gt;="&amp;A28, Table2[Max Mag Neg], "&lt;"&amp;A29)</f>
        <v>102</v>
      </c>
      <c r="K28" s="27"/>
      <c r="L28" s="27"/>
      <c r="M28" s="27"/>
    </row>
    <row r="29" spans="1:13" x14ac:dyDescent="0.25">
      <c r="A29">
        <v>27</v>
      </c>
      <c r="B29">
        <f>COUNTIFS(Table2[Max Mag Pos], "&gt;="&amp;A29, Table2[Max Mag Pos], "&lt;"&amp;A30)</f>
        <v>1</v>
      </c>
      <c r="C29">
        <f>COUNTIFS(Table2[Max Mag Neg], "&gt;="&amp;A29, Table2[Max Mag Neg], "&lt;"&amp;A30)</f>
        <v>83</v>
      </c>
      <c r="K29" s="27"/>
      <c r="L29" s="27"/>
      <c r="M29" s="27"/>
    </row>
    <row r="30" spans="1:13" x14ac:dyDescent="0.25">
      <c r="A30">
        <v>28</v>
      </c>
      <c r="B30">
        <f>COUNTIFS(Table2[Max Mag Pos], "&gt;="&amp;A30, Table2[Max Mag Pos], "&lt;"&amp;A31)</f>
        <v>0</v>
      </c>
      <c r="C30">
        <f>COUNTIFS(Table2[Max Mag Neg], "&gt;="&amp;A30, Table2[Max Mag Neg], "&lt;"&amp;A31)</f>
        <v>71</v>
      </c>
      <c r="G30" s="21" t="s">
        <v>15</v>
      </c>
      <c r="K30" s="30"/>
      <c r="L30" s="27"/>
      <c r="M30" s="27"/>
    </row>
    <row r="31" spans="1:13" x14ac:dyDescent="0.25">
      <c r="A31">
        <v>29</v>
      </c>
      <c r="B31">
        <f>COUNTIFS(Table2[Max Mag Pos], "&gt;="&amp;A31, Table2[Max Mag Pos], "&lt;"&amp;A32)</f>
        <v>0</v>
      </c>
      <c r="C31">
        <f>COUNTIFS(Table2[Max Mag Neg], "&gt;="&amp;A31, Table2[Max Mag Neg], "&lt;"&amp;A32)</f>
        <v>81</v>
      </c>
      <c r="G31" t="s">
        <v>50</v>
      </c>
      <c r="H31">
        <f>H22+H26</f>
        <v>5618</v>
      </c>
      <c r="K31" s="27"/>
      <c r="L31" s="27"/>
      <c r="M31" s="27"/>
    </row>
    <row r="32" spans="1:13" x14ac:dyDescent="0.25">
      <c r="A32">
        <v>30</v>
      </c>
      <c r="B32">
        <f>COUNTIFS(Table2[Max Mag Pos], "&gt;="&amp;A32, Table2[Max Mag Pos], "&lt;"&amp;A33)</f>
        <v>0</v>
      </c>
      <c r="C32">
        <f>COUNTIFS(Table2[Max Mag Neg], "&gt;="&amp;A32, Table2[Max Mag Neg], "&lt;"&amp;A33)</f>
        <v>91</v>
      </c>
      <c r="G32" t="s">
        <v>51</v>
      </c>
      <c r="H32">
        <f>H31/8000*100</f>
        <v>70.225000000000009</v>
      </c>
      <c r="K32" s="27"/>
      <c r="L32" s="27"/>
      <c r="M32" s="27"/>
    </row>
    <row r="33" spans="1:22" x14ac:dyDescent="0.25">
      <c r="A33">
        <v>31</v>
      </c>
      <c r="B33">
        <f>COUNTIFS(Table2[Max Mag Pos], "&gt;="&amp;A33, Table2[Max Mag Pos], "&lt;"&amp;A34)</f>
        <v>0</v>
      </c>
      <c r="C33">
        <f>COUNTIFS(Table2[Max Mag Neg], "&gt;="&amp;A33, Table2[Max Mag Neg], "&lt;"&amp;A34)</f>
        <v>94</v>
      </c>
    </row>
    <row r="34" spans="1:22" x14ac:dyDescent="0.25">
      <c r="A34">
        <v>32</v>
      </c>
      <c r="B34">
        <f>COUNTIFS(Table2[Max Mag Pos], "&gt;="&amp;A34, Table2[Max Mag Pos], "&lt;"&amp;A35)</f>
        <v>0</v>
      </c>
      <c r="C34">
        <f>COUNTIFS(Table2[Max Mag Neg], "&gt;="&amp;A34, Table2[Max Mag Neg], "&lt;"&amp;A35)</f>
        <v>94</v>
      </c>
    </row>
    <row r="35" spans="1:22" x14ac:dyDescent="0.25">
      <c r="A35">
        <v>33</v>
      </c>
      <c r="B35">
        <f>COUNTIFS(Table2[Max Mag Pos], "&gt;="&amp;A35, Table2[Max Mag Pos], "&lt;"&amp;A36)</f>
        <v>1</v>
      </c>
      <c r="C35">
        <f>COUNTIFS(Table2[Max Mag Neg], "&gt;="&amp;A35, Table2[Max Mag Neg], "&lt;"&amp;A36)</f>
        <v>83</v>
      </c>
    </row>
    <row r="36" spans="1:22" x14ac:dyDescent="0.25">
      <c r="A36">
        <v>34</v>
      </c>
      <c r="B36">
        <f>COUNTIFS(Table2[Max Mag Pos], "&gt;="&amp;A36, Table2[Max Mag Pos], "&lt;"&amp;A37)</f>
        <v>0</v>
      </c>
      <c r="C36">
        <f>COUNTIFS(Table2[Max Mag Neg], "&gt;="&amp;A36, Table2[Max Mag Neg], "&lt;"&amp;A37)</f>
        <v>96</v>
      </c>
    </row>
    <row r="37" spans="1:22" ht="24" thickBot="1" x14ac:dyDescent="0.4">
      <c r="A37">
        <v>35</v>
      </c>
      <c r="B37">
        <f>COUNTIFS(Table2[Max Mag Pos], "&gt;="&amp;A37, Table2[Max Mag Pos], "&lt;"&amp;A38)</f>
        <v>0</v>
      </c>
      <c r="C37">
        <f>COUNTIFS(Table2[Max Mag Neg], "&gt;="&amp;A37, Table2[Max Mag Neg], "&lt;"&amp;A38)</f>
        <v>79</v>
      </c>
      <c r="G37" s="69" t="s">
        <v>63</v>
      </c>
      <c r="H37" s="69"/>
      <c r="I37" s="69"/>
      <c r="J37" s="69"/>
      <c r="K37" s="69"/>
      <c r="L37" s="69"/>
      <c r="M37" s="69"/>
      <c r="P37" s="69" t="s">
        <v>75</v>
      </c>
      <c r="Q37" s="69"/>
      <c r="R37" s="69"/>
      <c r="S37" s="69"/>
      <c r="T37" s="69"/>
      <c r="U37" s="69"/>
      <c r="V37" s="69"/>
    </row>
    <row r="38" spans="1:22" x14ac:dyDescent="0.25">
      <c r="A38">
        <v>36</v>
      </c>
      <c r="B38">
        <f>COUNTIFS(Table2[Max Mag Pos], "&gt;="&amp;A38, Table2[Max Mag Pos], "&lt;"&amp;A39)</f>
        <v>0</v>
      </c>
      <c r="C38">
        <f>COUNTIFS(Table2[Max Mag Neg], "&gt;="&amp;A38, Table2[Max Mag Neg], "&lt;"&amp;A39)</f>
        <v>79</v>
      </c>
    </row>
    <row r="39" spans="1:22" x14ac:dyDescent="0.25">
      <c r="A39">
        <v>37</v>
      </c>
      <c r="B39">
        <f>COUNTIFS(Table2[Max Mag Pos], "&gt;="&amp;A39, Table2[Max Mag Pos], "&lt;"&amp;A40)</f>
        <v>2</v>
      </c>
      <c r="C39">
        <f>COUNTIFS(Table2[Max Mag Neg], "&gt;="&amp;A39, Table2[Max Mag Neg], "&lt;"&amp;A40)</f>
        <v>83</v>
      </c>
    </row>
    <row r="40" spans="1:22" ht="21" x14ac:dyDescent="0.35">
      <c r="A40">
        <v>38</v>
      </c>
      <c r="B40">
        <f>COUNTIFS(Table2[Max Mag Pos], "&gt;="&amp;A40, Table2[Max Mag Pos], "&lt;"&amp;A41)</f>
        <v>1</v>
      </c>
      <c r="C40">
        <f>COUNTIFS(Table2[Max Mag Neg], "&gt;="&amp;A40, Table2[Max Mag Neg], "&lt;"&amp;A41)</f>
        <v>100</v>
      </c>
      <c r="G40" s="68" t="s">
        <v>76</v>
      </c>
      <c r="H40" s="68"/>
      <c r="I40" s="68"/>
      <c r="K40" s="68" t="s">
        <v>72</v>
      </c>
      <c r="L40" s="68"/>
      <c r="M40" s="68"/>
      <c r="P40" s="68" t="s">
        <v>76</v>
      </c>
      <c r="Q40" s="68"/>
      <c r="R40" s="68"/>
      <c r="T40" s="68" t="s">
        <v>72</v>
      </c>
      <c r="U40" s="68"/>
      <c r="V40" s="68"/>
    </row>
    <row r="41" spans="1:22" x14ac:dyDescent="0.25">
      <c r="A41">
        <v>39</v>
      </c>
      <c r="B41">
        <f>COUNTIFS(Table2[Max Mag Pos], "&gt;="&amp;A41, Table2[Max Mag Pos], "&lt;"&amp;A42)</f>
        <v>7</v>
      </c>
      <c r="C41">
        <f>COUNTIFS(Table2[Max Mag Neg], "&gt;="&amp;A41, Table2[Max Mag Neg], "&lt;"&amp;A42)</f>
        <v>75</v>
      </c>
    </row>
    <row r="42" spans="1:22" x14ac:dyDescent="0.25">
      <c r="A42">
        <v>40</v>
      </c>
      <c r="B42">
        <f>COUNTIFS(Table2[Max Mag Pos], "&gt;="&amp;A42, Table2[Max Mag Pos], "&lt;"&amp;A43)</f>
        <v>4</v>
      </c>
      <c r="C42">
        <f>COUNTIFS(Table2[Max Mag Neg], "&gt;="&amp;A42, Table2[Max Mag Neg], "&lt;"&amp;A43)</f>
        <v>82</v>
      </c>
      <c r="G42" t="s">
        <v>64</v>
      </c>
      <c r="H42" s="26">
        <f>AVERAGE(J5:K5)</f>
        <v>68.295613453149784</v>
      </c>
      <c r="K42" t="s">
        <v>64</v>
      </c>
      <c r="L42" s="26" t="e">
        <f>AVERAGE(L5:M5)</f>
        <v>#DIV/0!</v>
      </c>
      <c r="P42" t="s">
        <v>64</v>
      </c>
      <c r="Q42" s="25">
        <f>AVERAGE(J7:K7)</f>
        <v>67.704986572265554</v>
      </c>
      <c r="T42" t="s">
        <v>64</v>
      </c>
      <c r="U42" s="25" t="e">
        <f>AVERAGE(L7:M7)</f>
        <v>#DIV/0!</v>
      </c>
    </row>
    <row r="43" spans="1:22" x14ac:dyDescent="0.25">
      <c r="A43">
        <v>41</v>
      </c>
      <c r="B43">
        <f>COUNTIFS(Table2[Max Mag Pos], "&gt;="&amp;A43, Table2[Max Mag Pos], "&lt;"&amp;A44)</f>
        <v>1</v>
      </c>
      <c r="C43">
        <f>COUNTIFS(Table2[Max Mag Neg], "&gt;="&amp;A43, Table2[Max Mag Neg], "&lt;"&amp;A44)</f>
        <v>88</v>
      </c>
    </row>
    <row r="44" spans="1:22" x14ac:dyDescent="0.25">
      <c r="A44">
        <v>42</v>
      </c>
      <c r="B44">
        <f>COUNTIFS(Table2[Max Mag Pos], "&gt;="&amp;A44, Table2[Max Mag Pos], "&lt;"&amp;A45)</f>
        <v>1</v>
      </c>
      <c r="C44">
        <f>COUNTIFS(Table2[Max Mag Neg], "&gt;="&amp;A44, Table2[Max Mag Neg], "&lt;"&amp;A45)</f>
        <v>80</v>
      </c>
      <c r="G44" t="s">
        <v>68</v>
      </c>
      <c r="H44">
        <f>COUNTIF(Table2[Max Mag Neg], "&gt;"&amp;H42)</f>
        <v>260</v>
      </c>
      <c r="K44" t="s">
        <v>68</v>
      </c>
      <c r="L44">
        <f>COUNTIF(Table2[Un Angle Neg], "&gt;"&amp;L42)</f>
        <v>0</v>
      </c>
      <c r="P44" t="s">
        <v>68</v>
      </c>
      <c r="Q44">
        <f>COUNTIF(Table2[Max Mag Neg], "&gt;"&amp;Q42)</f>
        <v>281</v>
      </c>
      <c r="R44">
        <f>Q44/4000*100</f>
        <v>7.0250000000000004</v>
      </c>
      <c r="T44" t="s">
        <v>68</v>
      </c>
      <c r="U44">
        <f>COUNTIF(Table2[Un Angle Neg], "&gt;"&amp;U42)</f>
        <v>0</v>
      </c>
    </row>
    <row r="45" spans="1:22" x14ac:dyDescent="0.25">
      <c r="A45">
        <v>43</v>
      </c>
      <c r="B45">
        <f>COUNTIFS(Table2[Max Mag Pos], "&gt;="&amp;A45, Table2[Max Mag Pos], "&lt;"&amp;A46)</f>
        <v>2</v>
      </c>
      <c r="C45">
        <f>COUNTIFS(Table2[Max Mag Neg], "&gt;="&amp;A45, Table2[Max Mag Neg], "&lt;"&amp;A46)</f>
        <v>86</v>
      </c>
      <c r="G45" t="s">
        <v>69</v>
      </c>
      <c r="H45">
        <f>COUNTIF(Table2[Max Mag Pos], "&lt;"&amp;H42)</f>
        <v>455</v>
      </c>
      <c r="K45" t="s">
        <v>69</v>
      </c>
      <c r="L45">
        <f>COUNTIF(Table2[Un Angle Pos], "&lt;"&amp;L42)</f>
        <v>0</v>
      </c>
      <c r="P45" t="s">
        <v>69</v>
      </c>
      <c r="Q45">
        <f>COUNTIF(Table2[Max Mag Pos], "&lt;"&amp;Q42)</f>
        <v>436</v>
      </c>
      <c r="R45">
        <f>Q45/4000*100</f>
        <v>10.9</v>
      </c>
      <c r="T45" t="s">
        <v>69</v>
      </c>
      <c r="U45">
        <f>COUNTIF(Table2[Un Angle Pos], "&lt;"&amp;U42)</f>
        <v>0</v>
      </c>
    </row>
    <row r="46" spans="1:22" x14ac:dyDescent="0.25">
      <c r="A46">
        <v>44</v>
      </c>
      <c r="B46">
        <f>COUNTIFS(Table2[Max Mag Pos], "&gt;="&amp;A46, Table2[Max Mag Pos], "&lt;"&amp;A47)</f>
        <v>8</v>
      </c>
      <c r="C46">
        <f>COUNTIFS(Table2[Max Mag Neg], "&gt;="&amp;A46, Table2[Max Mag Neg], "&lt;"&amp;A47)</f>
        <v>85</v>
      </c>
    </row>
    <row r="47" spans="1:22" x14ac:dyDescent="0.25">
      <c r="A47">
        <v>45</v>
      </c>
      <c r="B47">
        <f>COUNTIFS(Table2[Max Mag Pos], "&gt;="&amp;A47, Table2[Max Mag Pos], "&lt;"&amp;A48)</f>
        <v>9</v>
      </c>
      <c r="C47">
        <f>COUNTIFS(Table2[Max Mag Neg], "&gt;="&amp;A47, Table2[Max Mag Neg], "&lt;"&amp;A48)</f>
        <v>74</v>
      </c>
    </row>
    <row r="48" spans="1:22" x14ac:dyDescent="0.25">
      <c r="A48">
        <v>46</v>
      </c>
      <c r="B48">
        <f>COUNTIFS(Table2[Max Mag Pos], "&gt;="&amp;A48, Table2[Max Mag Pos], "&lt;"&amp;A49)</f>
        <v>6</v>
      </c>
      <c r="C48">
        <f>COUNTIFS(Table2[Max Mag Neg], "&gt;="&amp;A48, Table2[Max Mag Neg], "&lt;"&amp;A49)</f>
        <v>76</v>
      </c>
      <c r="G48" t="s">
        <v>67</v>
      </c>
      <c r="K48" t="s">
        <v>67</v>
      </c>
      <c r="P48" t="s">
        <v>67</v>
      </c>
      <c r="T48" t="s">
        <v>67</v>
      </c>
    </row>
    <row r="49" spans="1:21" x14ac:dyDescent="0.25">
      <c r="A49">
        <v>47</v>
      </c>
      <c r="B49">
        <f>COUNTIFS(Table2[Max Mag Pos], "&gt;="&amp;A49, Table2[Max Mag Pos], "&lt;"&amp;A50)</f>
        <v>12</v>
      </c>
      <c r="C49">
        <f>COUNTIFS(Table2[Max Mag Neg], "&gt;="&amp;A49, Table2[Max Mag Neg], "&lt;"&amp;A50)</f>
        <v>65</v>
      </c>
      <c r="G49" s="2" t="s">
        <v>50</v>
      </c>
      <c r="H49">
        <f>SUM(H44:H45)</f>
        <v>715</v>
      </c>
      <c r="K49" s="2" t="s">
        <v>50</v>
      </c>
      <c r="L49">
        <f>SUM(L44:L45)</f>
        <v>0</v>
      </c>
      <c r="P49" s="49" t="s">
        <v>50</v>
      </c>
      <c r="Q49">
        <f>SUM(Q44:Q45)</f>
        <v>717</v>
      </c>
      <c r="T49" s="49" t="s">
        <v>50</v>
      </c>
      <c r="U49">
        <f>SUM(U44:U45)</f>
        <v>0</v>
      </c>
    </row>
    <row r="50" spans="1:21" x14ac:dyDescent="0.25">
      <c r="A50">
        <v>48</v>
      </c>
      <c r="B50">
        <f>COUNTIFS(Table2[Max Mag Pos], "&gt;="&amp;A50, Table2[Max Mag Pos], "&lt;"&amp;A51)</f>
        <v>2</v>
      </c>
      <c r="C50">
        <f>COUNTIFS(Table2[Max Mag Neg], "&gt;="&amp;A50, Table2[Max Mag Neg], "&lt;"&amp;A51)</f>
        <v>89</v>
      </c>
      <c r="G50" s="2" t="s">
        <v>51</v>
      </c>
      <c r="H50">
        <f>H49/8000*100</f>
        <v>8.9375</v>
      </c>
      <c r="K50" s="2" t="s">
        <v>51</v>
      </c>
      <c r="L50">
        <f>L49/8000*100</f>
        <v>0</v>
      </c>
      <c r="P50" s="49" t="s">
        <v>51</v>
      </c>
      <c r="Q50">
        <f>Q49/8000*100</f>
        <v>8.9625000000000004</v>
      </c>
      <c r="T50" s="49" t="s">
        <v>51</v>
      </c>
      <c r="U50">
        <f>U49/8000*100</f>
        <v>0</v>
      </c>
    </row>
    <row r="51" spans="1:21" x14ac:dyDescent="0.25">
      <c r="A51">
        <v>49</v>
      </c>
      <c r="B51">
        <f>COUNTIFS(Table2[Max Mag Pos], "&gt;="&amp;A51, Table2[Max Mag Pos], "&lt;"&amp;A52)</f>
        <v>9</v>
      </c>
      <c r="C51">
        <f>COUNTIFS(Table2[Max Mag Neg], "&gt;="&amp;A51, Table2[Max Mag Neg], "&lt;"&amp;A52)</f>
        <v>67</v>
      </c>
    </row>
    <row r="52" spans="1:21" x14ac:dyDescent="0.25">
      <c r="A52">
        <v>50</v>
      </c>
      <c r="B52">
        <f>COUNTIFS(Table2[Max Mag Pos], "&gt;="&amp;A52, Table2[Max Mag Pos], "&lt;"&amp;A53)</f>
        <v>9</v>
      </c>
      <c r="C52">
        <f>COUNTIFS(Table2[Max Mag Neg], "&gt;="&amp;A52, Table2[Max Mag Neg], "&lt;"&amp;A53)</f>
        <v>78</v>
      </c>
    </row>
    <row r="53" spans="1:21" x14ac:dyDescent="0.25">
      <c r="A53">
        <v>51</v>
      </c>
      <c r="B53">
        <f>COUNTIFS(Table2[Max Mag Pos], "&gt;="&amp;A53, Table2[Max Mag Pos], "&lt;"&amp;A54)</f>
        <v>17</v>
      </c>
      <c r="C53">
        <f>COUNTIFS(Table2[Max Mag Neg], "&gt;="&amp;A53, Table2[Max Mag Neg], "&lt;"&amp;A54)</f>
        <v>66</v>
      </c>
    </row>
    <row r="54" spans="1:21" x14ac:dyDescent="0.25">
      <c r="A54">
        <v>52</v>
      </c>
      <c r="B54">
        <f>COUNTIFS(Table2[Max Mag Pos], "&gt;="&amp;A54, Table2[Max Mag Pos], "&lt;"&amp;A55)</f>
        <v>11</v>
      </c>
      <c r="C54">
        <f>COUNTIFS(Table2[Max Mag Neg], "&gt;="&amp;A54, Table2[Max Mag Neg], "&lt;"&amp;A55)</f>
        <v>56</v>
      </c>
      <c r="G54" t="s">
        <v>64</v>
      </c>
      <c r="H54" s="26">
        <f>AVERAGE(J5:K5)-1</f>
        <v>67.295613453149784</v>
      </c>
      <c r="J54" t="s">
        <v>104</v>
      </c>
      <c r="P54" t="s">
        <v>64</v>
      </c>
      <c r="Q54" s="25">
        <f>AVERAGE(J7:K7)-1</f>
        <v>66.704986572265554</v>
      </c>
      <c r="S54" t="s">
        <v>103</v>
      </c>
    </row>
    <row r="55" spans="1:21" x14ac:dyDescent="0.25">
      <c r="A55">
        <v>53</v>
      </c>
      <c r="B55">
        <f>COUNTIFS(Table2[Max Mag Pos], "&gt;="&amp;A55, Table2[Max Mag Pos], "&lt;"&amp;A56)</f>
        <v>16</v>
      </c>
      <c r="C55">
        <f>COUNTIFS(Table2[Max Mag Neg], "&gt;="&amp;A55, Table2[Max Mag Neg], "&lt;"&amp;A56)</f>
        <v>46</v>
      </c>
    </row>
    <row r="56" spans="1:21" x14ac:dyDescent="0.25">
      <c r="A56">
        <v>54</v>
      </c>
      <c r="B56">
        <f>COUNTIFS(Table2[Max Mag Pos], "&gt;="&amp;A56, Table2[Max Mag Pos], "&lt;"&amp;A57)</f>
        <v>12</v>
      </c>
      <c r="C56">
        <f>COUNTIFS(Table2[Max Mag Neg], "&gt;="&amp;A56, Table2[Max Mag Neg], "&lt;"&amp;A57)</f>
        <v>51</v>
      </c>
      <c r="G56" t="s">
        <v>68</v>
      </c>
      <c r="H56">
        <f>COUNTIF(Table2[Max Mag Neg], "&gt;"&amp;H54)</f>
        <v>288</v>
      </c>
      <c r="P56" t="s">
        <v>68</v>
      </c>
      <c r="Q56">
        <f>COUNTIF(Table2[Max Mag Neg], "&gt;"&amp;Q54)</f>
        <v>308</v>
      </c>
    </row>
    <row r="57" spans="1:21" x14ac:dyDescent="0.25">
      <c r="A57">
        <v>55</v>
      </c>
      <c r="B57">
        <f>COUNTIFS(Table2[Max Mag Pos], "&gt;="&amp;A57, Table2[Max Mag Pos], "&lt;"&amp;A58)</f>
        <v>11</v>
      </c>
      <c r="C57">
        <f>COUNTIFS(Table2[Max Mag Neg], "&gt;="&amp;A57, Table2[Max Mag Neg], "&lt;"&amp;A58)</f>
        <v>67</v>
      </c>
      <c r="G57" t="s">
        <v>69</v>
      </c>
      <c r="H57">
        <f>COUNTIF(Table2[Max Mag Pos], "&lt;"&amp;H54)</f>
        <v>421</v>
      </c>
      <c r="P57" t="s">
        <v>69</v>
      </c>
      <c r="Q57">
        <f>COUNTIF(Table2[Max Mag Pos], "&lt;"&amp;Q54)</f>
        <v>391</v>
      </c>
    </row>
    <row r="58" spans="1:21" x14ac:dyDescent="0.25">
      <c r="A58">
        <v>56</v>
      </c>
      <c r="B58">
        <f>COUNTIFS(Table2[Max Mag Pos], "&gt;="&amp;A58, Table2[Max Mag Pos], "&lt;"&amp;A59)</f>
        <v>13</v>
      </c>
      <c r="C58">
        <f>COUNTIFS(Table2[Max Mag Neg], "&gt;="&amp;A58, Table2[Max Mag Neg], "&lt;"&amp;A59)</f>
        <v>47</v>
      </c>
    </row>
    <row r="59" spans="1:21" x14ac:dyDescent="0.25">
      <c r="A59">
        <v>57</v>
      </c>
      <c r="B59">
        <f>COUNTIFS(Table2[Max Mag Pos], "&gt;="&amp;A59, Table2[Max Mag Pos], "&lt;"&amp;A60)</f>
        <v>16</v>
      </c>
      <c r="C59">
        <f>COUNTIFS(Table2[Max Mag Neg], "&gt;="&amp;A59, Table2[Max Mag Neg], "&lt;"&amp;A60)</f>
        <v>57</v>
      </c>
    </row>
    <row r="60" spans="1:21" x14ac:dyDescent="0.25">
      <c r="A60">
        <v>58</v>
      </c>
      <c r="B60">
        <f>COUNTIFS(Table2[Max Mag Pos], "&gt;="&amp;A60, Table2[Max Mag Pos], "&lt;"&amp;A61)</f>
        <v>23</v>
      </c>
      <c r="C60">
        <f>COUNTIFS(Table2[Max Mag Neg], "&gt;="&amp;A60, Table2[Max Mag Neg], "&lt;"&amp;A61)</f>
        <v>42</v>
      </c>
      <c r="G60" t="s">
        <v>67</v>
      </c>
      <c r="P60" t="s">
        <v>67</v>
      </c>
    </row>
    <row r="61" spans="1:21" x14ac:dyDescent="0.25">
      <c r="A61">
        <v>59</v>
      </c>
      <c r="B61">
        <f>COUNTIFS(Table2[Max Mag Pos], "&gt;="&amp;A61, Table2[Max Mag Pos], "&lt;"&amp;A62)</f>
        <v>22</v>
      </c>
      <c r="C61">
        <f>COUNTIFS(Table2[Max Mag Neg], "&gt;="&amp;A61, Table2[Max Mag Neg], "&lt;"&amp;A62)</f>
        <v>45</v>
      </c>
      <c r="G61" s="49" t="s">
        <v>50</v>
      </c>
      <c r="H61">
        <f>SUM(H56:H57)</f>
        <v>709</v>
      </c>
      <c r="P61" s="49" t="s">
        <v>50</v>
      </c>
      <c r="Q61">
        <f>SUM(Q56:Q57)</f>
        <v>699</v>
      </c>
    </row>
    <row r="62" spans="1:21" x14ac:dyDescent="0.25">
      <c r="A62">
        <v>60</v>
      </c>
      <c r="B62">
        <f>COUNTIFS(Table2[Max Mag Pos], "&gt;="&amp;A62, Table2[Max Mag Pos], "&lt;"&amp;A63)</f>
        <v>28</v>
      </c>
      <c r="C62">
        <f>COUNTIFS(Table2[Max Mag Neg], "&gt;="&amp;A62, Table2[Max Mag Neg], "&lt;"&amp;A63)</f>
        <v>37</v>
      </c>
      <c r="G62" s="49" t="s">
        <v>51</v>
      </c>
      <c r="H62">
        <f>H61/8000*100</f>
        <v>8.8624999999999989</v>
      </c>
      <c r="P62" s="49" t="s">
        <v>51</v>
      </c>
      <c r="Q62">
        <f>Q61/8000*100</f>
        <v>8.7374999999999989</v>
      </c>
    </row>
    <row r="63" spans="1:21" x14ac:dyDescent="0.25">
      <c r="A63">
        <v>61</v>
      </c>
      <c r="B63">
        <f>COUNTIFS(Table2[Max Mag Pos], "&gt;="&amp;A63, Table2[Max Mag Pos], "&lt;"&amp;A64)</f>
        <v>24</v>
      </c>
      <c r="C63">
        <f>COUNTIFS(Table2[Max Mag Neg], "&gt;="&amp;A63, Table2[Max Mag Neg], "&lt;"&amp;A64)</f>
        <v>33</v>
      </c>
    </row>
    <row r="64" spans="1:21" x14ac:dyDescent="0.25">
      <c r="A64">
        <v>62</v>
      </c>
      <c r="B64">
        <f>COUNTIFS(Table2[Max Mag Pos], "&gt;="&amp;A64, Table2[Max Mag Pos], "&lt;"&amp;A65)</f>
        <v>24</v>
      </c>
      <c r="C64">
        <f>COUNTIFS(Table2[Max Mag Neg], "&gt;="&amp;A64, Table2[Max Mag Neg], "&lt;"&amp;A65)</f>
        <v>27</v>
      </c>
    </row>
    <row r="65" spans="1:3" x14ac:dyDescent="0.25">
      <c r="A65">
        <v>63</v>
      </c>
      <c r="B65">
        <f>COUNTIFS(Table2[Max Mag Pos], "&gt;="&amp;A65, Table2[Max Mag Pos], "&lt;"&amp;A66)</f>
        <v>23</v>
      </c>
      <c r="C65">
        <f>COUNTIFS(Table2[Max Mag Neg], "&gt;="&amp;A65, Table2[Max Mag Neg], "&lt;"&amp;A66)</f>
        <v>34</v>
      </c>
    </row>
    <row r="66" spans="1:3" x14ac:dyDescent="0.25">
      <c r="A66">
        <v>64</v>
      </c>
      <c r="B66">
        <f>COUNTIFS(Table2[Max Mag Pos], "&gt;="&amp;A66, Table2[Max Mag Pos], "&lt;"&amp;A67)</f>
        <v>27</v>
      </c>
      <c r="C66">
        <f>COUNTIFS(Table2[Max Mag Neg], "&gt;="&amp;A66, Table2[Max Mag Neg], "&lt;"&amp;A67)</f>
        <v>34</v>
      </c>
    </row>
    <row r="67" spans="1:3" x14ac:dyDescent="0.25">
      <c r="A67">
        <v>65</v>
      </c>
      <c r="B67">
        <f>COUNTIFS(Table2[Max Mag Pos], "&gt;="&amp;A67, Table2[Max Mag Pos], "&lt;"&amp;A68)</f>
        <v>29</v>
      </c>
      <c r="C67">
        <f>COUNTIFS(Table2[Max Mag Neg], "&gt;="&amp;A67, Table2[Max Mag Neg], "&lt;"&amp;A68)</f>
        <v>28</v>
      </c>
    </row>
    <row r="68" spans="1:3" x14ac:dyDescent="0.25">
      <c r="A68">
        <v>66</v>
      </c>
      <c r="B68">
        <f>COUNTIFS(Table2[Max Mag Pos], "&gt;="&amp;A68, Table2[Max Mag Pos], "&lt;"&amp;A69)</f>
        <v>26</v>
      </c>
      <c r="C68">
        <f>COUNTIFS(Table2[Max Mag Neg], "&gt;="&amp;A68, Table2[Max Mag Neg], "&lt;"&amp;A69)</f>
        <v>38</v>
      </c>
    </row>
    <row r="69" spans="1:3" x14ac:dyDescent="0.25">
      <c r="A69">
        <v>67</v>
      </c>
      <c r="B69">
        <f>COUNTIFS(Table2[Max Mag Pos], "&gt;="&amp;A69, Table2[Max Mag Pos], "&lt;"&amp;A70)</f>
        <v>46</v>
      </c>
      <c r="C69">
        <f>COUNTIFS(Table2[Max Mag Neg], "&gt;="&amp;A69, Table2[Max Mag Neg], "&lt;"&amp;A70)</f>
        <v>25</v>
      </c>
    </row>
    <row r="70" spans="1:3" x14ac:dyDescent="0.25">
      <c r="A70">
        <v>68</v>
      </c>
      <c r="B70">
        <f>COUNTIFS(Table2[Max Mag Pos], "&gt;="&amp;A70, Table2[Max Mag Pos], "&lt;"&amp;A71)</f>
        <v>38</v>
      </c>
      <c r="C70">
        <f>COUNTIFS(Table2[Max Mag Neg], "&gt;="&amp;A70, Table2[Max Mag Neg], "&lt;"&amp;A71)</f>
        <v>40</v>
      </c>
    </row>
    <row r="71" spans="1:3" x14ac:dyDescent="0.25">
      <c r="A71">
        <v>69</v>
      </c>
      <c r="B71">
        <f>COUNTIFS(Table2[Max Mag Pos], "&gt;="&amp;A71, Table2[Max Mag Pos], "&lt;"&amp;A72)</f>
        <v>36</v>
      </c>
      <c r="C71">
        <f>COUNTIFS(Table2[Max Mag Neg], "&gt;="&amp;A71, Table2[Max Mag Neg], "&lt;"&amp;A72)</f>
        <v>21</v>
      </c>
    </row>
    <row r="72" spans="1:3" x14ac:dyDescent="0.25">
      <c r="A72">
        <v>70</v>
      </c>
      <c r="B72">
        <f>COUNTIFS(Table2[Max Mag Pos], "&gt;="&amp;A72, Table2[Max Mag Pos], "&lt;"&amp;A73)</f>
        <v>45</v>
      </c>
      <c r="C72">
        <f>COUNTIFS(Table2[Max Mag Neg], "&gt;="&amp;A72, Table2[Max Mag Neg], "&lt;"&amp;A73)</f>
        <v>17</v>
      </c>
    </row>
    <row r="73" spans="1:3" x14ac:dyDescent="0.25">
      <c r="A73">
        <v>71</v>
      </c>
      <c r="B73">
        <f>COUNTIFS(Table2[Max Mag Pos], "&gt;="&amp;A73, Table2[Max Mag Pos], "&lt;"&amp;A74)</f>
        <v>50</v>
      </c>
      <c r="C73">
        <f>COUNTIFS(Table2[Max Mag Neg], "&gt;="&amp;A73, Table2[Max Mag Neg], "&lt;"&amp;A74)</f>
        <v>19</v>
      </c>
    </row>
    <row r="74" spans="1:3" x14ac:dyDescent="0.25">
      <c r="A74">
        <v>72</v>
      </c>
      <c r="B74">
        <f>COUNTIFS(Table2[Max Mag Pos], "&gt;="&amp;A74, Table2[Max Mag Pos], "&lt;"&amp;A75)</f>
        <v>39</v>
      </c>
      <c r="C74">
        <f>COUNTIFS(Table2[Max Mag Neg], "&gt;="&amp;A74, Table2[Max Mag Neg], "&lt;"&amp;A75)</f>
        <v>20</v>
      </c>
    </row>
    <row r="75" spans="1:3" x14ac:dyDescent="0.25">
      <c r="A75">
        <v>73</v>
      </c>
      <c r="B75">
        <f>COUNTIFS(Table2[Max Mag Pos], "&gt;="&amp;A75, Table2[Max Mag Pos], "&lt;"&amp;A76)</f>
        <v>31</v>
      </c>
      <c r="C75">
        <f>COUNTIFS(Table2[Max Mag Neg], "&gt;="&amp;A75, Table2[Max Mag Neg], "&lt;"&amp;A76)</f>
        <v>17</v>
      </c>
    </row>
    <row r="76" spans="1:3" x14ac:dyDescent="0.25">
      <c r="A76">
        <v>74</v>
      </c>
      <c r="B76">
        <f>COUNTIFS(Table2[Max Mag Pos], "&gt;="&amp;A76, Table2[Max Mag Pos], "&lt;"&amp;A77)</f>
        <v>37</v>
      </c>
      <c r="C76">
        <f>COUNTIFS(Table2[Max Mag Neg], "&gt;="&amp;A76, Table2[Max Mag Neg], "&lt;"&amp;A77)</f>
        <v>18</v>
      </c>
    </row>
    <row r="77" spans="1:3" x14ac:dyDescent="0.25">
      <c r="A77">
        <v>75</v>
      </c>
      <c r="B77">
        <f>COUNTIFS(Table2[Max Mag Pos], "&gt;="&amp;A77, Table2[Max Mag Pos], "&lt;"&amp;A78)</f>
        <v>38</v>
      </c>
      <c r="C77">
        <f>COUNTIFS(Table2[Max Mag Neg], "&gt;="&amp;A77, Table2[Max Mag Neg], "&lt;"&amp;A78)</f>
        <v>18</v>
      </c>
    </row>
    <row r="78" spans="1:3" x14ac:dyDescent="0.25">
      <c r="A78">
        <v>76</v>
      </c>
      <c r="B78">
        <f>COUNTIFS(Table2[Max Mag Pos], "&gt;="&amp;A78, Table2[Max Mag Pos], "&lt;"&amp;A79)</f>
        <v>46</v>
      </c>
      <c r="C78">
        <f>COUNTIFS(Table2[Max Mag Neg], "&gt;="&amp;A78, Table2[Max Mag Neg], "&lt;"&amp;A79)</f>
        <v>12</v>
      </c>
    </row>
    <row r="79" spans="1:3" x14ac:dyDescent="0.25">
      <c r="A79">
        <v>77</v>
      </c>
      <c r="B79">
        <f>COUNTIFS(Table2[Max Mag Pos], "&gt;="&amp;A79, Table2[Max Mag Pos], "&lt;"&amp;A80)</f>
        <v>37</v>
      </c>
      <c r="C79">
        <f>COUNTIFS(Table2[Max Mag Neg], "&gt;="&amp;A79, Table2[Max Mag Neg], "&lt;"&amp;A80)</f>
        <v>14</v>
      </c>
    </row>
    <row r="80" spans="1:3" x14ac:dyDescent="0.25">
      <c r="A80">
        <v>78</v>
      </c>
      <c r="B80">
        <f>COUNTIFS(Table2[Max Mag Pos], "&gt;="&amp;A80, Table2[Max Mag Pos], "&lt;"&amp;A81)</f>
        <v>30</v>
      </c>
      <c r="C80">
        <f>COUNTIFS(Table2[Max Mag Neg], "&gt;="&amp;A80, Table2[Max Mag Neg], "&lt;"&amp;A81)</f>
        <v>9</v>
      </c>
    </row>
    <row r="81" spans="1:3" x14ac:dyDescent="0.25">
      <c r="A81">
        <v>79</v>
      </c>
      <c r="B81">
        <f>COUNTIFS(Table2[Max Mag Pos], "&gt;="&amp;A81, Table2[Max Mag Pos], "&lt;"&amp;A82)</f>
        <v>46</v>
      </c>
      <c r="C81">
        <f>COUNTIFS(Table2[Max Mag Neg], "&gt;="&amp;A81, Table2[Max Mag Neg], "&lt;"&amp;A82)</f>
        <v>12</v>
      </c>
    </row>
    <row r="82" spans="1:3" x14ac:dyDescent="0.25">
      <c r="A82">
        <v>80</v>
      </c>
      <c r="B82">
        <f>COUNTIFS(Table2[Max Mag Pos], "&gt;="&amp;A82, Table2[Max Mag Pos], "&lt;"&amp;A83)</f>
        <v>39</v>
      </c>
      <c r="C82">
        <f>COUNTIFS(Table2[Max Mag Neg], "&gt;="&amp;A82, Table2[Max Mag Neg], "&lt;"&amp;A83)</f>
        <v>9</v>
      </c>
    </row>
    <row r="83" spans="1:3" x14ac:dyDescent="0.25">
      <c r="A83">
        <v>81</v>
      </c>
      <c r="B83">
        <f>COUNTIFS(Table2[Max Mag Pos], "&gt;="&amp;A83, Table2[Max Mag Pos], "&lt;"&amp;A84)</f>
        <v>48</v>
      </c>
      <c r="C83">
        <f>COUNTIFS(Table2[Max Mag Neg], "&gt;="&amp;A83, Table2[Max Mag Neg], "&lt;"&amp;A84)</f>
        <v>4</v>
      </c>
    </row>
    <row r="84" spans="1:3" x14ac:dyDescent="0.25">
      <c r="A84">
        <v>82</v>
      </c>
      <c r="B84">
        <f>COUNTIFS(Table2[Max Mag Pos], "&gt;="&amp;A84, Table2[Max Mag Pos], "&lt;"&amp;A85)</f>
        <v>51</v>
      </c>
      <c r="C84">
        <f>COUNTIFS(Table2[Max Mag Neg], "&gt;="&amp;A84, Table2[Max Mag Neg], "&lt;"&amp;A85)</f>
        <v>6</v>
      </c>
    </row>
    <row r="85" spans="1:3" x14ac:dyDescent="0.25">
      <c r="A85">
        <v>83</v>
      </c>
      <c r="B85">
        <f>COUNTIFS(Table2[Max Mag Pos], "&gt;="&amp;A85, Table2[Max Mag Pos], "&lt;"&amp;A86)</f>
        <v>65</v>
      </c>
      <c r="C85">
        <f>COUNTIFS(Table2[Max Mag Neg], "&gt;="&amp;A85, Table2[Max Mag Neg], "&lt;"&amp;A86)</f>
        <v>6</v>
      </c>
    </row>
    <row r="86" spans="1:3" x14ac:dyDescent="0.25">
      <c r="A86">
        <v>84</v>
      </c>
      <c r="B86">
        <f>COUNTIFS(Table2[Max Mag Pos], "&gt;="&amp;A86, Table2[Max Mag Pos], "&lt;"&amp;A87)</f>
        <v>44</v>
      </c>
      <c r="C86">
        <f>COUNTIFS(Table2[Max Mag Neg], "&gt;="&amp;A86, Table2[Max Mag Neg], "&lt;"&amp;A87)</f>
        <v>3</v>
      </c>
    </row>
    <row r="87" spans="1:3" x14ac:dyDescent="0.25">
      <c r="A87">
        <v>85</v>
      </c>
      <c r="B87">
        <f>COUNTIFS(Table2[Max Mag Pos], "&gt;="&amp;A87, Table2[Max Mag Pos], "&lt;"&amp;A88)</f>
        <v>58</v>
      </c>
      <c r="C87">
        <f>COUNTIFS(Table2[Max Mag Neg], "&gt;="&amp;A87, Table2[Max Mag Neg], "&lt;"&amp;A88)</f>
        <v>2</v>
      </c>
    </row>
    <row r="88" spans="1:3" x14ac:dyDescent="0.25">
      <c r="A88">
        <v>86</v>
      </c>
      <c r="B88">
        <f>COUNTIFS(Table2[Max Mag Pos], "&gt;="&amp;A88, Table2[Max Mag Pos], "&lt;"&amp;A89)</f>
        <v>66</v>
      </c>
      <c r="C88">
        <f>COUNTIFS(Table2[Max Mag Neg], "&gt;="&amp;A88, Table2[Max Mag Neg], "&lt;"&amp;A89)</f>
        <v>4</v>
      </c>
    </row>
    <row r="89" spans="1:3" x14ac:dyDescent="0.25">
      <c r="A89">
        <v>87</v>
      </c>
      <c r="B89">
        <f>COUNTIFS(Table2[Max Mag Pos], "&gt;="&amp;A89, Table2[Max Mag Pos], "&lt;"&amp;A90)</f>
        <v>63</v>
      </c>
      <c r="C89">
        <f>COUNTIFS(Table2[Max Mag Neg], "&gt;="&amp;A89, Table2[Max Mag Neg], "&lt;"&amp;A90)</f>
        <v>5</v>
      </c>
    </row>
    <row r="90" spans="1:3" x14ac:dyDescent="0.25">
      <c r="A90">
        <v>88</v>
      </c>
      <c r="B90">
        <f>COUNTIFS(Table2[Max Mag Pos], "&gt;="&amp;A90, Table2[Max Mag Pos], "&lt;"&amp;A91)</f>
        <v>49</v>
      </c>
      <c r="C90">
        <f>COUNTIFS(Table2[Max Mag Neg], "&gt;="&amp;A90, Table2[Max Mag Neg], "&lt;"&amp;A91)</f>
        <v>4</v>
      </c>
    </row>
    <row r="91" spans="1:3" x14ac:dyDescent="0.25">
      <c r="A91">
        <v>89</v>
      </c>
      <c r="B91">
        <f>COUNTIFS(Table2[Max Mag Pos], "&gt;="&amp;A91, Table2[Max Mag Pos], "&lt;"&amp;A92)</f>
        <v>79</v>
      </c>
      <c r="C91">
        <f>COUNTIFS(Table2[Max Mag Neg], "&gt;="&amp;A91, Table2[Max Mag Neg], "&lt;"&amp;A92)</f>
        <v>1</v>
      </c>
    </row>
    <row r="92" spans="1:3" x14ac:dyDescent="0.25">
      <c r="A92">
        <v>90</v>
      </c>
      <c r="B92">
        <f>COUNTIFS(Table2[Max Mag Pos], "&gt;="&amp;A92, Table2[Max Mag Pos], "&lt;"&amp;A93)</f>
        <v>65</v>
      </c>
      <c r="C92">
        <f>COUNTIFS(Table2[Max Mag Neg], "&gt;="&amp;A92, Table2[Max Mag Neg], "&lt;"&amp;A93)</f>
        <v>2</v>
      </c>
    </row>
    <row r="93" spans="1:3" x14ac:dyDescent="0.25">
      <c r="A93">
        <v>91</v>
      </c>
      <c r="B93">
        <f>COUNTIFS(Table2[Max Mag Pos], "&gt;="&amp;A93, Table2[Max Mag Pos], "&lt;"&amp;A94)</f>
        <v>75</v>
      </c>
      <c r="C93">
        <f>COUNTIFS(Table2[Max Mag Neg], "&gt;="&amp;A93, Table2[Max Mag Neg], "&lt;"&amp;A94)</f>
        <v>2</v>
      </c>
    </row>
    <row r="94" spans="1:3" x14ac:dyDescent="0.25">
      <c r="A94">
        <v>92</v>
      </c>
      <c r="B94">
        <f>COUNTIFS(Table2[Max Mag Pos], "&gt;="&amp;A94, Table2[Max Mag Pos], "&lt;"&amp;A95)</f>
        <v>62</v>
      </c>
      <c r="C94">
        <f>COUNTIFS(Table2[Max Mag Neg], "&gt;="&amp;A94, Table2[Max Mag Neg], "&lt;"&amp;A95)</f>
        <v>1</v>
      </c>
    </row>
    <row r="95" spans="1:3" x14ac:dyDescent="0.25">
      <c r="A95">
        <v>93</v>
      </c>
      <c r="B95">
        <f>COUNTIFS(Table2[Max Mag Pos], "&gt;="&amp;A95, Table2[Max Mag Pos], "&lt;"&amp;A96)</f>
        <v>81</v>
      </c>
      <c r="C95">
        <f>COUNTIFS(Table2[Max Mag Neg], "&gt;="&amp;A95, Table2[Max Mag Neg], "&lt;"&amp;A96)</f>
        <v>1</v>
      </c>
    </row>
    <row r="96" spans="1:3" x14ac:dyDescent="0.25">
      <c r="A96">
        <v>94</v>
      </c>
      <c r="B96">
        <f>COUNTIFS(Table2[Max Mag Pos], "&gt;="&amp;A96, Table2[Max Mag Pos], "&lt;"&amp;A97)</f>
        <v>94</v>
      </c>
      <c r="C96">
        <f>COUNTIFS(Table2[Max Mag Neg], "&gt;="&amp;A96, Table2[Max Mag Neg], "&lt;"&amp;A97)</f>
        <v>2</v>
      </c>
    </row>
    <row r="97" spans="1:3" x14ac:dyDescent="0.25">
      <c r="A97">
        <v>95</v>
      </c>
      <c r="B97">
        <f>COUNTIFS(Table2[Max Mag Pos], "&gt;="&amp;A97, Table2[Max Mag Pos], "&lt;"&amp;A98)</f>
        <v>69</v>
      </c>
      <c r="C97">
        <f>COUNTIFS(Table2[Max Mag Neg], "&gt;="&amp;A97, Table2[Max Mag Neg], "&lt;"&amp;A98)</f>
        <v>3</v>
      </c>
    </row>
    <row r="98" spans="1:3" x14ac:dyDescent="0.25">
      <c r="A98">
        <v>96</v>
      </c>
      <c r="B98">
        <f>COUNTIFS(Table2[Max Mag Pos], "&gt;="&amp;A98, Table2[Max Mag Pos], "&lt;"&amp;A99)</f>
        <v>69</v>
      </c>
      <c r="C98">
        <f>COUNTIFS(Table2[Max Mag Neg], "&gt;="&amp;A98, Table2[Max Mag Neg], "&lt;"&amp;A99)</f>
        <v>0</v>
      </c>
    </row>
    <row r="99" spans="1:3" x14ac:dyDescent="0.25">
      <c r="A99">
        <v>97</v>
      </c>
      <c r="B99">
        <f>COUNTIFS(Table2[Max Mag Pos], "&gt;="&amp;A99, Table2[Max Mag Pos], "&lt;"&amp;A100)</f>
        <v>63</v>
      </c>
      <c r="C99">
        <f>COUNTIFS(Table2[Max Mag Neg], "&gt;="&amp;A99, Table2[Max Mag Neg], "&lt;"&amp;A100)</f>
        <v>1</v>
      </c>
    </row>
    <row r="100" spans="1:3" x14ac:dyDescent="0.25">
      <c r="A100">
        <v>98</v>
      </c>
      <c r="B100">
        <f>COUNTIFS(Table2[Max Mag Pos], "&gt;="&amp;A100, Table2[Max Mag Pos], "&lt;"&amp;A101)</f>
        <v>73</v>
      </c>
      <c r="C100">
        <f>COUNTIFS(Table2[Max Mag Neg], "&gt;="&amp;A100, Table2[Max Mag Neg], "&lt;"&amp;A101)</f>
        <v>1</v>
      </c>
    </row>
    <row r="101" spans="1:3" x14ac:dyDescent="0.25">
      <c r="A101">
        <v>99</v>
      </c>
      <c r="B101">
        <f>COUNTIFS(Table2[Max Mag Pos], "&gt;="&amp;A101, Table2[Max Mag Pos], "&lt;"&amp;A102)</f>
        <v>63</v>
      </c>
      <c r="C101">
        <f>COUNTIFS(Table2[Max Mag Neg], "&gt;="&amp;A101, Table2[Max Mag Neg], "&lt;"&amp;A102)</f>
        <v>0</v>
      </c>
    </row>
    <row r="102" spans="1:3" x14ac:dyDescent="0.25">
      <c r="A102">
        <v>100</v>
      </c>
      <c r="B102">
        <f>COUNTIFS(Table2[Max Mag Pos], "&gt;="&amp;A102, Table2[Max Mag Pos], "&lt;"&amp;A103)</f>
        <v>54</v>
      </c>
      <c r="C102">
        <f>COUNTIFS(Table2[Max Mag Neg], "&gt;="&amp;A102, Table2[Max Mag Neg], "&lt;"&amp;A103)</f>
        <v>0</v>
      </c>
    </row>
    <row r="103" spans="1:3" x14ac:dyDescent="0.25">
      <c r="A103">
        <v>101</v>
      </c>
      <c r="B103">
        <f>COUNTIFS(Table2[Max Mag Pos], "&gt;="&amp;A103, Table2[Max Mag Pos], "&lt;"&amp;A104)</f>
        <v>70</v>
      </c>
      <c r="C103">
        <f>COUNTIFS(Table2[Max Mag Neg], "&gt;="&amp;A103, Table2[Max Mag Neg], "&lt;"&amp;A104)</f>
        <v>0</v>
      </c>
    </row>
    <row r="104" spans="1:3" x14ac:dyDescent="0.25">
      <c r="A104">
        <v>102</v>
      </c>
      <c r="B104">
        <f>COUNTIFS(Table2[Max Mag Pos], "&gt;="&amp;A104, Table2[Max Mag Pos], "&lt;"&amp;A105)</f>
        <v>74</v>
      </c>
      <c r="C104">
        <f>COUNTIFS(Table2[Max Mag Neg], "&gt;="&amp;A104, Table2[Max Mag Neg], "&lt;"&amp;A105)</f>
        <v>1</v>
      </c>
    </row>
    <row r="105" spans="1:3" x14ac:dyDescent="0.25">
      <c r="A105">
        <v>103</v>
      </c>
      <c r="B105">
        <f>COUNTIFS(Table2[Max Mag Pos], "&gt;="&amp;A105, Table2[Max Mag Pos], "&lt;"&amp;A106)</f>
        <v>70</v>
      </c>
      <c r="C105">
        <f>COUNTIFS(Table2[Max Mag Neg], "&gt;="&amp;A105, Table2[Max Mag Neg], "&lt;"&amp;A106)</f>
        <v>0</v>
      </c>
    </row>
    <row r="106" spans="1:3" x14ac:dyDescent="0.25">
      <c r="A106">
        <v>104</v>
      </c>
      <c r="B106">
        <f>COUNTIFS(Table2[Max Mag Pos], "&gt;="&amp;A106, Table2[Max Mag Pos], "&lt;"&amp;A107)</f>
        <v>73</v>
      </c>
      <c r="C106">
        <f>COUNTIFS(Table2[Max Mag Neg], "&gt;="&amp;A106, Table2[Max Mag Neg], "&lt;"&amp;A107)</f>
        <v>0</v>
      </c>
    </row>
    <row r="107" spans="1:3" x14ac:dyDescent="0.25">
      <c r="A107">
        <v>105</v>
      </c>
      <c r="B107">
        <f>COUNTIFS(Table2[Max Mag Pos], "&gt;="&amp;A107, Table2[Max Mag Pos], "&lt;"&amp;A108)</f>
        <v>61</v>
      </c>
      <c r="C107">
        <f>COUNTIFS(Table2[Max Mag Neg], "&gt;="&amp;A107, Table2[Max Mag Neg], "&lt;"&amp;A108)</f>
        <v>0</v>
      </c>
    </row>
    <row r="108" spans="1:3" x14ac:dyDescent="0.25">
      <c r="A108">
        <v>106</v>
      </c>
      <c r="B108">
        <f>COUNTIFS(Table2[Max Mag Pos], "&gt;="&amp;A108, Table2[Max Mag Pos], "&lt;"&amp;A109)</f>
        <v>69</v>
      </c>
      <c r="C108">
        <f>COUNTIFS(Table2[Max Mag Neg], "&gt;="&amp;A108, Table2[Max Mag Neg], "&lt;"&amp;A109)</f>
        <v>1</v>
      </c>
    </row>
    <row r="109" spans="1:3" x14ac:dyDescent="0.25">
      <c r="A109">
        <v>107</v>
      </c>
      <c r="B109">
        <f>COUNTIFS(Table2[Max Mag Pos], "&gt;="&amp;A109, Table2[Max Mag Pos], "&lt;"&amp;A110)</f>
        <v>74</v>
      </c>
      <c r="C109">
        <f>COUNTIFS(Table2[Max Mag Neg], "&gt;="&amp;A109, Table2[Max Mag Neg], "&lt;"&amp;A110)</f>
        <v>0</v>
      </c>
    </row>
    <row r="110" spans="1:3" x14ac:dyDescent="0.25">
      <c r="A110">
        <v>108</v>
      </c>
      <c r="B110">
        <f>COUNTIFS(Table2[Max Mag Pos], "&gt;="&amp;A110, Table2[Max Mag Pos], "&lt;"&amp;A111)</f>
        <v>64</v>
      </c>
      <c r="C110">
        <f>COUNTIFS(Table2[Max Mag Neg], "&gt;="&amp;A110, Table2[Max Mag Neg], "&lt;"&amp;A111)</f>
        <v>0</v>
      </c>
    </row>
    <row r="111" spans="1:3" x14ac:dyDescent="0.25">
      <c r="A111">
        <v>109</v>
      </c>
      <c r="B111">
        <f>COUNTIFS(Table2[Max Mag Pos], "&gt;="&amp;A111, Table2[Max Mag Pos], "&lt;"&amp;A112)</f>
        <v>63</v>
      </c>
      <c r="C111">
        <f>COUNTIFS(Table2[Max Mag Neg], "&gt;="&amp;A111, Table2[Max Mag Neg], "&lt;"&amp;A112)</f>
        <v>0</v>
      </c>
    </row>
    <row r="112" spans="1:3" x14ac:dyDescent="0.25">
      <c r="A112">
        <v>110</v>
      </c>
      <c r="B112">
        <f>COUNTIFS(Table2[Max Mag Pos], "&gt;="&amp;A112, Table2[Max Mag Pos], "&lt;"&amp;A113)</f>
        <v>69</v>
      </c>
      <c r="C112">
        <f>COUNTIFS(Table2[Max Mag Neg], "&gt;="&amp;A112, Table2[Max Mag Neg], "&lt;"&amp;A113)</f>
        <v>0</v>
      </c>
    </row>
    <row r="113" spans="1:3" x14ac:dyDescent="0.25">
      <c r="A113">
        <v>111</v>
      </c>
      <c r="B113">
        <f>COUNTIFS(Table2[Max Mag Pos], "&gt;="&amp;A113, Table2[Max Mag Pos], "&lt;"&amp;A114)</f>
        <v>61</v>
      </c>
      <c r="C113">
        <f>COUNTIFS(Table2[Max Mag Neg], "&gt;="&amp;A113, Table2[Max Mag Neg], "&lt;"&amp;A114)</f>
        <v>0</v>
      </c>
    </row>
    <row r="114" spans="1:3" x14ac:dyDescent="0.25">
      <c r="A114">
        <v>112</v>
      </c>
      <c r="B114">
        <f>COUNTIFS(Table2[Max Mag Pos], "&gt;="&amp;A114, Table2[Max Mag Pos], "&lt;"&amp;A115)</f>
        <v>48</v>
      </c>
      <c r="C114">
        <f>COUNTIFS(Table2[Max Mag Neg], "&gt;="&amp;A114, Table2[Max Mag Neg], "&lt;"&amp;A115)</f>
        <v>0</v>
      </c>
    </row>
    <row r="115" spans="1:3" x14ac:dyDescent="0.25">
      <c r="A115">
        <v>113</v>
      </c>
      <c r="B115">
        <f>COUNTIFS(Table2[Max Mag Pos], "&gt;="&amp;A115, Table2[Max Mag Pos], "&lt;"&amp;A116)</f>
        <v>57</v>
      </c>
      <c r="C115">
        <f>COUNTIFS(Table2[Max Mag Neg], "&gt;="&amp;A115, Table2[Max Mag Neg], "&lt;"&amp;A116)</f>
        <v>0</v>
      </c>
    </row>
    <row r="116" spans="1:3" x14ac:dyDescent="0.25">
      <c r="A116">
        <v>114</v>
      </c>
      <c r="B116">
        <f>COUNTIFS(Table2[Max Mag Pos], "&gt;="&amp;A116, Table2[Max Mag Pos], "&lt;"&amp;A117)</f>
        <v>61</v>
      </c>
      <c r="C116">
        <f>COUNTIFS(Table2[Max Mag Neg], "&gt;="&amp;A116, Table2[Max Mag Neg], "&lt;"&amp;A117)</f>
        <v>0</v>
      </c>
    </row>
    <row r="117" spans="1:3" x14ac:dyDescent="0.25">
      <c r="A117">
        <v>115</v>
      </c>
      <c r="B117">
        <f>COUNTIFS(Table2[Max Mag Pos], "&gt;="&amp;A117, Table2[Max Mag Pos], "&lt;"&amp;A118)</f>
        <v>52</v>
      </c>
      <c r="C117">
        <f>COUNTIFS(Table2[Max Mag Neg], "&gt;="&amp;A117, Table2[Max Mag Neg], "&lt;"&amp;A118)</f>
        <v>0</v>
      </c>
    </row>
    <row r="118" spans="1:3" x14ac:dyDescent="0.25">
      <c r="A118">
        <v>116</v>
      </c>
      <c r="B118">
        <f>COUNTIFS(Table2[Max Mag Pos], "&gt;="&amp;A118, Table2[Max Mag Pos], "&lt;"&amp;A119)</f>
        <v>51</v>
      </c>
      <c r="C118">
        <f>COUNTIFS(Table2[Max Mag Neg], "&gt;="&amp;A118, Table2[Max Mag Neg], "&lt;"&amp;A119)</f>
        <v>0</v>
      </c>
    </row>
    <row r="119" spans="1:3" x14ac:dyDescent="0.25">
      <c r="A119">
        <v>117</v>
      </c>
      <c r="B119">
        <f>COUNTIFS(Table2[Max Mag Pos], "&gt;="&amp;A119, Table2[Max Mag Pos], "&lt;"&amp;A120)</f>
        <v>42</v>
      </c>
      <c r="C119">
        <f>COUNTIFS(Table2[Max Mag Neg], "&gt;="&amp;A119, Table2[Max Mag Neg], "&lt;"&amp;A120)</f>
        <v>0</v>
      </c>
    </row>
    <row r="120" spans="1:3" x14ac:dyDescent="0.25">
      <c r="A120">
        <v>118</v>
      </c>
      <c r="B120">
        <f>COUNTIFS(Table2[Max Mag Pos], "&gt;="&amp;A120, Table2[Max Mag Pos], "&lt;"&amp;A121)</f>
        <v>50</v>
      </c>
      <c r="C120">
        <f>COUNTIFS(Table2[Max Mag Neg], "&gt;="&amp;A120, Table2[Max Mag Neg], "&lt;"&amp;A121)</f>
        <v>0</v>
      </c>
    </row>
    <row r="121" spans="1:3" x14ac:dyDescent="0.25">
      <c r="A121">
        <v>119</v>
      </c>
      <c r="B121">
        <f>COUNTIFS(Table2[Max Mag Pos], "&gt;="&amp;A121, Table2[Max Mag Pos], "&lt;"&amp;A122)</f>
        <v>39</v>
      </c>
      <c r="C121">
        <f>COUNTIFS(Table2[Max Mag Neg], "&gt;="&amp;A121, Table2[Max Mag Neg], "&lt;"&amp;A122)</f>
        <v>0</v>
      </c>
    </row>
    <row r="122" spans="1:3" x14ac:dyDescent="0.25">
      <c r="A122">
        <v>120</v>
      </c>
      <c r="B122">
        <f>COUNTIFS(Table2[Max Mag Pos], "&gt;="&amp;A122, Table2[Max Mag Pos], "&lt;"&amp;A123)</f>
        <v>59</v>
      </c>
      <c r="C122">
        <f>COUNTIFS(Table2[Max Mag Neg], "&gt;="&amp;A122, Table2[Max Mag Neg], "&lt;"&amp;A123)</f>
        <v>0</v>
      </c>
    </row>
    <row r="123" spans="1:3" x14ac:dyDescent="0.25">
      <c r="A123">
        <v>121</v>
      </c>
      <c r="B123">
        <f>COUNTIFS(Table2[Max Mag Pos], "&gt;="&amp;A123, Table2[Max Mag Pos], "&lt;"&amp;A124)</f>
        <v>43</v>
      </c>
      <c r="C123">
        <f>COUNTIFS(Table2[Max Mag Neg], "&gt;="&amp;A123, Table2[Max Mag Neg], "&lt;"&amp;A124)</f>
        <v>0</v>
      </c>
    </row>
    <row r="124" spans="1:3" x14ac:dyDescent="0.25">
      <c r="A124">
        <v>122</v>
      </c>
      <c r="B124">
        <f>COUNTIFS(Table2[Max Mag Pos], "&gt;="&amp;A124, Table2[Max Mag Pos], "&lt;"&amp;A125)</f>
        <v>37</v>
      </c>
      <c r="C124">
        <f>COUNTIFS(Table2[Max Mag Neg], "&gt;="&amp;A124, Table2[Max Mag Neg], "&lt;"&amp;A125)</f>
        <v>0</v>
      </c>
    </row>
    <row r="125" spans="1:3" x14ac:dyDescent="0.25">
      <c r="A125">
        <v>123</v>
      </c>
      <c r="B125">
        <f>COUNTIFS(Table2[Max Mag Pos], "&gt;="&amp;A125, Table2[Max Mag Pos], "&lt;"&amp;A126)</f>
        <v>50</v>
      </c>
      <c r="C125">
        <f>COUNTIFS(Table2[Max Mag Neg], "&gt;="&amp;A125, Table2[Max Mag Neg], "&lt;"&amp;A126)</f>
        <v>0</v>
      </c>
    </row>
    <row r="126" spans="1:3" x14ac:dyDescent="0.25">
      <c r="A126">
        <v>124</v>
      </c>
      <c r="B126">
        <f>COUNTIFS(Table2[Max Mag Pos], "&gt;="&amp;A126, Table2[Max Mag Pos], "&lt;"&amp;A127)</f>
        <v>29</v>
      </c>
      <c r="C126">
        <f>COUNTIFS(Table2[Max Mag Neg], "&gt;="&amp;A126, Table2[Max Mag Neg], "&lt;"&amp;A127)</f>
        <v>0</v>
      </c>
    </row>
    <row r="127" spans="1:3" x14ac:dyDescent="0.25">
      <c r="A127">
        <v>125</v>
      </c>
      <c r="B127">
        <f>COUNTIFS(Table2[Max Mag Pos], "&gt;="&amp;A127, Table2[Max Mag Pos], "&lt;"&amp;A128)</f>
        <v>60</v>
      </c>
      <c r="C127">
        <f>COUNTIFS(Table2[Max Mag Neg], "&gt;="&amp;A127, Table2[Max Mag Neg], "&lt;"&amp;A128)</f>
        <v>0</v>
      </c>
    </row>
    <row r="128" spans="1:3" x14ac:dyDescent="0.25">
      <c r="A128">
        <v>126</v>
      </c>
      <c r="B128">
        <f>COUNTIFS(Table2[Max Mag Pos], "&gt;="&amp;A128, Table2[Max Mag Pos], "&lt;"&amp;A129)</f>
        <v>38</v>
      </c>
      <c r="C128">
        <f>COUNTIFS(Table2[Max Mag Neg], "&gt;="&amp;A128, Table2[Max Mag Neg], "&lt;"&amp;A129)</f>
        <v>0</v>
      </c>
    </row>
    <row r="129" spans="1:3" x14ac:dyDescent="0.25">
      <c r="A129">
        <v>127</v>
      </c>
      <c r="B129">
        <f>COUNTIFS(Table2[Max Mag Pos], "&gt;="&amp;A129, Table2[Max Mag Pos], "&lt;"&amp;A130)</f>
        <v>33</v>
      </c>
      <c r="C129">
        <f>COUNTIFS(Table2[Max Mag Neg], "&gt;="&amp;A129, Table2[Max Mag Neg], "&lt;"&amp;A130)</f>
        <v>0</v>
      </c>
    </row>
    <row r="130" spans="1:3" x14ac:dyDescent="0.25">
      <c r="A130">
        <v>128</v>
      </c>
      <c r="B130">
        <f>COUNTIFS(Table2[Max Mag Pos], "&gt;="&amp;A130, Table2[Max Mag Pos], "&lt;"&amp;A131)</f>
        <v>24</v>
      </c>
      <c r="C130">
        <f>COUNTIFS(Table2[Max Mag Neg], "&gt;="&amp;A130, Table2[Max Mag Neg], "&lt;"&amp;A131)</f>
        <v>0</v>
      </c>
    </row>
    <row r="131" spans="1:3" x14ac:dyDescent="0.25">
      <c r="A131">
        <v>129</v>
      </c>
      <c r="B131">
        <f>COUNTIFS(Table2[Max Mag Pos], "&gt;="&amp;A131, Table2[Max Mag Pos], "&lt;"&amp;A132)</f>
        <v>22</v>
      </c>
      <c r="C131">
        <f>COUNTIFS(Table2[Max Mag Neg], "&gt;="&amp;A131, Table2[Max Mag Neg], "&lt;"&amp;A132)</f>
        <v>0</v>
      </c>
    </row>
    <row r="132" spans="1:3" x14ac:dyDescent="0.25">
      <c r="A132">
        <v>130</v>
      </c>
      <c r="B132">
        <f>COUNTIFS(Table2[Max Mag Pos], "&gt;="&amp;A132, Table2[Max Mag Pos], "&lt;"&amp;A133)</f>
        <v>24</v>
      </c>
      <c r="C132">
        <f>COUNTIFS(Table2[Max Mag Neg], "&gt;="&amp;A132, Table2[Max Mag Neg], "&lt;"&amp;A133)</f>
        <v>0</v>
      </c>
    </row>
    <row r="133" spans="1:3" x14ac:dyDescent="0.25">
      <c r="A133">
        <v>131</v>
      </c>
      <c r="B133">
        <f>COUNTIFS(Table2[Max Mag Pos], "&gt;="&amp;A133, Table2[Max Mag Pos], "&lt;"&amp;A134)</f>
        <v>26</v>
      </c>
      <c r="C133">
        <f>COUNTIFS(Table2[Max Mag Neg], "&gt;="&amp;A133, Table2[Max Mag Neg], "&lt;"&amp;A134)</f>
        <v>0</v>
      </c>
    </row>
    <row r="134" spans="1:3" x14ac:dyDescent="0.25">
      <c r="A134">
        <v>132</v>
      </c>
      <c r="B134">
        <f>COUNTIFS(Table2[Max Mag Pos], "&gt;="&amp;A134, Table2[Max Mag Pos], "&lt;"&amp;A135)</f>
        <v>24</v>
      </c>
      <c r="C134">
        <f>COUNTIFS(Table2[Max Mag Neg], "&gt;="&amp;A134, Table2[Max Mag Neg], "&lt;"&amp;A135)</f>
        <v>0</v>
      </c>
    </row>
    <row r="135" spans="1:3" x14ac:dyDescent="0.25">
      <c r="A135">
        <v>133</v>
      </c>
      <c r="B135">
        <f>COUNTIFS(Table2[Max Mag Pos], "&gt;="&amp;A135, Table2[Max Mag Pos], "&lt;"&amp;A136)</f>
        <v>19</v>
      </c>
      <c r="C135">
        <f>COUNTIFS(Table2[Max Mag Neg], "&gt;="&amp;A135, Table2[Max Mag Neg], "&lt;"&amp;A136)</f>
        <v>0</v>
      </c>
    </row>
    <row r="136" spans="1:3" x14ac:dyDescent="0.25">
      <c r="A136">
        <v>134</v>
      </c>
      <c r="B136">
        <f>COUNTIFS(Table2[Max Mag Pos], "&gt;="&amp;A136, Table2[Max Mag Pos], "&lt;"&amp;A137)</f>
        <v>12</v>
      </c>
      <c r="C136">
        <f>COUNTIFS(Table2[Max Mag Neg], "&gt;="&amp;A136, Table2[Max Mag Neg], "&lt;"&amp;A137)</f>
        <v>0</v>
      </c>
    </row>
    <row r="137" spans="1:3" x14ac:dyDescent="0.25">
      <c r="A137">
        <v>135</v>
      </c>
      <c r="B137">
        <f>COUNTIFS(Table2[Max Mag Pos], "&gt;="&amp;A137, Table2[Max Mag Pos], "&lt;"&amp;A138)</f>
        <v>17</v>
      </c>
      <c r="C137">
        <f>COUNTIFS(Table2[Max Mag Neg], "&gt;="&amp;A137, Table2[Max Mag Neg], "&lt;"&amp;A138)</f>
        <v>0</v>
      </c>
    </row>
    <row r="138" spans="1:3" x14ac:dyDescent="0.25">
      <c r="A138">
        <v>136</v>
      </c>
      <c r="B138">
        <f>COUNTIFS(Table2[Max Mag Pos], "&gt;="&amp;A138, Table2[Max Mag Pos], "&lt;"&amp;A139)</f>
        <v>11</v>
      </c>
      <c r="C138">
        <f>COUNTIFS(Table2[Max Mag Neg], "&gt;="&amp;A138, Table2[Max Mag Neg], "&lt;"&amp;A139)</f>
        <v>0</v>
      </c>
    </row>
    <row r="139" spans="1:3" x14ac:dyDescent="0.25">
      <c r="A139">
        <v>137</v>
      </c>
      <c r="B139">
        <f>COUNTIFS(Table2[Max Mag Pos], "&gt;="&amp;A139, Table2[Max Mag Pos], "&lt;"&amp;A140)</f>
        <v>12</v>
      </c>
      <c r="C139">
        <f>COUNTIFS(Table2[Max Mag Neg], "&gt;="&amp;A139, Table2[Max Mag Neg], "&lt;"&amp;A140)</f>
        <v>0</v>
      </c>
    </row>
    <row r="140" spans="1:3" x14ac:dyDescent="0.25">
      <c r="A140">
        <v>138</v>
      </c>
      <c r="B140">
        <f>COUNTIFS(Table2[Max Mag Pos], "&gt;="&amp;A140, Table2[Max Mag Pos], "&lt;"&amp;A141)</f>
        <v>7</v>
      </c>
      <c r="C140">
        <f>COUNTIFS(Table2[Max Mag Neg], "&gt;="&amp;A140, Table2[Max Mag Neg], "&lt;"&amp;A141)</f>
        <v>0</v>
      </c>
    </row>
    <row r="141" spans="1:3" x14ac:dyDescent="0.25">
      <c r="A141">
        <v>139</v>
      </c>
      <c r="B141">
        <f>COUNTIFS(Table2[Max Mag Pos], "&gt;="&amp;A141, Table2[Max Mag Pos], "&lt;"&amp;A142)</f>
        <v>9</v>
      </c>
      <c r="C141">
        <f>COUNTIFS(Table2[Max Mag Neg], "&gt;="&amp;A141, Table2[Max Mag Neg], "&lt;"&amp;A142)</f>
        <v>0</v>
      </c>
    </row>
    <row r="142" spans="1:3" x14ac:dyDescent="0.25">
      <c r="A142">
        <v>140</v>
      </c>
      <c r="B142">
        <f>COUNTIFS(Table2[Max Mag Pos], "&gt;="&amp;A142, Table2[Max Mag Pos], "&lt;"&amp;A143)</f>
        <v>10</v>
      </c>
      <c r="C142">
        <f>COUNTIFS(Table2[Max Mag Neg], "&gt;="&amp;A142, Table2[Max Mag Neg], "&lt;"&amp;A143)</f>
        <v>0</v>
      </c>
    </row>
    <row r="143" spans="1:3" x14ac:dyDescent="0.25">
      <c r="A143">
        <v>141</v>
      </c>
      <c r="B143">
        <f>COUNTIFS(Table2[Max Mag Pos], "&gt;="&amp;A143, Table2[Max Mag Pos], "&lt;"&amp;A144)</f>
        <v>6</v>
      </c>
      <c r="C143">
        <f>COUNTIFS(Table2[Max Mag Neg], "&gt;="&amp;A143, Table2[Max Mag Neg], "&lt;"&amp;A144)</f>
        <v>0</v>
      </c>
    </row>
    <row r="144" spans="1:3" x14ac:dyDescent="0.25">
      <c r="A144">
        <v>142</v>
      </c>
      <c r="B144">
        <f>COUNTIFS(Table2[Max Mag Pos], "&gt;="&amp;A144, Table2[Max Mag Pos], "&lt;"&amp;A145)</f>
        <v>7</v>
      </c>
      <c r="C144">
        <f>COUNTIFS(Table2[Max Mag Neg], "&gt;="&amp;A144, Table2[Max Mag Neg], "&lt;"&amp;A145)</f>
        <v>0</v>
      </c>
    </row>
    <row r="145" spans="1:3" x14ac:dyDescent="0.25">
      <c r="A145">
        <v>143</v>
      </c>
      <c r="B145">
        <f>COUNTIFS(Table2[Max Mag Pos], "&gt;="&amp;A145, Table2[Max Mag Pos], "&lt;"&amp;A146)</f>
        <v>4</v>
      </c>
      <c r="C145">
        <f>COUNTIFS(Table2[Max Mag Neg], "&gt;="&amp;A145, Table2[Max Mag Neg], "&lt;"&amp;A146)</f>
        <v>0</v>
      </c>
    </row>
    <row r="146" spans="1:3" x14ac:dyDescent="0.25">
      <c r="A146">
        <v>144</v>
      </c>
      <c r="B146">
        <f>COUNTIFS(Table2[Max Mag Pos], "&gt;="&amp;A146, Table2[Max Mag Pos], "&lt;"&amp;A147)</f>
        <v>5</v>
      </c>
      <c r="C146">
        <f>COUNTIFS(Table2[Max Mag Neg], "&gt;="&amp;A146, Table2[Max Mag Neg], "&lt;"&amp;A147)</f>
        <v>0</v>
      </c>
    </row>
    <row r="147" spans="1:3" x14ac:dyDescent="0.25">
      <c r="A147">
        <v>145</v>
      </c>
      <c r="B147">
        <f>COUNTIFS(Table2[Max Mag Pos], "&gt;="&amp;A147, Table2[Max Mag Pos], "&lt;"&amp;A148)</f>
        <v>2</v>
      </c>
      <c r="C147">
        <f>COUNTIFS(Table2[Max Mag Neg], "&gt;="&amp;A147, Table2[Max Mag Neg], "&lt;"&amp;A148)</f>
        <v>0</v>
      </c>
    </row>
    <row r="148" spans="1:3" x14ac:dyDescent="0.25">
      <c r="A148">
        <v>146</v>
      </c>
      <c r="B148">
        <f>COUNTIFS(Table2[Max Mag Pos], "&gt;="&amp;A148, Table2[Max Mag Pos], "&lt;"&amp;A149)</f>
        <v>4</v>
      </c>
      <c r="C148">
        <f>COUNTIFS(Table2[Max Mag Neg], "&gt;="&amp;A148, Table2[Max Mag Neg], "&lt;"&amp;A149)</f>
        <v>0</v>
      </c>
    </row>
    <row r="149" spans="1:3" x14ac:dyDescent="0.25">
      <c r="A149">
        <v>147</v>
      </c>
      <c r="B149">
        <f>COUNTIFS(Table2[Max Mag Pos], "&gt;="&amp;A149, Table2[Max Mag Pos], "&lt;"&amp;A150)</f>
        <v>2</v>
      </c>
      <c r="C149">
        <f>COUNTIFS(Table2[Max Mag Neg], "&gt;="&amp;A149, Table2[Max Mag Neg], "&lt;"&amp;A150)</f>
        <v>0</v>
      </c>
    </row>
    <row r="150" spans="1:3" x14ac:dyDescent="0.25">
      <c r="A150">
        <v>148</v>
      </c>
      <c r="B150">
        <f>COUNTIFS(Table2[Max Mag Pos], "&gt;="&amp;A150, Table2[Max Mag Pos], "&lt;"&amp;A151)</f>
        <v>6</v>
      </c>
      <c r="C150">
        <f>COUNTIFS(Table2[Max Mag Neg], "&gt;="&amp;A150, Table2[Max Mag Neg], "&lt;"&amp;A151)</f>
        <v>0</v>
      </c>
    </row>
    <row r="151" spans="1:3" x14ac:dyDescent="0.25">
      <c r="A151">
        <v>149</v>
      </c>
      <c r="B151">
        <f>COUNTIFS(Table2[Max Mag Pos], "&gt;="&amp;A151, Table2[Max Mag Pos], "&lt;"&amp;A152)</f>
        <v>3</v>
      </c>
      <c r="C151">
        <f>COUNTIFS(Table2[Max Mag Neg], "&gt;="&amp;A151, Table2[Max Mag Neg], "&lt;"&amp;A152)</f>
        <v>0</v>
      </c>
    </row>
    <row r="152" spans="1:3" x14ac:dyDescent="0.25">
      <c r="A152">
        <v>150</v>
      </c>
      <c r="B152">
        <f>COUNTIFS(Table2[Max Mag Pos], "&gt;="&amp;A152, Table2[Max Mag Pos], "&lt;"&amp;A153)</f>
        <v>0</v>
      </c>
      <c r="C152">
        <f>COUNTIFS(Table2[Max Mag Neg], "&gt;="&amp;A152, Table2[Max Mag Neg], "&lt;"&amp;A153)</f>
        <v>0</v>
      </c>
    </row>
    <row r="153" spans="1:3" x14ac:dyDescent="0.25">
      <c r="A153">
        <v>151</v>
      </c>
      <c r="B153">
        <f>COUNTIFS(Table2[Max Mag Pos], "&gt;="&amp;A153, Table2[Max Mag Pos], "&lt;"&amp;A154)</f>
        <v>0</v>
      </c>
      <c r="C153">
        <f>COUNTIFS(Table2[Max Mag Neg], "&gt;="&amp;A153, Table2[Max Mag Neg], "&lt;"&amp;A154)</f>
        <v>0</v>
      </c>
    </row>
    <row r="154" spans="1:3" x14ac:dyDescent="0.25">
      <c r="A154">
        <v>152</v>
      </c>
      <c r="B154">
        <f>COUNTIFS(Table2[Max Mag Pos], "&gt;="&amp;A154, Table2[Max Mag Pos], "&lt;"&amp;A155)</f>
        <v>1</v>
      </c>
      <c r="C154">
        <f>COUNTIFS(Table2[Max Mag Neg], "&gt;="&amp;A154, Table2[Max Mag Neg], "&lt;"&amp;A155)</f>
        <v>0</v>
      </c>
    </row>
    <row r="155" spans="1:3" x14ac:dyDescent="0.25">
      <c r="A155">
        <v>153</v>
      </c>
      <c r="B155">
        <f>COUNTIFS(Table2[Max Mag Pos], "&gt;="&amp;A155, Table2[Max Mag Pos], "&lt;"&amp;A156)</f>
        <v>0</v>
      </c>
      <c r="C155">
        <f>COUNTIFS(Table2[Max Mag Neg], "&gt;="&amp;A155, Table2[Max Mag Neg], "&lt;"&amp;A156)</f>
        <v>0</v>
      </c>
    </row>
    <row r="156" spans="1:3" x14ac:dyDescent="0.25">
      <c r="A156">
        <v>154</v>
      </c>
      <c r="B156">
        <f>COUNTIFS(Table2[Max Mag Pos], "&gt;="&amp;A156, Table2[Max Mag Pos], "&lt;"&amp;A157)</f>
        <v>0</v>
      </c>
      <c r="C156">
        <f>COUNTIFS(Table2[Max Mag Neg], "&gt;="&amp;A156, Table2[Max Mag Neg], "&lt;"&amp;A157)</f>
        <v>0</v>
      </c>
    </row>
    <row r="157" spans="1:3" x14ac:dyDescent="0.25">
      <c r="A157">
        <v>155</v>
      </c>
      <c r="B157">
        <f>COUNTIFS(Table2[Max Mag Pos], "&gt;="&amp;A157, Table2[Max Mag Pos], "&lt;"&amp;A158)</f>
        <v>0</v>
      </c>
      <c r="C157">
        <f>COUNTIFS(Table2[Max Mag Neg], "&gt;="&amp;A157, Table2[Max Mag Neg], "&lt;"&amp;A158)</f>
        <v>0</v>
      </c>
    </row>
    <row r="158" spans="1:3" x14ac:dyDescent="0.25">
      <c r="A158">
        <v>156</v>
      </c>
      <c r="B158">
        <f>COUNTIFS(Table2[Max Mag Pos], "&gt;="&amp;A158, Table2[Max Mag Pos], "&lt;"&amp;A159)</f>
        <v>0</v>
      </c>
      <c r="C158">
        <f>COUNTIFS(Table2[Max Mag Neg], "&gt;="&amp;A158, Table2[Max Mag Neg], "&lt;"&amp;A159)</f>
        <v>0</v>
      </c>
    </row>
    <row r="159" spans="1:3" x14ac:dyDescent="0.25">
      <c r="A159">
        <v>157</v>
      </c>
      <c r="B159">
        <f>COUNTIFS(Table2[Max Mag Pos], "&gt;="&amp;A159, Table2[Max Mag Pos], "&lt;"&amp;A160)</f>
        <v>0</v>
      </c>
      <c r="C159">
        <f>COUNTIFS(Table2[Max Mag Neg], "&gt;="&amp;A159, Table2[Max Mag Neg], "&lt;"&amp;A160)</f>
        <v>0</v>
      </c>
    </row>
    <row r="160" spans="1:3" x14ac:dyDescent="0.25">
      <c r="A160">
        <v>158</v>
      </c>
      <c r="B160">
        <f>COUNTIFS(Table2[Max Mag Pos], "&gt;="&amp;A160, Table2[Max Mag Pos], "&lt;"&amp;A161)</f>
        <v>0</v>
      </c>
      <c r="C160">
        <f>COUNTIFS(Table2[Max Mag Neg], "&gt;="&amp;A160, Table2[Max Mag Neg], "&lt;"&amp;A161)</f>
        <v>0</v>
      </c>
    </row>
    <row r="161" spans="1:3" x14ac:dyDescent="0.25">
      <c r="A161">
        <v>159</v>
      </c>
      <c r="B161">
        <f>COUNTIFS(Table2[Max Mag Pos], "&gt;="&amp;A161, Table2[Max Mag Pos], "&lt;"&amp;A162)</f>
        <v>0</v>
      </c>
      <c r="C161">
        <f>COUNTIFS(Table2[Max Mag Neg], "&gt;="&amp;A161, Table2[Max Mag Neg], "&lt;"&amp;A162)</f>
        <v>0</v>
      </c>
    </row>
    <row r="162" spans="1:3" x14ac:dyDescent="0.25">
      <c r="A162">
        <v>160</v>
      </c>
      <c r="B162">
        <f>COUNTIFS(Table2[Max Mag Pos], "&gt;="&amp;A162, Table2[Max Mag Pos], "&lt;"&amp;A163)</f>
        <v>0</v>
      </c>
      <c r="C162">
        <f>COUNTIFS(Table2[Max Mag Neg], "&gt;="&amp;A162, Table2[Max Mag Neg], "&lt;"&amp;A163)</f>
        <v>0</v>
      </c>
    </row>
    <row r="163" spans="1:3" x14ac:dyDescent="0.25">
      <c r="A163">
        <v>161</v>
      </c>
      <c r="B163">
        <f>COUNTIFS(Table2[Max Mag Pos], "&gt;="&amp;A163, Table2[Max Mag Pos], "&lt;"&amp;A164)</f>
        <v>0</v>
      </c>
      <c r="C163">
        <f>COUNTIFS(Table2[Max Mag Neg], "&gt;="&amp;A163, Table2[Max Mag Neg], "&lt;"&amp;A164)</f>
        <v>0</v>
      </c>
    </row>
    <row r="164" spans="1:3" x14ac:dyDescent="0.25">
      <c r="A164">
        <v>162</v>
      </c>
      <c r="B164">
        <f>COUNTIFS(Table2[Max Mag Pos], "&gt;="&amp;A164, Table2[Max Mag Pos], "&lt;"&amp;A165)</f>
        <v>0</v>
      </c>
      <c r="C164">
        <f>COUNTIFS(Table2[Max Mag Neg], "&gt;="&amp;A164, Table2[Max Mag Neg], "&lt;"&amp;A165)</f>
        <v>0</v>
      </c>
    </row>
    <row r="165" spans="1:3" x14ac:dyDescent="0.25">
      <c r="A165">
        <v>163</v>
      </c>
      <c r="B165">
        <f>COUNTIFS(Table2[Max Mag Pos], "&gt;="&amp;A165, Table2[Max Mag Pos], "&lt;"&amp;A166)</f>
        <v>0</v>
      </c>
      <c r="C165">
        <f>COUNTIFS(Table2[Max Mag Neg], "&gt;="&amp;A165, Table2[Max Mag Neg], "&lt;"&amp;A166)</f>
        <v>0</v>
      </c>
    </row>
    <row r="166" spans="1:3" x14ac:dyDescent="0.25">
      <c r="A166">
        <v>164</v>
      </c>
      <c r="B166">
        <f>COUNTIFS(Table2[Max Mag Pos], "&gt;="&amp;A166, Table2[Max Mag Pos], "&lt;"&amp;A167)</f>
        <v>0</v>
      </c>
      <c r="C166">
        <f>COUNTIFS(Table2[Max Mag Neg], "&gt;="&amp;A166, Table2[Max Mag Neg], "&lt;"&amp;A167)</f>
        <v>0</v>
      </c>
    </row>
    <row r="167" spans="1:3" x14ac:dyDescent="0.25">
      <c r="A167">
        <v>165</v>
      </c>
      <c r="B167">
        <f>COUNTIFS(Table2[Max Mag Pos], "&gt;="&amp;A167, Table2[Max Mag Pos], "&lt;"&amp;A168)</f>
        <v>0</v>
      </c>
      <c r="C167">
        <f>COUNTIFS(Table2[Max Mag Neg], "&gt;="&amp;A167, Table2[Max Mag Neg], "&lt;"&amp;A168)</f>
        <v>0</v>
      </c>
    </row>
    <row r="168" spans="1:3" x14ac:dyDescent="0.25">
      <c r="A168">
        <v>166</v>
      </c>
      <c r="B168">
        <f>COUNTIFS(Table2[Max Mag Pos], "&gt;="&amp;A168, Table2[Max Mag Pos], "&lt;"&amp;A169)</f>
        <v>0</v>
      </c>
      <c r="C168">
        <f>COUNTIFS(Table2[Max Mag Neg], "&gt;="&amp;A168, Table2[Max Mag Neg], "&lt;"&amp;A169)</f>
        <v>0</v>
      </c>
    </row>
    <row r="169" spans="1:3" x14ac:dyDescent="0.25">
      <c r="A169">
        <v>167</v>
      </c>
      <c r="B169">
        <f>COUNTIFS(Table2[Max Mag Pos], "&gt;="&amp;A169, Table2[Max Mag Pos], "&lt;"&amp;A170)</f>
        <v>0</v>
      </c>
      <c r="C169">
        <f>COUNTIFS(Table2[Max Mag Neg], "&gt;="&amp;A169, Table2[Max Mag Neg], "&lt;"&amp;A170)</f>
        <v>0</v>
      </c>
    </row>
    <row r="170" spans="1:3" x14ac:dyDescent="0.25">
      <c r="A170">
        <v>168</v>
      </c>
      <c r="B170">
        <f>COUNTIFS(Table2[Max Mag Pos], "&gt;="&amp;A170, Table2[Max Mag Pos], "&lt;"&amp;A171)</f>
        <v>0</v>
      </c>
      <c r="C170">
        <f>COUNTIFS(Table2[Max Mag Neg], "&gt;="&amp;A170, Table2[Max Mag Neg], "&lt;"&amp;A171)</f>
        <v>0</v>
      </c>
    </row>
    <row r="171" spans="1:3" x14ac:dyDescent="0.25">
      <c r="A171">
        <v>169</v>
      </c>
      <c r="B171">
        <f>COUNTIFS(Table2[Max Mag Pos], "&gt;="&amp;A171, Table2[Max Mag Pos], "&lt;"&amp;A172)</f>
        <v>0</v>
      </c>
      <c r="C171">
        <f>COUNTIFS(Table2[Max Mag Neg], "&gt;="&amp;A171, Table2[Max Mag Neg], "&lt;"&amp;A172)</f>
        <v>0</v>
      </c>
    </row>
    <row r="172" spans="1:3" x14ac:dyDescent="0.25">
      <c r="A172">
        <v>170</v>
      </c>
      <c r="B172">
        <f>COUNTIFS(Table2[Max Mag Pos], "&gt;="&amp;A172, Table2[Max Mag Pos], "&lt;"&amp;A173)</f>
        <v>0</v>
      </c>
      <c r="C172">
        <f>COUNTIFS(Table2[Max Mag Neg], "&gt;="&amp;A172, Table2[Max Mag Neg], "&lt;"&amp;A173)</f>
        <v>0</v>
      </c>
    </row>
    <row r="173" spans="1:3" x14ac:dyDescent="0.25">
      <c r="A173">
        <v>171</v>
      </c>
      <c r="B173">
        <f>COUNTIFS(Table2[Max Mag Pos], "&gt;="&amp;A173, Table2[Max Mag Pos], "&lt;"&amp;A174)</f>
        <v>0</v>
      </c>
      <c r="C173">
        <f>COUNTIFS(Table2[Max Mag Neg], "&gt;="&amp;A173, Table2[Max Mag Neg], "&lt;"&amp;A174)</f>
        <v>0</v>
      </c>
    </row>
    <row r="174" spans="1:3" x14ac:dyDescent="0.25">
      <c r="A174">
        <v>172</v>
      </c>
      <c r="B174">
        <f>COUNTIFS(Table2[Max Mag Pos], "&gt;="&amp;A174, Table2[Max Mag Pos], "&lt;"&amp;A175)</f>
        <v>0</v>
      </c>
      <c r="C174">
        <f>COUNTIFS(Table2[Max Mag Neg], "&gt;="&amp;A174, Table2[Max Mag Neg], "&lt;"&amp;A175)</f>
        <v>0</v>
      </c>
    </row>
    <row r="175" spans="1:3" x14ac:dyDescent="0.25">
      <c r="A175">
        <v>173</v>
      </c>
      <c r="B175">
        <f>COUNTIFS(Table2[Max Mag Pos], "&gt;="&amp;A175, Table2[Max Mag Pos], "&lt;"&amp;A176)</f>
        <v>0</v>
      </c>
      <c r="C175">
        <f>COUNTIFS(Table2[Max Mag Neg], "&gt;="&amp;A175, Table2[Max Mag Neg], "&lt;"&amp;A176)</f>
        <v>0</v>
      </c>
    </row>
    <row r="176" spans="1:3" x14ac:dyDescent="0.25">
      <c r="A176">
        <v>174</v>
      </c>
      <c r="B176">
        <f>COUNTIFS(Table2[Max Mag Pos], "&gt;="&amp;A176, Table2[Max Mag Pos], "&lt;"&amp;A177)</f>
        <v>0</v>
      </c>
      <c r="C176">
        <f>COUNTIFS(Table2[Max Mag Neg], "&gt;="&amp;A176, Table2[Max Mag Neg], "&lt;"&amp;A177)</f>
        <v>0</v>
      </c>
    </row>
    <row r="177" spans="1:3" x14ac:dyDescent="0.25">
      <c r="A177">
        <v>175</v>
      </c>
      <c r="B177">
        <f>COUNTIFS(Table2[Max Mag Pos], "&gt;="&amp;A177, Table2[Max Mag Pos], "&lt;"&amp;A178)</f>
        <v>0</v>
      </c>
      <c r="C177">
        <f>COUNTIFS(Table2[Max Mag Neg], "&gt;="&amp;A177, Table2[Max Mag Neg], "&lt;"&amp;A178)</f>
        <v>0</v>
      </c>
    </row>
    <row r="178" spans="1:3" x14ac:dyDescent="0.25">
      <c r="A178">
        <v>176</v>
      </c>
      <c r="B178">
        <f>COUNTIFS(Table2[Max Mag Pos], "&gt;="&amp;A178, Table2[Max Mag Pos], "&lt;"&amp;A179)</f>
        <v>0</v>
      </c>
      <c r="C178">
        <f>COUNTIFS(Table2[Max Mag Neg], "&gt;="&amp;A178, Table2[Max Mag Neg], "&lt;"&amp;A179)</f>
        <v>0</v>
      </c>
    </row>
    <row r="179" spans="1:3" x14ac:dyDescent="0.25">
      <c r="A179">
        <v>177</v>
      </c>
      <c r="B179">
        <f>COUNTIFS(Table2[Max Mag Pos], "&gt;="&amp;A179, Table2[Max Mag Pos], "&lt;"&amp;A180)</f>
        <v>0</v>
      </c>
      <c r="C179">
        <f>COUNTIFS(Table2[Max Mag Neg], "&gt;="&amp;A179, Table2[Max Mag Neg], "&lt;"&amp;A180)</f>
        <v>0</v>
      </c>
    </row>
    <row r="180" spans="1:3" x14ac:dyDescent="0.25">
      <c r="A180">
        <v>178</v>
      </c>
      <c r="B180">
        <f>COUNTIFS(Table2[Max Mag Pos], "&gt;="&amp;A180, Table2[Max Mag Pos], "&lt;"&amp;A181)</f>
        <v>0</v>
      </c>
      <c r="C180">
        <f>COUNTIFS(Table2[Max Mag Neg], "&gt;="&amp;A180, Table2[Max Mag Neg], "&lt;"&amp;A181)</f>
        <v>0</v>
      </c>
    </row>
    <row r="181" spans="1:3" x14ac:dyDescent="0.25">
      <c r="A181">
        <v>179</v>
      </c>
      <c r="B181">
        <f>COUNTIFS(Table2[Max Mag Pos], "&gt;="&amp;A181, Table2[Max Mag Pos], "&lt;"&amp;A182)</f>
        <v>0</v>
      </c>
      <c r="C181">
        <f>COUNTIFS(Table2[Max Mag Neg], "&gt;="&amp;A181, Table2[Max Mag Neg], "&lt;"&amp;A182)</f>
        <v>0</v>
      </c>
    </row>
    <row r="182" spans="1:3" x14ac:dyDescent="0.25">
      <c r="A182">
        <v>180</v>
      </c>
      <c r="B182">
        <f>COUNTIFS(Table2[Max Mag Pos], "&gt;="&amp;A182, Table2[Max Mag Pos], "&lt;"&amp;A183)</f>
        <v>0</v>
      </c>
      <c r="C182">
        <f>COUNTIFS(Table2[Max Mag Neg], "&gt;="&amp;A182, Table2[Max Mag Neg], "&lt;"&amp;A183)</f>
        <v>0</v>
      </c>
    </row>
    <row r="183" spans="1:3" x14ac:dyDescent="0.25">
      <c r="A183">
        <v>181</v>
      </c>
      <c r="B183">
        <f>COUNTIFS(Table2[Max Mag Pos], "&gt;="&amp;A183, Table2[Max Mag Pos], "&lt;"&amp;A184)</f>
        <v>0</v>
      </c>
      <c r="C183">
        <f>COUNTIFS(Table2[Max Mag Neg], "&gt;="&amp;A183, Table2[Max Mag Neg], "&lt;"&amp;A184)</f>
        <v>0</v>
      </c>
    </row>
    <row r="184" spans="1:3" x14ac:dyDescent="0.25">
      <c r="A184">
        <v>182</v>
      </c>
      <c r="B184">
        <f>COUNTIFS(Table2[Max Mag Pos], "&gt;="&amp;A184, Table2[Max Mag Pos], "&lt;"&amp;A185)</f>
        <v>0</v>
      </c>
      <c r="C184">
        <f>COUNTIFS(Table2[Max Mag Neg], "&gt;="&amp;A184, Table2[Max Mag Neg], "&lt;"&amp;A185)</f>
        <v>0</v>
      </c>
    </row>
    <row r="185" spans="1:3" x14ac:dyDescent="0.25">
      <c r="A185">
        <v>183</v>
      </c>
      <c r="B185">
        <f>COUNTIFS(Table2[Max Mag Pos], "&gt;="&amp;A185, Table2[Max Mag Pos], "&lt;"&amp;A186)</f>
        <v>0</v>
      </c>
      <c r="C185">
        <f>COUNTIFS(Table2[Max Mag Neg], "&gt;="&amp;A185, Table2[Max Mag Neg], "&lt;"&amp;A186)</f>
        <v>0</v>
      </c>
    </row>
    <row r="186" spans="1:3" x14ac:dyDescent="0.25">
      <c r="A186">
        <v>184</v>
      </c>
      <c r="B186">
        <f>COUNTIFS(Table2[Max Mag Pos], "&gt;="&amp;A186, Table2[Max Mag Pos], "&lt;"&amp;A187)</f>
        <v>0</v>
      </c>
      <c r="C186">
        <f>COUNTIFS(Table2[Max Mag Neg], "&gt;="&amp;A186, Table2[Max Mag Neg], "&lt;"&amp;A187)</f>
        <v>0</v>
      </c>
    </row>
    <row r="187" spans="1:3" x14ac:dyDescent="0.25">
      <c r="A187">
        <v>185</v>
      </c>
      <c r="B187">
        <f>COUNTIFS(Table2[Max Mag Pos], "&gt;="&amp;A187, Table2[Max Mag Pos], "&lt;"&amp;A188)</f>
        <v>0</v>
      </c>
      <c r="C187">
        <f>COUNTIFS(Table2[Max Mag Neg], "&gt;="&amp;A187, Table2[Max Mag Neg], "&lt;"&amp;A188)</f>
        <v>0</v>
      </c>
    </row>
    <row r="188" spans="1:3" x14ac:dyDescent="0.25">
      <c r="A188">
        <v>186</v>
      </c>
      <c r="B188">
        <f>COUNTIFS(Table2[Max Mag Pos], "&gt;="&amp;A188, Table2[Max Mag Pos], "&lt;"&amp;A189)</f>
        <v>0</v>
      </c>
      <c r="C188">
        <f>COUNTIFS(Table2[Max Mag Neg], "&gt;="&amp;A188, Table2[Max Mag Neg], "&lt;"&amp;A189)</f>
        <v>0</v>
      </c>
    </row>
    <row r="189" spans="1:3" x14ac:dyDescent="0.25">
      <c r="A189">
        <v>187</v>
      </c>
      <c r="B189">
        <f>COUNTIFS(Table2[Max Mag Pos], "&gt;="&amp;A189, Table2[Max Mag Pos], "&lt;"&amp;A190)</f>
        <v>0</v>
      </c>
      <c r="C189">
        <f>COUNTIFS(Table2[Max Mag Neg], "&gt;="&amp;A189, Table2[Max Mag Neg], "&lt;"&amp;A190)</f>
        <v>0</v>
      </c>
    </row>
    <row r="190" spans="1:3" x14ac:dyDescent="0.25">
      <c r="A190">
        <v>188</v>
      </c>
      <c r="B190">
        <f>COUNTIFS(Table2[Max Mag Pos], "&gt;="&amp;A190, Table2[Max Mag Pos], "&lt;"&amp;A191)</f>
        <v>0</v>
      </c>
      <c r="C190">
        <f>COUNTIFS(Table2[Max Mag Neg], "&gt;="&amp;A190, Table2[Max Mag Neg], "&lt;"&amp;A191)</f>
        <v>0</v>
      </c>
    </row>
    <row r="191" spans="1:3" x14ac:dyDescent="0.25">
      <c r="A191">
        <v>189</v>
      </c>
      <c r="B191">
        <f>COUNTIFS(Table2[Max Mag Pos], "&gt;="&amp;A191, Table2[Max Mag Pos], "&lt;"&amp;A192)</f>
        <v>0</v>
      </c>
      <c r="C191">
        <f>COUNTIFS(Table2[Max Mag Neg], "&gt;="&amp;A191, Table2[Max Mag Neg], "&lt;"&amp;A192)</f>
        <v>0</v>
      </c>
    </row>
    <row r="192" spans="1:3" x14ac:dyDescent="0.25">
      <c r="A192">
        <v>190</v>
      </c>
      <c r="B192">
        <f>COUNTIFS(Table2[Max Mag Pos], "&gt;="&amp;A192, Table2[Max Mag Pos], "&lt;"&amp;A193)</f>
        <v>0</v>
      </c>
      <c r="C192">
        <f>COUNTIFS(Table2[Max Mag Neg], "&gt;="&amp;A192, Table2[Max Mag Neg], "&lt;"&amp;A193)</f>
        <v>0</v>
      </c>
    </row>
    <row r="193" spans="1:3" x14ac:dyDescent="0.25">
      <c r="A193">
        <v>191</v>
      </c>
      <c r="B193">
        <f>COUNTIFS(Table2[Max Mag Pos], "&gt;="&amp;A193, Table2[Max Mag Pos], "&lt;"&amp;A194)</f>
        <v>0</v>
      </c>
      <c r="C193">
        <f>COUNTIFS(Table2[Max Mag Neg], "&gt;="&amp;A193, Table2[Max Mag Neg], "&lt;"&amp;A194)</f>
        <v>0</v>
      </c>
    </row>
    <row r="194" spans="1:3" x14ac:dyDescent="0.25">
      <c r="A194">
        <v>192</v>
      </c>
      <c r="B194">
        <f>COUNTIFS(Table2[Max Mag Pos], "&gt;="&amp;A194, Table2[Max Mag Pos], "&lt;"&amp;A195)</f>
        <v>0</v>
      </c>
      <c r="C194">
        <f>COUNTIFS(Table2[Max Mag Neg], "&gt;="&amp;A194, Table2[Max Mag Neg], "&lt;"&amp;A195)</f>
        <v>0</v>
      </c>
    </row>
    <row r="195" spans="1:3" x14ac:dyDescent="0.25">
      <c r="A195">
        <v>193</v>
      </c>
      <c r="B195">
        <f>COUNTIFS(Table2[Max Mag Pos], "&gt;="&amp;A195, Table2[Max Mag Pos], "&lt;"&amp;A196)</f>
        <v>0</v>
      </c>
      <c r="C195">
        <f>COUNTIFS(Table2[Max Mag Neg], "&gt;="&amp;A195, Table2[Max Mag Neg], "&lt;"&amp;A196)</f>
        <v>0</v>
      </c>
    </row>
    <row r="196" spans="1:3" x14ac:dyDescent="0.25">
      <c r="A196">
        <v>194</v>
      </c>
      <c r="B196">
        <f>COUNTIFS(Table2[Max Mag Pos], "&gt;="&amp;A196, Table2[Max Mag Pos], "&lt;"&amp;A197)</f>
        <v>0</v>
      </c>
      <c r="C196">
        <f>COUNTIFS(Table2[Max Mag Neg], "&gt;="&amp;A196, Table2[Max Mag Neg], "&lt;"&amp;A197)</f>
        <v>0</v>
      </c>
    </row>
    <row r="197" spans="1:3" x14ac:dyDescent="0.25">
      <c r="A197">
        <v>195</v>
      </c>
      <c r="B197">
        <f>COUNTIFS(Table2[Max Mag Pos], "&gt;="&amp;A197, Table2[Max Mag Pos], "&lt;"&amp;A198)</f>
        <v>0</v>
      </c>
      <c r="C197">
        <f>COUNTIFS(Table2[Max Mag Neg], "&gt;="&amp;A197, Table2[Max Mag Neg], "&lt;"&amp;A198)</f>
        <v>0</v>
      </c>
    </row>
    <row r="198" spans="1:3" x14ac:dyDescent="0.25">
      <c r="A198">
        <v>196</v>
      </c>
      <c r="B198">
        <f>COUNTIFS(Table2[Max Mag Pos], "&gt;="&amp;A198, Table2[Max Mag Pos], "&lt;"&amp;A199)</f>
        <v>0</v>
      </c>
      <c r="C198">
        <f>COUNTIFS(Table2[Max Mag Neg], "&gt;="&amp;A198, Table2[Max Mag Neg], "&lt;"&amp;A199)</f>
        <v>0</v>
      </c>
    </row>
    <row r="199" spans="1:3" x14ac:dyDescent="0.25">
      <c r="A199">
        <v>197</v>
      </c>
      <c r="B199">
        <f>COUNTIFS(Table2[Max Mag Pos], "&gt;="&amp;A199, Table2[Max Mag Pos], "&lt;"&amp;A200)</f>
        <v>0</v>
      </c>
      <c r="C199">
        <f>COUNTIFS(Table2[Max Mag Neg], "&gt;="&amp;A199, Table2[Max Mag Neg], "&lt;"&amp;A200)</f>
        <v>0</v>
      </c>
    </row>
    <row r="200" spans="1:3" x14ac:dyDescent="0.25">
      <c r="A200">
        <v>198</v>
      </c>
      <c r="B200">
        <f>COUNTIFS(Table2[Max Mag Pos], "&gt;="&amp;A200, Table2[Max Mag Pos], "&lt;"&amp;A201)</f>
        <v>0</v>
      </c>
      <c r="C200">
        <f>COUNTIFS(Table2[Max Mag Neg], "&gt;="&amp;A200, Table2[Max Mag Neg], "&lt;"&amp;A201)</f>
        <v>0</v>
      </c>
    </row>
    <row r="201" spans="1:3" x14ac:dyDescent="0.25">
      <c r="A201">
        <v>199</v>
      </c>
      <c r="B201">
        <f>COUNTIFS(Table2[Max Mag Pos], "&gt;="&amp;A201, Table2[Max Mag Pos], "&lt;"&amp;A202)</f>
        <v>0</v>
      </c>
      <c r="C201">
        <f>COUNTIFS(Table2[Max Mag Neg], "&gt;="&amp;A201, Table2[Max Mag Neg], "&lt;"&amp;A202)</f>
        <v>0</v>
      </c>
    </row>
    <row r="202" spans="1:3" x14ac:dyDescent="0.25">
      <c r="A202">
        <v>200</v>
      </c>
      <c r="B202">
        <f>COUNTIFS(Table2[Max Mag Pos], "&gt;="&amp;A202, Table2[Max Mag Pos], "&lt;"&amp;A203)</f>
        <v>0</v>
      </c>
      <c r="C202">
        <f>COUNTIFS(Table2[Max Mag Neg], "&gt;="&amp;A202, Table2[Max Mag Neg], "&lt;"&amp;A203)</f>
        <v>0</v>
      </c>
    </row>
    <row r="203" spans="1:3" x14ac:dyDescent="0.25">
      <c r="A203">
        <v>201</v>
      </c>
      <c r="B203">
        <f>COUNTIFS(Table2[Max Mag Pos], "&gt;="&amp;A203, Table2[Max Mag Pos], "&lt;"&amp;A204)</f>
        <v>0</v>
      </c>
      <c r="C203">
        <f>COUNTIFS(Table2[Max Mag Neg], "&gt;="&amp;A203, Table2[Max Mag Neg], "&lt;"&amp;A204)</f>
        <v>0</v>
      </c>
    </row>
    <row r="204" spans="1:3" x14ac:dyDescent="0.25">
      <c r="A204">
        <v>202</v>
      </c>
      <c r="B204">
        <f>COUNTIFS(Table2[Max Mag Pos], "&gt;="&amp;A204, Table2[Max Mag Pos], "&lt;"&amp;A205)</f>
        <v>0</v>
      </c>
      <c r="C204">
        <f>COUNTIFS(Table2[Max Mag Neg], "&gt;="&amp;A204, Table2[Max Mag Neg], "&lt;"&amp;A205)</f>
        <v>0</v>
      </c>
    </row>
    <row r="205" spans="1:3" x14ac:dyDescent="0.25">
      <c r="A205">
        <v>203</v>
      </c>
      <c r="B205">
        <f>COUNTIFS(Table2[Max Mag Pos], "&gt;="&amp;A205, Table2[Max Mag Pos], "&lt;"&amp;A206)</f>
        <v>0</v>
      </c>
      <c r="C205">
        <f>COUNTIFS(Table2[Max Mag Neg], "&gt;="&amp;A205, Table2[Max Mag Neg], "&lt;"&amp;A206)</f>
        <v>0</v>
      </c>
    </row>
    <row r="206" spans="1:3" x14ac:dyDescent="0.25">
      <c r="A206">
        <v>204</v>
      </c>
      <c r="B206">
        <f>COUNTIFS(Table2[Max Mag Pos], "&gt;="&amp;A206, Table2[Max Mag Pos], "&lt;"&amp;A207)</f>
        <v>0</v>
      </c>
      <c r="C206">
        <f>COUNTIFS(Table2[Max Mag Neg], "&gt;="&amp;A206, Table2[Max Mag Neg], "&lt;"&amp;A207)</f>
        <v>0</v>
      </c>
    </row>
    <row r="207" spans="1:3" x14ac:dyDescent="0.25">
      <c r="A207">
        <v>205</v>
      </c>
      <c r="B207">
        <f>COUNTIFS(Table2[Max Mag Pos], "&gt;="&amp;A207, Table2[Max Mag Pos], "&lt;"&amp;A208)</f>
        <v>0</v>
      </c>
      <c r="C207">
        <f>COUNTIFS(Table2[Max Mag Neg], "&gt;="&amp;A207, Table2[Max Mag Neg], "&lt;"&amp;A208)</f>
        <v>0</v>
      </c>
    </row>
    <row r="208" spans="1:3" x14ac:dyDescent="0.25">
      <c r="A208">
        <v>206</v>
      </c>
      <c r="B208">
        <f>COUNTIFS(Table2[Max Mag Pos], "&gt;="&amp;A208, Table2[Max Mag Pos], "&lt;"&amp;A209)</f>
        <v>0</v>
      </c>
      <c r="C208">
        <f>COUNTIFS(Table2[Max Mag Neg], "&gt;="&amp;A208, Table2[Max Mag Neg], "&lt;"&amp;A209)</f>
        <v>0</v>
      </c>
    </row>
    <row r="209" spans="1:3" x14ac:dyDescent="0.25">
      <c r="A209">
        <v>207</v>
      </c>
      <c r="B209">
        <f>COUNTIFS(Table2[Max Mag Pos], "&gt;="&amp;A209, Table2[Max Mag Pos], "&lt;"&amp;A210)</f>
        <v>0</v>
      </c>
      <c r="C209">
        <f>COUNTIFS(Table2[Max Mag Neg], "&gt;="&amp;A209, Table2[Max Mag Neg], "&lt;"&amp;A210)</f>
        <v>0</v>
      </c>
    </row>
    <row r="210" spans="1:3" x14ac:dyDescent="0.25">
      <c r="A210">
        <v>208</v>
      </c>
      <c r="B210">
        <f>COUNTIFS(Table2[Max Mag Pos], "&gt;="&amp;A210, Table2[Max Mag Pos], "&lt;"&amp;A211)</f>
        <v>0</v>
      </c>
      <c r="C210">
        <f>COUNTIFS(Table2[Max Mag Neg], "&gt;="&amp;A210, Table2[Max Mag Neg], "&lt;"&amp;A211)</f>
        <v>0</v>
      </c>
    </row>
    <row r="211" spans="1:3" x14ac:dyDescent="0.25">
      <c r="A211">
        <v>209</v>
      </c>
      <c r="B211">
        <f>COUNTIFS(Table2[Max Mag Pos], "&gt;="&amp;A211, Table2[Max Mag Pos], "&lt;"&amp;A212)</f>
        <v>0</v>
      </c>
      <c r="C211">
        <f>COUNTIFS(Table2[Max Mag Neg], "&gt;="&amp;A211, Table2[Max Mag Neg], "&lt;"&amp;A212)</f>
        <v>0</v>
      </c>
    </row>
    <row r="212" spans="1:3" x14ac:dyDescent="0.25">
      <c r="A212">
        <v>210</v>
      </c>
      <c r="B212">
        <f>COUNTIFS(Table2[Max Mag Pos], "&gt;="&amp;A212, Table2[Max Mag Pos], "&lt;"&amp;A213)</f>
        <v>0</v>
      </c>
      <c r="C212">
        <f>COUNTIFS(Table2[Max Mag Neg], "&gt;="&amp;A212, Table2[Max Mag Neg], "&lt;"&amp;A213)</f>
        <v>0</v>
      </c>
    </row>
    <row r="213" spans="1:3" x14ac:dyDescent="0.25">
      <c r="A213">
        <v>211</v>
      </c>
      <c r="B213">
        <f>COUNTIFS(Table2[Max Mag Pos], "&gt;="&amp;A213, Table2[Max Mag Pos], "&lt;"&amp;A214)</f>
        <v>0</v>
      </c>
      <c r="C213">
        <f>COUNTIFS(Table2[Max Mag Neg], "&gt;="&amp;A213, Table2[Max Mag Neg], "&lt;"&amp;A214)</f>
        <v>0</v>
      </c>
    </row>
    <row r="214" spans="1:3" x14ac:dyDescent="0.25">
      <c r="A214">
        <v>212</v>
      </c>
      <c r="B214">
        <f>COUNTIFS(Table2[Max Mag Pos], "&gt;="&amp;A214, Table2[Max Mag Pos], "&lt;"&amp;A215)</f>
        <v>0</v>
      </c>
      <c r="C214">
        <f>COUNTIFS(Table2[Max Mag Neg], "&gt;="&amp;A214, Table2[Max Mag Neg], "&lt;"&amp;A215)</f>
        <v>0</v>
      </c>
    </row>
    <row r="215" spans="1:3" x14ac:dyDescent="0.25">
      <c r="A215">
        <v>213</v>
      </c>
      <c r="B215">
        <f>COUNTIFS(Table2[Max Mag Pos], "&gt;="&amp;A215, Table2[Max Mag Pos], "&lt;"&amp;A216)</f>
        <v>0</v>
      </c>
      <c r="C215">
        <f>COUNTIFS(Table2[Max Mag Neg], "&gt;="&amp;A215, Table2[Max Mag Neg], "&lt;"&amp;A216)</f>
        <v>0</v>
      </c>
    </row>
    <row r="216" spans="1:3" x14ac:dyDescent="0.25">
      <c r="A216">
        <v>214</v>
      </c>
      <c r="B216">
        <f>COUNTIFS(Table2[Max Mag Pos], "&gt;="&amp;A216, Table2[Max Mag Pos], "&lt;"&amp;A217)</f>
        <v>0</v>
      </c>
      <c r="C216">
        <f>COUNTIFS(Table2[Max Mag Neg], "&gt;="&amp;A216, Table2[Max Mag Neg], "&lt;"&amp;A217)</f>
        <v>0</v>
      </c>
    </row>
    <row r="217" spans="1:3" x14ac:dyDescent="0.25">
      <c r="A217">
        <v>215</v>
      </c>
      <c r="B217">
        <f>COUNTIFS(Table2[Max Mag Pos], "&gt;="&amp;A217, Table2[Max Mag Pos], "&lt;"&amp;A218)</f>
        <v>0</v>
      </c>
      <c r="C217">
        <f>COUNTIFS(Table2[Max Mag Neg], "&gt;="&amp;A217, Table2[Max Mag Neg], "&lt;"&amp;A218)</f>
        <v>0</v>
      </c>
    </row>
    <row r="218" spans="1:3" x14ac:dyDescent="0.25">
      <c r="A218">
        <v>216</v>
      </c>
      <c r="B218">
        <f>COUNTIFS(Table2[Max Mag Pos], "&gt;="&amp;A218, Table2[Max Mag Pos], "&lt;"&amp;A219)</f>
        <v>0</v>
      </c>
      <c r="C218">
        <f>COUNTIFS(Table2[Max Mag Neg], "&gt;="&amp;A218, Table2[Max Mag Neg], "&lt;"&amp;A219)</f>
        <v>0</v>
      </c>
    </row>
    <row r="219" spans="1:3" x14ac:dyDescent="0.25">
      <c r="A219">
        <v>217</v>
      </c>
      <c r="B219">
        <f>COUNTIFS(Table2[Max Mag Pos], "&gt;="&amp;A219, Table2[Max Mag Pos], "&lt;"&amp;A220)</f>
        <v>0</v>
      </c>
      <c r="C219">
        <f>COUNTIFS(Table2[Max Mag Neg], "&gt;="&amp;A219, Table2[Max Mag Neg], "&lt;"&amp;A220)</f>
        <v>0</v>
      </c>
    </row>
    <row r="220" spans="1:3" x14ac:dyDescent="0.25">
      <c r="A220">
        <v>218</v>
      </c>
      <c r="B220">
        <f>COUNTIFS(Table2[Max Mag Pos], "&gt;="&amp;A220, Table2[Max Mag Pos], "&lt;"&amp;A221)</f>
        <v>0</v>
      </c>
      <c r="C220">
        <f>COUNTIFS(Table2[Max Mag Neg], "&gt;="&amp;A220, Table2[Max Mag Neg], "&lt;"&amp;A221)</f>
        <v>0</v>
      </c>
    </row>
    <row r="221" spans="1:3" x14ac:dyDescent="0.25">
      <c r="A221">
        <v>219</v>
      </c>
      <c r="B221">
        <f>COUNTIFS(Table2[Max Mag Pos], "&gt;="&amp;A221, Table2[Max Mag Pos], "&lt;"&amp;A222)</f>
        <v>0</v>
      </c>
      <c r="C221">
        <f>COUNTIFS(Table2[Max Mag Neg], "&gt;="&amp;A221, Table2[Max Mag Neg], "&lt;"&amp;A222)</f>
        <v>0</v>
      </c>
    </row>
    <row r="222" spans="1:3" x14ac:dyDescent="0.25">
      <c r="A222">
        <v>220</v>
      </c>
      <c r="B222">
        <f>COUNTIFS(Table2[Max Mag Pos], "&gt;="&amp;A222, Table2[Max Mag Pos], "&lt;"&amp;A223)</f>
        <v>0</v>
      </c>
      <c r="C222">
        <f>COUNTIFS(Table2[Max Mag Neg], "&gt;="&amp;A222, Table2[Max Mag Neg], "&lt;"&amp;A223)</f>
        <v>0</v>
      </c>
    </row>
    <row r="223" spans="1:3" x14ac:dyDescent="0.25">
      <c r="A223">
        <v>221</v>
      </c>
      <c r="B223">
        <f>COUNTIFS(Table2[Max Mag Pos], "&gt;="&amp;A223, Table2[Max Mag Pos], "&lt;"&amp;A224)</f>
        <v>0</v>
      </c>
      <c r="C223">
        <f>COUNTIFS(Table2[Max Mag Neg], "&gt;="&amp;A223, Table2[Max Mag Neg], "&lt;"&amp;A224)</f>
        <v>0</v>
      </c>
    </row>
    <row r="224" spans="1:3" x14ac:dyDescent="0.25">
      <c r="A224">
        <v>222</v>
      </c>
      <c r="B224">
        <f>COUNTIFS(Table2[Max Mag Pos], "&gt;="&amp;A224, Table2[Max Mag Pos], "&lt;"&amp;A225)</f>
        <v>0</v>
      </c>
      <c r="C224">
        <f>COUNTIFS(Table2[Max Mag Neg], "&gt;="&amp;A224, Table2[Max Mag Neg], "&lt;"&amp;A225)</f>
        <v>0</v>
      </c>
    </row>
    <row r="225" spans="1:3" x14ac:dyDescent="0.25">
      <c r="A225">
        <v>223</v>
      </c>
      <c r="B225">
        <f>COUNTIFS(Table2[Max Mag Pos], "&gt;="&amp;A225, Table2[Max Mag Pos], "&lt;"&amp;A226)</f>
        <v>0</v>
      </c>
      <c r="C225">
        <f>COUNTIFS(Table2[Max Mag Neg], "&gt;="&amp;A225, Table2[Max Mag Neg], "&lt;"&amp;A226)</f>
        <v>0</v>
      </c>
    </row>
    <row r="226" spans="1:3" x14ac:dyDescent="0.25">
      <c r="A226">
        <v>224</v>
      </c>
      <c r="B226">
        <f>COUNTIFS(Table2[Max Mag Pos], "&gt;="&amp;A226, Table2[Max Mag Pos], "&lt;"&amp;A227)</f>
        <v>0</v>
      </c>
      <c r="C226">
        <f>COUNTIFS(Table2[Max Mag Neg], "&gt;="&amp;A226, Table2[Max Mag Neg], "&lt;"&amp;A227)</f>
        <v>0</v>
      </c>
    </row>
    <row r="227" spans="1:3" x14ac:dyDescent="0.25">
      <c r="A227">
        <v>225</v>
      </c>
      <c r="B227">
        <f>COUNTIFS(Table2[Max Mag Pos], "&gt;="&amp;A227, Table2[Max Mag Pos], "&lt;"&amp;A228)</f>
        <v>0</v>
      </c>
      <c r="C227">
        <f>COUNTIFS(Table2[Max Mag Neg], "&gt;="&amp;A227, Table2[Max Mag Neg], "&lt;"&amp;A228)</f>
        <v>0</v>
      </c>
    </row>
    <row r="228" spans="1:3" x14ac:dyDescent="0.25">
      <c r="A228">
        <v>226</v>
      </c>
      <c r="B228">
        <f>COUNTIFS(Table2[Max Mag Pos], "&gt;="&amp;A228, Table2[Max Mag Pos], "&lt;"&amp;A229)</f>
        <v>0</v>
      </c>
      <c r="C228">
        <f>COUNTIFS(Table2[Max Mag Neg], "&gt;="&amp;A228, Table2[Max Mag Neg], "&lt;"&amp;A229)</f>
        <v>0</v>
      </c>
    </row>
    <row r="229" spans="1:3" x14ac:dyDescent="0.25">
      <c r="A229">
        <v>227</v>
      </c>
      <c r="B229">
        <f>COUNTIFS(Table2[Max Mag Pos], "&gt;="&amp;A229, Table2[Max Mag Pos], "&lt;"&amp;A230)</f>
        <v>0</v>
      </c>
      <c r="C229">
        <f>COUNTIFS(Table2[Max Mag Neg], "&gt;="&amp;A229, Table2[Max Mag Neg], "&lt;"&amp;A230)</f>
        <v>0</v>
      </c>
    </row>
    <row r="230" spans="1:3" x14ac:dyDescent="0.25">
      <c r="A230">
        <v>228</v>
      </c>
      <c r="B230">
        <f>COUNTIFS(Table2[Max Mag Pos], "&gt;="&amp;A230, Table2[Max Mag Pos], "&lt;"&amp;A231)</f>
        <v>0</v>
      </c>
      <c r="C230">
        <f>COUNTIFS(Table2[Max Mag Neg], "&gt;="&amp;A230, Table2[Max Mag Neg], "&lt;"&amp;A231)</f>
        <v>0</v>
      </c>
    </row>
    <row r="231" spans="1:3" x14ac:dyDescent="0.25">
      <c r="A231">
        <v>229</v>
      </c>
      <c r="B231">
        <f>COUNTIFS(Table2[Max Mag Pos], "&gt;="&amp;A231, Table2[Max Mag Pos], "&lt;"&amp;A232)</f>
        <v>0</v>
      </c>
      <c r="C231">
        <f>COUNTIFS(Table2[Max Mag Neg], "&gt;="&amp;A231, Table2[Max Mag Neg], "&lt;"&amp;A232)</f>
        <v>0</v>
      </c>
    </row>
    <row r="232" spans="1:3" x14ac:dyDescent="0.25">
      <c r="A232">
        <v>230</v>
      </c>
      <c r="B232">
        <f>COUNTIFS(Table2[Max Mag Pos], "&gt;="&amp;A232, Table2[Max Mag Pos], "&lt;"&amp;A233)</f>
        <v>0</v>
      </c>
      <c r="C232">
        <f>COUNTIFS(Table2[Max Mag Neg], "&gt;="&amp;A232, Table2[Max Mag Neg], "&lt;"&amp;A233)</f>
        <v>0</v>
      </c>
    </row>
    <row r="233" spans="1:3" x14ac:dyDescent="0.25">
      <c r="A233">
        <v>231</v>
      </c>
      <c r="B233">
        <f>COUNTIFS(Table2[Max Mag Pos], "&gt;="&amp;A233, Table2[Max Mag Pos], "&lt;"&amp;A234)</f>
        <v>0</v>
      </c>
      <c r="C233">
        <f>COUNTIFS(Table2[Max Mag Neg], "&gt;="&amp;A233, Table2[Max Mag Neg], "&lt;"&amp;A234)</f>
        <v>0</v>
      </c>
    </row>
    <row r="234" spans="1:3" x14ac:dyDescent="0.25">
      <c r="A234">
        <v>232</v>
      </c>
      <c r="B234">
        <f>COUNTIFS(Table2[Max Mag Pos], "&gt;="&amp;A234, Table2[Max Mag Pos], "&lt;"&amp;A235)</f>
        <v>0</v>
      </c>
      <c r="C234">
        <f>COUNTIFS(Table2[Max Mag Neg], "&gt;="&amp;A234, Table2[Max Mag Neg], "&lt;"&amp;A235)</f>
        <v>0</v>
      </c>
    </row>
    <row r="235" spans="1:3" x14ac:dyDescent="0.25">
      <c r="A235">
        <v>233</v>
      </c>
      <c r="B235">
        <f>COUNTIFS(Table2[Max Mag Pos], "&gt;="&amp;A235, Table2[Max Mag Pos], "&lt;"&amp;A236)</f>
        <v>0</v>
      </c>
      <c r="C235">
        <f>COUNTIFS(Table2[Max Mag Neg], "&gt;="&amp;A235, Table2[Max Mag Neg], "&lt;"&amp;A236)</f>
        <v>0</v>
      </c>
    </row>
    <row r="236" spans="1:3" x14ac:dyDescent="0.25">
      <c r="A236">
        <v>234</v>
      </c>
      <c r="B236">
        <f>COUNTIFS(Table2[Max Mag Pos], "&gt;="&amp;A236, Table2[Max Mag Pos], "&lt;"&amp;A237)</f>
        <v>0</v>
      </c>
      <c r="C236">
        <f>COUNTIFS(Table2[Max Mag Neg], "&gt;="&amp;A236, Table2[Max Mag Neg], "&lt;"&amp;A237)</f>
        <v>0</v>
      </c>
    </row>
    <row r="237" spans="1:3" x14ac:dyDescent="0.25">
      <c r="A237">
        <v>235</v>
      </c>
      <c r="B237">
        <f>COUNTIFS(Table2[Max Mag Pos], "&gt;="&amp;A237, Table2[Max Mag Pos], "&lt;"&amp;A238)</f>
        <v>0</v>
      </c>
      <c r="C237">
        <f>COUNTIFS(Table2[Max Mag Neg], "&gt;="&amp;A237, Table2[Max Mag Neg], "&lt;"&amp;A238)</f>
        <v>0</v>
      </c>
    </row>
    <row r="238" spans="1:3" x14ac:dyDescent="0.25">
      <c r="A238">
        <v>236</v>
      </c>
      <c r="B238">
        <f>COUNTIFS(Table2[Max Mag Pos], "&gt;="&amp;A238, Table2[Max Mag Pos], "&lt;"&amp;A239)</f>
        <v>0</v>
      </c>
      <c r="C238">
        <f>COUNTIFS(Table2[Max Mag Neg], "&gt;="&amp;A238, Table2[Max Mag Neg], "&lt;"&amp;A239)</f>
        <v>0</v>
      </c>
    </row>
    <row r="239" spans="1:3" x14ac:dyDescent="0.25">
      <c r="A239">
        <v>237</v>
      </c>
      <c r="B239">
        <f>COUNTIFS(Table2[Max Mag Pos], "&gt;="&amp;A239, Table2[Max Mag Pos], "&lt;"&amp;A240)</f>
        <v>0</v>
      </c>
      <c r="C239">
        <f>COUNTIFS(Table2[Max Mag Neg], "&gt;="&amp;A239, Table2[Max Mag Neg], "&lt;"&amp;A240)</f>
        <v>0</v>
      </c>
    </row>
    <row r="240" spans="1:3" x14ac:dyDescent="0.25">
      <c r="A240">
        <v>238</v>
      </c>
      <c r="B240">
        <f>COUNTIFS(Table2[Max Mag Pos], "&gt;="&amp;A240, Table2[Max Mag Pos], "&lt;"&amp;A241)</f>
        <v>0</v>
      </c>
      <c r="C240">
        <f>COUNTIFS(Table2[Max Mag Neg], "&gt;="&amp;A240, Table2[Max Mag Neg], "&lt;"&amp;A241)</f>
        <v>0</v>
      </c>
    </row>
    <row r="241" spans="1:3" x14ac:dyDescent="0.25">
      <c r="A241">
        <v>239</v>
      </c>
      <c r="B241">
        <f>COUNTIFS(Table2[Max Mag Pos], "&gt;="&amp;A241, Table2[Max Mag Pos], "&lt;"&amp;A242)</f>
        <v>0</v>
      </c>
      <c r="C241">
        <f>COUNTIFS(Table2[Max Mag Neg], "&gt;="&amp;A241, Table2[Max Mag Neg], "&lt;"&amp;A242)</f>
        <v>0</v>
      </c>
    </row>
    <row r="242" spans="1:3" x14ac:dyDescent="0.25">
      <c r="A242">
        <v>240</v>
      </c>
      <c r="B242">
        <f>COUNTIFS(Table2[Max Mag Pos], "&gt;="&amp;A242, Table2[Max Mag Pos], "&lt;"&amp;A243)</f>
        <v>0</v>
      </c>
      <c r="C242">
        <f>COUNTIFS(Table2[Max Mag Neg], "&gt;="&amp;A242, Table2[Max Mag Neg], "&lt;"&amp;A243)</f>
        <v>0</v>
      </c>
    </row>
    <row r="243" spans="1:3" x14ac:dyDescent="0.25">
      <c r="A243">
        <v>241</v>
      </c>
      <c r="B243">
        <f>COUNTIFS(Table2[Max Mag Pos], "&gt;="&amp;A243, Table2[Max Mag Pos], "&lt;"&amp;A244)</f>
        <v>0</v>
      </c>
      <c r="C243">
        <f>COUNTIFS(Table2[Max Mag Neg], "&gt;="&amp;A243, Table2[Max Mag Neg], "&lt;"&amp;A244)</f>
        <v>0</v>
      </c>
    </row>
    <row r="244" spans="1:3" x14ac:dyDescent="0.25">
      <c r="A244">
        <v>242</v>
      </c>
      <c r="B244">
        <f>COUNTIFS(Table2[Max Mag Pos], "&gt;="&amp;A244, Table2[Max Mag Pos], "&lt;"&amp;A245)</f>
        <v>0</v>
      </c>
      <c r="C244">
        <f>COUNTIFS(Table2[Max Mag Neg], "&gt;="&amp;A244, Table2[Max Mag Neg], "&lt;"&amp;A245)</f>
        <v>0</v>
      </c>
    </row>
    <row r="245" spans="1:3" x14ac:dyDescent="0.25">
      <c r="A245">
        <v>243</v>
      </c>
      <c r="B245">
        <f>COUNTIFS(Table2[Max Mag Pos], "&gt;="&amp;A245, Table2[Max Mag Pos], "&lt;"&amp;A246)</f>
        <v>0</v>
      </c>
      <c r="C245">
        <f>COUNTIFS(Table2[Max Mag Neg], "&gt;="&amp;A245, Table2[Max Mag Neg], "&lt;"&amp;A246)</f>
        <v>0</v>
      </c>
    </row>
    <row r="246" spans="1:3" x14ac:dyDescent="0.25">
      <c r="A246">
        <v>244</v>
      </c>
      <c r="B246">
        <f>COUNTIFS(Table2[Max Mag Pos], "&gt;="&amp;A246, Table2[Max Mag Pos], "&lt;"&amp;A247)</f>
        <v>0</v>
      </c>
      <c r="C246">
        <f>COUNTIFS(Table2[Max Mag Neg], "&gt;="&amp;A246, Table2[Max Mag Neg], "&lt;"&amp;A247)</f>
        <v>0</v>
      </c>
    </row>
    <row r="247" spans="1:3" x14ac:dyDescent="0.25">
      <c r="A247">
        <v>245</v>
      </c>
      <c r="B247">
        <f>COUNTIFS(Table2[Max Mag Pos], "&gt;="&amp;A247, Table2[Max Mag Pos], "&lt;"&amp;A248)</f>
        <v>0</v>
      </c>
      <c r="C247">
        <f>COUNTIFS(Table2[Max Mag Neg], "&gt;="&amp;A247, Table2[Max Mag Neg], "&lt;"&amp;A248)</f>
        <v>0</v>
      </c>
    </row>
    <row r="248" spans="1:3" x14ac:dyDescent="0.25">
      <c r="A248">
        <v>246</v>
      </c>
      <c r="B248">
        <f>COUNTIFS(Table2[Max Mag Pos], "&gt;="&amp;A248, Table2[Max Mag Pos], "&lt;"&amp;A249)</f>
        <v>0</v>
      </c>
      <c r="C248">
        <f>COUNTIFS(Table2[Max Mag Neg], "&gt;="&amp;A248, Table2[Max Mag Neg], "&lt;"&amp;A249)</f>
        <v>0</v>
      </c>
    </row>
    <row r="249" spans="1:3" x14ac:dyDescent="0.25">
      <c r="A249">
        <v>247</v>
      </c>
      <c r="B249">
        <f>COUNTIFS(Table2[Max Mag Pos], "&gt;="&amp;A249, Table2[Max Mag Pos], "&lt;"&amp;A250)</f>
        <v>0</v>
      </c>
      <c r="C249">
        <f>COUNTIFS(Table2[Max Mag Neg], "&gt;="&amp;A249, Table2[Max Mag Neg], "&lt;"&amp;A250)</f>
        <v>0</v>
      </c>
    </row>
    <row r="250" spans="1:3" x14ac:dyDescent="0.25">
      <c r="A250">
        <v>248</v>
      </c>
      <c r="B250">
        <f>COUNTIFS(Table2[Max Mag Pos], "&gt;="&amp;A250, Table2[Max Mag Pos], "&lt;"&amp;A251)</f>
        <v>0</v>
      </c>
      <c r="C250">
        <f>COUNTIFS(Table2[Max Mag Neg], "&gt;="&amp;A250, Table2[Max Mag Neg], "&lt;"&amp;A251)</f>
        <v>0</v>
      </c>
    </row>
    <row r="251" spans="1:3" x14ac:dyDescent="0.25">
      <c r="A251">
        <v>249</v>
      </c>
      <c r="B251">
        <f>COUNTIFS(Table2[Max Mag Pos], "&gt;="&amp;A251, Table2[Max Mag Pos], "&lt;"&amp;A252)</f>
        <v>0</v>
      </c>
      <c r="C251">
        <f>COUNTIFS(Table2[Max Mag Neg], "&gt;="&amp;A251, Table2[Max Mag Neg], "&lt;"&amp;A252)</f>
        <v>0</v>
      </c>
    </row>
    <row r="252" spans="1:3" x14ac:dyDescent="0.25">
      <c r="A252">
        <v>250</v>
      </c>
      <c r="B252">
        <f>COUNTIFS(Table2[Max Mag Pos], "&gt;="&amp;A252, Table2[Max Mag Pos], "&lt;"&amp;A253)</f>
        <v>0</v>
      </c>
      <c r="C252">
        <f>COUNTIFS(Table2[Max Mag Neg], "&gt;="&amp;A252, Table2[Max Mag Neg], "&lt;"&amp;A253)</f>
        <v>0</v>
      </c>
    </row>
    <row r="253" spans="1:3" x14ac:dyDescent="0.25">
      <c r="A253">
        <v>251</v>
      </c>
      <c r="B253">
        <f>COUNTIFS(Table2[Max Mag Pos], "&gt;="&amp;A253, Table2[Max Mag Pos], "&lt;"&amp;A254)</f>
        <v>0</v>
      </c>
      <c r="C253">
        <f>COUNTIFS(Table2[Max Mag Neg], "&gt;="&amp;A253, Table2[Max Mag Neg], "&lt;"&amp;A254)</f>
        <v>0</v>
      </c>
    </row>
    <row r="254" spans="1:3" x14ac:dyDescent="0.25">
      <c r="A254">
        <v>252</v>
      </c>
      <c r="B254">
        <f>COUNTIFS(Table2[Max Mag Pos], "&gt;="&amp;A254, Table2[Max Mag Pos], "&lt;"&amp;A255)</f>
        <v>0</v>
      </c>
      <c r="C254">
        <f>COUNTIFS(Table2[Max Mag Neg], "&gt;="&amp;A254, Table2[Max Mag Neg], "&lt;"&amp;A255)</f>
        <v>0</v>
      </c>
    </row>
    <row r="255" spans="1:3" x14ac:dyDescent="0.25">
      <c r="A255">
        <v>253</v>
      </c>
      <c r="B255">
        <f>COUNTIFS(Table2[Max Mag Pos], "&gt;="&amp;A255, Table2[Max Mag Pos], "&lt;"&amp;A256)</f>
        <v>0</v>
      </c>
      <c r="C255">
        <f>COUNTIFS(Table2[Max Mag Neg], "&gt;="&amp;A255, Table2[Max Mag Neg], "&lt;"&amp;A256)</f>
        <v>0</v>
      </c>
    </row>
  </sheetData>
  <mergeCells count="17">
    <mergeCell ref="P37:V37"/>
    <mergeCell ref="P40:R40"/>
    <mergeCell ref="T40:V40"/>
    <mergeCell ref="G40:I40"/>
    <mergeCell ref="K40:M40"/>
    <mergeCell ref="G37:M37"/>
    <mergeCell ref="I3:I4"/>
    <mergeCell ref="J3:K3"/>
    <mergeCell ref="L3:M3"/>
    <mergeCell ref="J8:K8"/>
    <mergeCell ref="L8:M8"/>
    <mergeCell ref="J9:K9"/>
    <mergeCell ref="L9:M9"/>
    <mergeCell ref="J10:K10"/>
    <mergeCell ref="L10:M10"/>
    <mergeCell ref="G13:I13"/>
    <mergeCell ref="K13:M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7399-2EA4-4548-A655-FBACF7DE241F}">
  <dimension ref="A1:W257"/>
  <sheetViews>
    <sheetView topLeftCell="C1" workbookViewId="0">
      <selection activeCell="W55" sqref="W55"/>
    </sheetView>
  </sheetViews>
  <sheetFormatPr defaultRowHeight="15" x14ac:dyDescent="0.25"/>
  <cols>
    <col min="2" max="3" width="19" customWidth="1"/>
    <col min="4" max="4" width="17.140625" customWidth="1"/>
    <col min="5" max="5" width="19.5703125" customWidth="1"/>
  </cols>
  <sheetData>
    <row r="1" spans="1:13" ht="45" customHeight="1" x14ac:dyDescent="0.25">
      <c r="B1" s="1" t="s">
        <v>85</v>
      </c>
      <c r="C1" s="1" t="s">
        <v>86</v>
      </c>
      <c r="D1" s="1" t="s">
        <v>87</v>
      </c>
      <c r="E1" s="1" t="s">
        <v>88</v>
      </c>
    </row>
    <row r="2" spans="1:13" ht="15.75" thickBot="1" x14ac:dyDescent="0.3">
      <c r="A2">
        <v>1</v>
      </c>
      <c r="B2">
        <f>COUNTIFS(Table2[Local IntensMean Pos], "&gt;="&amp;A2, Table2[Local IntensMean Pos], "&lt;"&amp;A3)</f>
        <v>0</v>
      </c>
      <c r="C2">
        <f>COUNTIFS(Table2[Local IntensMean Neg], "&gt;="&amp;A2, Table2[Local IntensMean Neg], "&lt;"&amp;A3)</f>
        <v>0</v>
      </c>
      <c r="D2">
        <f>COUNTIFS(Table2[Local IntensStDev Pos], "&gt;="&amp;A2, Table2[Local IntensStDev Pos], "&lt;"&amp;A3)</f>
        <v>0</v>
      </c>
      <c r="E2">
        <f>COUNTIFS(Table2[Local IntensStDev Neg], "&gt;="&amp;A2, Table2[Local IntensStDev Neg], "&lt;"&amp;A3)</f>
        <v>3</v>
      </c>
    </row>
    <row r="3" spans="1:13" x14ac:dyDescent="0.25">
      <c r="A3">
        <v>2</v>
      </c>
      <c r="B3">
        <f>COUNTIFS(Table2[Local IntensMean Pos], "&gt;="&amp;A3, Table2[Local IntensMean Pos], "&lt;"&amp;A4)</f>
        <v>0</v>
      </c>
      <c r="C3">
        <f>COUNTIFS(Table2[Local IntensMean Neg], "&gt;="&amp;A3, Table2[Local IntensMean Neg], "&lt;"&amp;A4)</f>
        <v>0</v>
      </c>
      <c r="D3">
        <f>COUNTIFS(Table2[Local IntensStDev Pos], "&gt;="&amp;A3, Table2[Local IntensStDev Pos], "&lt;"&amp;A4)</f>
        <v>0</v>
      </c>
      <c r="E3">
        <f>COUNTIFS(Table2[Local IntensStDev Neg], "&gt;="&amp;A3, Table2[Local IntensStDev Neg], "&lt;"&amp;A4)</f>
        <v>81</v>
      </c>
      <c r="I3" s="65"/>
      <c r="J3" s="63" t="s">
        <v>89</v>
      </c>
      <c r="K3" s="64"/>
      <c r="L3" s="61" t="s">
        <v>90</v>
      </c>
      <c r="M3" s="62"/>
    </row>
    <row r="4" spans="1:13" ht="15.75" thickBot="1" x14ac:dyDescent="0.3">
      <c r="A4">
        <v>3</v>
      </c>
      <c r="B4">
        <f>COUNTIFS(Table2[Local IntensMean Pos], "&gt;="&amp;A4, Table2[Local IntensMean Pos], "&lt;"&amp;A5)</f>
        <v>0</v>
      </c>
      <c r="C4">
        <f>COUNTIFS(Table2[Local IntensMean Neg], "&gt;="&amp;A4, Table2[Local IntensMean Neg], "&lt;"&amp;A5)</f>
        <v>0</v>
      </c>
      <c r="D4">
        <f>COUNTIFS(Table2[Local IntensStDev Pos], "&gt;="&amp;A4, Table2[Local IntensStDev Pos], "&lt;"&amp;A5)</f>
        <v>0</v>
      </c>
      <c r="E4">
        <f>COUNTIFS(Table2[Local IntensStDev Neg], "&gt;="&amp;A4, Table2[Local IntensStDev Neg], "&lt;"&amp;A5)</f>
        <v>341</v>
      </c>
      <c r="I4" s="65"/>
      <c r="J4" s="33" t="s">
        <v>32</v>
      </c>
      <c r="K4" s="34" t="s">
        <v>33</v>
      </c>
      <c r="L4" s="8" t="s">
        <v>32</v>
      </c>
      <c r="M4" s="9" t="s">
        <v>33</v>
      </c>
    </row>
    <row r="5" spans="1:13" x14ac:dyDescent="0.25">
      <c r="A5">
        <v>4</v>
      </c>
      <c r="B5">
        <f>COUNTIFS(Table2[Local IntensMean Pos], "&gt;="&amp;A5, Table2[Local IntensMean Pos], "&lt;"&amp;A6)</f>
        <v>0</v>
      </c>
      <c r="C5">
        <f>COUNTIFS(Table2[Local IntensMean Neg], "&gt;="&amp;A5, Table2[Local IntensMean Neg], "&lt;"&amp;A6)</f>
        <v>0</v>
      </c>
      <c r="D5">
        <f>COUNTIFS(Table2[Local IntensStDev Pos], "&gt;="&amp;A5, Table2[Local IntensStDev Pos], "&lt;"&amp;A6)</f>
        <v>0</v>
      </c>
      <c r="E5">
        <f>COUNTIFS(Table2[Local IntensStDev Neg], "&gt;="&amp;A5, Table2[Local IntensStDev Neg], "&lt;"&amp;A6)</f>
        <v>682</v>
      </c>
      <c r="I5" s="39" t="s">
        <v>30</v>
      </c>
      <c r="J5" s="35">
        <f>AVERAGE(Table2[Local IntensMean Pos])</f>
        <v>82.109889576184173</v>
      </c>
      <c r="K5" s="35">
        <f>AVERAGE(Table2[Local IntensMean Neg])</f>
        <v>173.81239798828898</v>
      </c>
      <c r="L5" s="36">
        <f>AVERAGE(Table2[Local IntensStDev Pos])</f>
        <v>23.91513835360989</v>
      </c>
      <c r="M5" s="37">
        <f>AVERAGE(Table2[Local IntensStDev Neg])</f>
        <v>6.8495972578410109</v>
      </c>
    </row>
    <row r="6" spans="1:13" x14ac:dyDescent="0.25">
      <c r="A6">
        <v>5</v>
      </c>
      <c r="B6">
        <f>COUNTIFS(Table2[Local IntensMean Pos], "&gt;="&amp;A6, Table2[Local IntensMean Pos], "&lt;"&amp;A7)</f>
        <v>0</v>
      </c>
      <c r="C6">
        <f>COUNTIFS(Table2[Local IntensMean Neg], "&gt;="&amp;A6, Table2[Local IntensMean Neg], "&lt;"&amp;A7)</f>
        <v>0</v>
      </c>
      <c r="D6">
        <f>COUNTIFS(Table2[Local IntensStDev Pos], "&gt;="&amp;A6, Table2[Local IntensStDev Pos], "&lt;"&amp;A7)</f>
        <v>0</v>
      </c>
      <c r="E6">
        <f>COUNTIFS(Table2[Local IntensStDev Neg], "&gt;="&amp;A6, Table2[Local IntensStDev Neg], "&lt;"&amp;A7)</f>
        <v>788</v>
      </c>
      <c r="I6" s="40" t="s">
        <v>31</v>
      </c>
      <c r="J6" s="32">
        <f>_xlfn.STDEV.P(Table2[Local IntensMean Pos])</f>
        <v>21.300067935497538</v>
      </c>
      <c r="K6" s="32">
        <f>_xlfn.STDEV.P(Table2[Local IntensMean Neg])</f>
        <v>22.490625396826971</v>
      </c>
      <c r="L6" s="42">
        <f>_xlfn.STDEV.P(Table2[Local IntensStDev Pos])</f>
        <v>4.093267862313736</v>
      </c>
      <c r="M6" s="38">
        <f>_xlfn.STDEV.P(Table2[Local IntensStDev Neg])</f>
        <v>2.9342247384839482</v>
      </c>
    </row>
    <row r="7" spans="1:13" ht="15.75" thickBot="1" x14ac:dyDescent="0.3">
      <c r="A7">
        <v>6</v>
      </c>
      <c r="B7">
        <f>COUNTIFS(Table2[Local IntensMean Pos], "&gt;="&amp;A7, Table2[Local IntensMean Pos], "&lt;"&amp;A8)</f>
        <v>0</v>
      </c>
      <c r="C7">
        <f>COUNTIFS(Table2[Local IntensMean Neg], "&gt;="&amp;A7, Table2[Local IntensMean Neg], "&lt;"&amp;A8)</f>
        <v>0</v>
      </c>
      <c r="D7">
        <f>COUNTIFS(Table2[Local IntensStDev Pos], "&gt;="&amp;A7, Table2[Local IntensStDev Pos], "&lt;"&amp;A8)</f>
        <v>0</v>
      </c>
      <c r="E7">
        <f>COUNTIFS(Table2[Local IntensStDev Neg], "&gt;="&amp;A7, Table2[Local IntensStDev Neg], "&lt;"&amp;A8)</f>
        <v>589</v>
      </c>
      <c r="I7" s="41" t="s">
        <v>73</v>
      </c>
      <c r="J7" s="17">
        <f>MEDIAN(Table2[Local IntensMean Pos])</f>
        <v>79.1628062664781</v>
      </c>
      <c r="K7" s="17">
        <f>MEDIAN(Table2[Local IntensMean Neg])</f>
        <v>174.96097383315049</v>
      </c>
      <c r="L7" s="18">
        <f>MEDIAN(Table2[Local IntensStDev Pos])</f>
        <v>24.12359132734915</v>
      </c>
      <c r="M7" s="19">
        <f>MEDIAN(Table2[Local IntensStDev Neg])</f>
        <v>6.1665102057116199</v>
      </c>
    </row>
    <row r="8" spans="1:13" x14ac:dyDescent="0.25">
      <c r="A8">
        <v>7</v>
      </c>
      <c r="B8">
        <f>COUNTIFS(Table2[Local IntensMean Pos], "&gt;="&amp;A8, Table2[Local IntensMean Pos], "&lt;"&amp;A9)</f>
        <v>0</v>
      </c>
      <c r="C8">
        <f>COUNTIFS(Table2[Local IntensMean Neg], "&gt;="&amp;A8, Table2[Local IntensMean Neg], "&lt;"&amp;A9)</f>
        <v>0</v>
      </c>
      <c r="D8">
        <f>COUNTIFS(Table2[Local IntensStDev Pos], "&gt;="&amp;A8, Table2[Local IntensStDev Pos], "&lt;"&amp;A9)</f>
        <v>1</v>
      </c>
      <c r="E8">
        <f>COUNTIFS(Table2[Local IntensStDev Neg], "&gt;="&amp;A8, Table2[Local IntensStDev Neg], "&lt;"&amp;A9)</f>
        <v>507</v>
      </c>
      <c r="J8" s="66" t="s">
        <v>59</v>
      </c>
      <c r="K8" s="66"/>
      <c r="L8" s="66" t="s">
        <v>61</v>
      </c>
      <c r="M8" s="66"/>
    </row>
    <row r="9" spans="1:13" x14ac:dyDescent="0.25">
      <c r="A9">
        <v>8</v>
      </c>
      <c r="B9">
        <f>COUNTIFS(Table2[Local IntensMean Pos], "&gt;="&amp;A9, Table2[Local IntensMean Pos], "&lt;"&amp;A10)</f>
        <v>0</v>
      </c>
      <c r="C9">
        <f>COUNTIFS(Table2[Local IntensMean Neg], "&gt;="&amp;A9, Table2[Local IntensMean Neg], "&lt;"&amp;A10)</f>
        <v>0</v>
      </c>
      <c r="D9">
        <f>COUNTIFS(Table2[Local IntensStDev Pos], "&gt;="&amp;A9, Table2[Local IntensStDev Pos], "&lt;"&amp;A10)</f>
        <v>4</v>
      </c>
      <c r="E9">
        <f>COUNTIFS(Table2[Local IntensStDev Neg], "&gt;="&amp;A9, Table2[Local IntensStDev Neg], "&lt;"&amp;A10)</f>
        <v>321</v>
      </c>
      <c r="I9" s="3" t="s">
        <v>34</v>
      </c>
      <c r="J9" s="70">
        <f>ABS(J5-K5)</f>
        <v>91.702508412104805</v>
      </c>
      <c r="K9" s="70"/>
      <c r="L9" s="70">
        <f>ABS(L5-M5)</f>
        <v>17.065541095768879</v>
      </c>
      <c r="M9" s="70"/>
    </row>
    <row r="10" spans="1:13" x14ac:dyDescent="0.25">
      <c r="A10">
        <v>9</v>
      </c>
      <c r="B10">
        <f>COUNTIFS(Table2[Local IntensMean Pos], "&gt;="&amp;A10, Table2[Local IntensMean Pos], "&lt;"&amp;A11)</f>
        <v>0</v>
      </c>
      <c r="C10">
        <f>COUNTIFS(Table2[Local IntensMean Neg], "&gt;="&amp;A10, Table2[Local IntensMean Neg], "&lt;"&amp;A11)</f>
        <v>0</v>
      </c>
      <c r="D10">
        <f>COUNTIFS(Table2[Local IntensStDev Pos], "&gt;="&amp;A10, Table2[Local IntensStDev Pos], "&lt;"&amp;A11)</f>
        <v>3</v>
      </c>
      <c r="E10">
        <f>COUNTIFS(Table2[Local IntensStDev Neg], "&gt;="&amp;A10, Table2[Local IntensStDev Neg], "&lt;"&amp;A11)</f>
        <v>189</v>
      </c>
      <c r="I10" s="3" t="s">
        <v>35</v>
      </c>
      <c r="J10" s="70">
        <f>ABS(J6-K6)</f>
        <v>1.1905574613294334</v>
      </c>
      <c r="K10" s="70"/>
      <c r="L10" s="70">
        <f>ABS(L6-M6)</f>
        <v>1.1590431238297878</v>
      </c>
      <c r="M10" s="70"/>
    </row>
    <row r="11" spans="1:13" x14ac:dyDescent="0.25">
      <c r="A11">
        <v>10</v>
      </c>
      <c r="B11">
        <f>COUNTIFS(Table2[Local IntensMean Pos], "&gt;="&amp;A11, Table2[Local IntensMean Pos], "&lt;"&amp;A12)</f>
        <v>0</v>
      </c>
      <c r="C11">
        <f>COUNTIFS(Table2[Local IntensMean Neg], "&gt;="&amp;A11, Table2[Local IntensMean Neg], "&lt;"&amp;A12)</f>
        <v>0</v>
      </c>
      <c r="D11">
        <f>COUNTIFS(Table2[Local IntensStDev Pos], "&gt;="&amp;A11, Table2[Local IntensStDev Pos], "&lt;"&amp;A12)</f>
        <v>2</v>
      </c>
      <c r="E11">
        <f>COUNTIFS(Table2[Local IntensStDev Neg], "&gt;="&amp;A11, Table2[Local IntensStDev Neg], "&lt;"&amp;A12)</f>
        <v>157</v>
      </c>
    </row>
    <row r="12" spans="1:13" x14ac:dyDescent="0.25">
      <c r="A12">
        <v>11</v>
      </c>
      <c r="B12">
        <f>COUNTIFS(Table2[Local IntensMean Pos], "&gt;="&amp;A12, Table2[Local IntensMean Pos], "&lt;"&amp;A13)</f>
        <v>0</v>
      </c>
      <c r="C12">
        <f>COUNTIFS(Table2[Local IntensMean Neg], "&gt;="&amp;A12, Table2[Local IntensMean Neg], "&lt;"&amp;A13)</f>
        <v>0</v>
      </c>
      <c r="D12">
        <f>COUNTIFS(Table2[Local IntensStDev Pos], "&gt;="&amp;A12, Table2[Local IntensStDev Pos], "&lt;"&amp;A13)</f>
        <v>6</v>
      </c>
      <c r="E12">
        <f>COUNTIFS(Table2[Local IntensStDev Neg], "&gt;="&amp;A12, Table2[Local IntensStDev Neg], "&lt;"&amp;A13)</f>
        <v>96</v>
      </c>
    </row>
    <row r="13" spans="1:13" ht="21" x14ac:dyDescent="0.35">
      <c r="A13">
        <v>12</v>
      </c>
      <c r="B13">
        <f>COUNTIFS(Table2[Local IntensMean Pos], "&gt;="&amp;A13, Table2[Local IntensMean Pos], "&lt;"&amp;A14)</f>
        <v>0</v>
      </c>
      <c r="C13">
        <f>COUNTIFS(Table2[Local IntensMean Neg], "&gt;="&amp;A13, Table2[Local IntensMean Neg], "&lt;"&amp;A14)</f>
        <v>0</v>
      </c>
      <c r="D13">
        <f>COUNTIFS(Table2[Local IntensStDev Pos], "&gt;="&amp;A13, Table2[Local IntensStDev Pos], "&lt;"&amp;A14)</f>
        <v>23</v>
      </c>
      <c r="E13">
        <f>COUNTIFS(Table2[Local IntensStDev Neg], "&gt;="&amp;A13, Table2[Local IntensStDev Neg], "&lt;"&amp;A14)</f>
        <v>78</v>
      </c>
      <c r="G13" s="68" t="s">
        <v>91</v>
      </c>
      <c r="H13" s="68"/>
      <c r="I13" s="68"/>
      <c r="K13" s="68" t="s">
        <v>92</v>
      </c>
      <c r="L13" s="68"/>
      <c r="M13" s="68"/>
    </row>
    <row r="14" spans="1:13" ht="15.75" thickBot="1" x14ac:dyDescent="0.3">
      <c r="A14">
        <v>13</v>
      </c>
      <c r="B14">
        <f>COUNTIFS(Table2[Local IntensMean Pos], "&gt;="&amp;A14, Table2[Local IntensMean Pos], "&lt;"&amp;A15)</f>
        <v>0</v>
      </c>
      <c r="C14">
        <f>COUNTIFS(Table2[Local IntensMean Neg], "&gt;="&amp;A14, Table2[Local IntensMean Neg], "&lt;"&amp;A15)</f>
        <v>0</v>
      </c>
      <c r="D14">
        <f>COUNTIFS(Table2[Local IntensStDev Pos], "&gt;="&amp;A14, Table2[Local IntensStDev Pos], "&lt;"&amp;A15)</f>
        <v>35</v>
      </c>
      <c r="E14">
        <f>COUNTIFS(Table2[Local IntensStDev Neg], "&gt;="&amp;A14, Table2[Local IntensStDev Neg], "&lt;"&amp;A15)</f>
        <v>45</v>
      </c>
    </row>
    <row r="15" spans="1:13" ht="15.75" thickBot="1" x14ac:dyDescent="0.3">
      <c r="A15">
        <v>14</v>
      </c>
      <c r="B15">
        <f>COUNTIFS(Table2[Local IntensMean Pos], "&gt;="&amp;A15, Table2[Local IntensMean Pos], "&lt;"&amp;A16)</f>
        <v>0</v>
      </c>
      <c r="C15">
        <f>COUNTIFS(Table2[Local IntensMean Neg], "&gt;="&amp;A15, Table2[Local IntensMean Neg], "&lt;"&amp;A16)</f>
        <v>0</v>
      </c>
      <c r="D15">
        <f>COUNTIFS(Table2[Local IntensStDev Pos], "&gt;="&amp;A15, Table2[Local IntensStDev Pos], "&lt;"&amp;A16)</f>
        <v>43</v>
      </c>
      <c r="E15">
        <f>COUNTIFS(Table2[Local IntensStDev Neg], "&gt;="&amp;A15, Table2[Local IntensStDev Neg], "&lt;"&amp;A16)</f>
        <v>33</v>
      </c>
      <c r="G15" s="3"/>
      <c r="H15" s="7" t="s">
        <v>44</v>
      </c>
      <c r="I15" s="22" t="s">
        <v>47</v>
      </c>
      <c r="K15" s="3"/>
      <c r="L15" s="7" t="s">
        <v>44</v>
      </c>
      <c r="M15" s="22" t="s">
        <v>47</v>
      </c>
    </row>
    <row r="16" spans="1:13" x14ac:dyDescent="0.25">
      <c r="A16">
        <v>15</v>
      </c>
      <c r="B16">
        <f>COUNTIFS(Table2[Local IntensMean Pos], "&gt;="&amp;A16, Table2[Local IntensMean Pos], "&lt;"&amp;A17)</f>
        <v>0</v>
      </c>
      <c r="C16">
        <f>COUNTIFS(Table2[Local IntensMean Neg], "&gt;="&amp;A16, Table2[Local IntensMean Neg], "&lt;"&amp;A17)</f>
        <v>0</v>
      </c>
      <c r="D16">
        <f>COUNTIFS(Table2[Local IntensStDev Pos], "&gt;="&amp;A16, Table2[Local IntensStDev Pos], "&lt;"&amp;A17)</f>
        <v>71</v>
      </c>
      <c r="E16">
        <f>COUNTIFS(Table2[Local IntensStDev Neg], "&gt;="&amp;A16, Table2[Local IntensStDev Neg], "&lt;"&amp;A17)</f>
        <v>20</v>
      </c>
      <c r="G16" s="7" t="s">
        <v>46</v>
      </c>
      <c r="H16" s="23">
        <f>MIN(Table2[Local IntensMean Pos])</f>
        <v>25.186271450858001</v>
      </c>
      <c r="I16" s="24">
        <f>MIN(Table2[Local IntensMean Neg])</f>
        <v>64.111049488054604</v>
      </c>
      <c r="K16" s="7" t="s">
        <v>46</v>
      </c>
      <c r="L16" s="23">
        <f>MIN(Table2[Local IntensStDev Pos])</f>
        <v>7.4098203442544204</v>
      </c>
      <c r="M16" s="24">
        <f>MIN(Table2[Local IntensStDev Neg])</f>
        <v>1.7888348807166301</v>
      </c>
    </row>
    <row r="17" spans="1:13" ht="15.75" thickBot="1" x14ac:dyDescent="0.3">
      <c r="A17">
        <v>16</v>
      </c>
      <c r="B17">
        <f>COUNTIFS(Table2[Local IntensMean Pos], "&gt;="&amp;A17, Table2[Local IntensMean Pos], "&lt;"&amp;A18)</f>
        <v>0</v>
      </c>
      <c r="C17">
        <f>COUNTIFS(Table2[Local IntensMean Neg], "&gt;="&amp;A17, Table2[Local IntensMean Neg], "&lt;"&amp;A18)</f>
        <v>0</v>
      </c>
      <c r="D17">
        <f>COUNTIFS(Table2[Local IntensStDev Pos], "&gt;="&amp;A17, Table2[Local IntensStDev Pos], "&lt;"&amp;A18)</f>
        <v>60</v>
      </c>
      <c r="E17">
        <f>COUNTIFS(Table2[Local IntensStDev Neg], "&gt;="&amp;A17, Table2[Local IntensStDev Neg], "&lt;"&amp;A18)</f>
        <v>16</v>
      </c>
      <c r="G17" s="4" t="s">
        <v>45</v>
      </c>
      <c r="H17" s="11">
        <f>MAX(Table2[Local IntensMean Pos])</f>
        <v>202.684551430781</v>
      </c>
      <c r="I17" s="12">
        <f>MAX(Table2[Local IntensMean Neg])</f>
        <v>233.28502702970701</v>
      </c>
      <c r="K17" s="4" t="s">
        <v>45</v>
      </c>
      <c r="L17" s="11">
        <f>MAX(Table2[Local IntensStDev Pos])</f>
        <v>37.584774088609798</v>
      </c>
      <c r="M17" s="12">
        <f>MAX(Table2[Local IntensStDev Neg])</f>
        <v>24.874986195517302</v>
      </c>
    </row>
    <row r="18" spans="1:13" x14ac:dyDescent="0.25">
      <c r="A18">
        <v>17</v>
      </c>
      <c r="B18">
        <f>COUNTIFS(Table2[Local IntensMean Pos], "&gt;="&amp;A18, Table2[Local IntensMean Pos], "&lt;"&amp;A19)</f>
        <v>0</v>
      </c>
      <c r="C18">
        <f>COUNTIFS(Table2[Local IntensMean Neg], "&gt;="&amp;A18, Table2[Local IntensMean Neg], "&lt;"&amp;A19)</f>
        <v>0</v>
      </c>
      <c r="D18">
        <f>COUNTIFS(Table2[Local IntensStDev Pos], "&gt;="&amp;A18, Table2[Local IntensStDev Pos], "&lt;"&amp;A19)</f>
        <v>81</v>
      </c>
      <c r="E18">
        <f>COUNTIFS(Table2[Local IntensStDev Neg], "&gt;="&amp;A18, Table2[Local IntensStDev Neg], "&lt;"&amp;A19)</f>
        <v>20</v>
      </c>
    </row>
    <row r="19" spans="1:13" x14ac:dyDescent="0.25">
      <c r="A19">
        <v>18</v>
      </c>
      <c r="B19">
        <f>COUNTIFS(Table2[Local IntensMean Pos], "&gt;="&amp;A19, Table2[Local IntensMean Pos], "&lt;"&amp;A20)</f>
        <v>0</v>
      </c>
      <c r="C19">
        <f>COUNTIFS(Table2[Local IntensMean Neg], "&gt;="&amp;A19, Table2[Local IntensMean Neg], "&lt;"&amp;A20)</f>
        <v>0</v>
      </c>
      <c r="D19">
        <f>COUNTIFS(Table2[Local IntensStDev Pos], "&gt;="&amp;A19, Table2[Local IntensStDev Pos], "&lt;"&amp;A20)</f>
        <v>126</v>
      </c>
      <c r="E19">
        <f>COUNTIFS(Table2[Local IntensStDev Neg], "&gt;="&amp;A19, Table2[Local IntensStDev Neg], "&lt;"&amp;A20)</f>
        <v>13</v>
      </c>
    </row>
    <row r="20" spans="1:13" x14ac:dyDescent="0.25">
      <c r="A20">
        <v>19</v>
      </c>
      <c r="B20">
        <f>COUNTIFS(Table2[Local IntensMean Pos], "&gt;="&amp;A20, Table2[Local IntensMean Pos], "&lt;"&amp;A21)</f>
        <v>0</v>
      </c>
      <c r="C20">
        <f>COUNTIFS(Table2[Local IntensMean Neg], "&gt;="&amp;A20, Table2[Local IntensMean Neg], "&lt;"&amp;A21)</f>
        <v>0</v>
      </c>
      <c r="D20">
        <f>COUNTIFS(Table2[Local IntensStDev Pos], "&gt;="&amp;A20, Table2[Local IntensStDev Pos], "&lt;"&amp;A21)</f>
        <v>123</v>
      </c>
      <c r="E20">
        <f>COUNTIFS(Table2[Local IntensStDev Neg], "&gt;="&amp;A20, Table2[Local IntensStDev Neg], "&lt;"&amp;A21)</f>
        <v>6</v>
      </c>
      <c r="G20" s="3"/>
      <c r="K20" s="3"/>
    </row>
    <row r="21" spans="1:13" x14ac:dyDescent="0.25">
      <c r="A21">
        <v>20</v>
      </c>
      <c r="B21">
        <f>COUNTIFS(Table2[Local IntensMean Pos], "&gt;="&amp;A21, Table2[Local IntensMean Pos], "&lt;"&amp;A22)</f>
        <v>0</v>
      </c>
      <c r="C21">
        <f>COUNTIFS(Table2[Local IntensMean Neg], "&gt;="&amp;A21, Table2[Local IntensMean Neg], "&lt;"&amp;A22)</f>
        <v>0</v>
      </c>
      <c r="D21">
        <f>COUNTIFS(Table2[Local IntensStDev Pos], "&gt;="&amp;A21, Table2[Local IntensStDev Pos], "&lt;"&amp;A22)</f>
        <v>228</v>
      </c>
      <c r="E21">
        <f>COUNTIFS(Table2[Local IntensStDev Neg], "&gt;="&amp;A21, Table2[Local IntensStDev Neg], "&lt;"&amp;A22)</f>
        <v>9</v>
      </c>
      <c r="G21" s="21" t="s">
        <v>48</v>
      </c>
      <c r="K21" s="21" t="s">
        <v>48</v>
      </c>
    </row>
    <row r="22" spans="1:13" x14ac:dyDescent="0.25">
      <c r="A22">
        <v>21</v>
      </c>
      <c r="B22">
        <f>COUNTIFS(Table2[Local IntensMean Pos], "&gt;="&amp;A22, Table2[Local IntensMean Pos], "&lt;"&amp;A23)</f>
        <v>0</v>
      </c>
      <c r="C22">
        <f>COUNTIFS(Table2[Local IntensMean Neg], "&gt;="&amp;A22, Table2[Local IntensMean Neg], "&lt;"&amp;A23)</f>
        <v>0</v>
      </c>
      <c r="D22">
        <f>COUNTIFS(Table2[Local IntensStDev Pos], "&gt;="&amp;A22, Table2[Local IntensStDev Pos], "&lt;"&amp;A23)</f>
        <v>331</v>
      </c>
      <c r="E22">
        <f>COUNTIFS(Table2[Local IntensStDev Neg], "&gt;="&amp;A22, Table2[Local IntensStDev Neg], "&lt;"&amp;A23)</f>
        <v>2</v>
      </c>
      <c r="G22" s="20" t="s">
        <v>50</v>
      </c>
      <c r="H22">
        <f>COUNTIFS(Table2[Local IntensMean Pos], "&gt;="&amp;I16, Table2[Local IntensMean Pos], "&lt;="&amp;I17)</f>
        <v>3250</v>
      </c>
      <c r="K22" s="20" t="s">
        <v>50</v>
      </c>
      <c r="L22">
        <f>COUNTIFS(Table2[Local IntensStDev Pos], "&gt;="&amp;M16, Table2[Local IntensStDev Pos], "&lt;="&amp;M17)</f>
        <v>2345</v>
      </c>
    </row>
    <row r="23" spans="1:13" x14ac:dyDescent="0.25">
      <c r="A23">
        <v>22</v>
      </c>
      <c r="B23">
        <f>COUNTIFS(Table2[Local IntensMean Pos], "&gt;="&amp;A23, Table2[Local IntensMean Pos], "&lt;"&amp;A24)</f>
        <v>0</v>
      </c>
      <c r="C23">
        <f>COUNTIFS(Table2[Local IntensMean Neg], "&gt;="&amp;A23, Table2[Local IntensMean Neg], "&lt;"&amp;A24)</f>
        <v>0</v>
      </c>
      <c r="D23">
        <f>COUNTIFS(Table2[Local IntensStDev Pos], "&gt;="&amp;A23, Table2[Local IntensStDev Pos], "&lt;"&amp;A24)</f>
        <v>354</v>
      </c>
      <c r="E23">
        <f>COUNTIFS(Table2[Local IntensStDev Neg], "&gt;="&amp;A23, Table2[Local IntensStDev Neg], "&lt;"&amp;A24)</f>
        <v>3</v>
      </c>
      <c r="G23" s="49" t="s">
        <v>51</v>
      </c>
      <c r="H23">
        <f>H22/4000*100</f>
        <v>81.25</v>
      </c>
      <c r="K23" s="49" t="s">
        <v>51</v>
      </c>
      <c r="L23">
        <f>L22/4000*100</f>
        <v>58.625000000000007</v>
      </c>
    </row>
    <row r="24" spans="1:13" x14ac:dyDescent="0.25">
      <c r="A24">
        <v>23</v>
      </c>
      <c r="B24">
        <f>COUNTIFS(Table2[Local IntensMean Pos], "&gt;="&amp;A24, Table2[Local IntensMean Pos], "&lt;"&amp;A25)</f>
        <v>0</v>
      </c>
      <c r="C24">
        <f>COUNTIFS(Table2[Local IntensMean Neg], "&gt;="&amp;A24, Table2[Local IntensMean Neg], "&lt;"&amp;A25)</f>
        <v>0</v>
      </c>
      <c r="D24">
        <f>COUNTIFS(Table2[Local IntensStDev Pos], "&gt;="&amp;A24, Table2[Local IntensStDev Pos], "&lt;"&amp;A25)</f>
        <v>450</v>
      </c>
      <c r="E24">
        <f>COUNTIFS(Table2[Local IntensStDev Neg], "&gt;="&amp;A24, Table2[Local IntensStDev Neg], "&lt;"&amp;A25)</f>
        <v>0</v>
      </c>
    </row>
    <row r="25" spans="1:13" x14ac:dyDescent="0.25">
      <c r="A25">
        <v>24</v>
      </c>
      <c r="B25">
        <f>COUNTIFS(Table2[Local IntensMean Pos], "&gt;="&amp;A25, Table2[Local IntensMean Pos], "&lt;"&amp;A26)</f>
        <v>0</v>
      </c>
      <c r="C25">
        <f>COUNTIFS(Table2[Local IntensMean Neg], "&gt;="&amp;A25, Table2[Local IntensMean Neg], "&lt;"&amp;A26)</f>
        <v>0</v>
      </c>
      <c r="D25">
        <f>COUNTIFS(Table2[Local IntensStDev Pos], "&gt;="&amp;A25, Table2[Local IntensStDev Pos], "&lt;"&amp;A26)</f>
        <v>461</v>
      </c>
      <c r="E25">
        <f>COUNTIFS(Table2[Local IntensStDev Neg], "&gt;="&amp;A25, Table2[Local IntensStDev Neg], "&lt;"&amp;A26)</f>
        <v>1</v>
      </c>
      <c r="G25" s="21" t="s">
        <v>49</v>
      </c>
      <c r="K25" s="21" t="s">
        <v>49</v>
      </c>
    </row>
    <row r="26" spans="1:13" x14ac:dyDescent="0.25">
      <c r="A26">
        <v>25</v>
      </c>
      <c r="B26">
        <f>COUNTIFS(Table2[Local IntensMean Pos], "&gt;="&amp;A26, Table2[Local IntensMean Pos], "&lt;"&amp;A27)</f>
        <v>4</v>
      </c>
      <c r="C26">
        <f>COUNTIFS(Table2[Local IntensMean Neg], "&gt;="&amp;A26, Table2[Local IntensMean Neg], "&lt;"&amp;A27)</f>
        <v>0</v>
      </c>
      <c r="D26">
        <f>COUNTIFS(Table2[Local IntensStDev Pos], "&gt;="&amp;A26, Table2[Local IntensStDev Pos], "&lt;"&amp;A27)</f>
        <v>429</v>
      </c>
      <c r="E26">
        <f>COUNTIFS(Table2[Local IntensStDev Neg], "&gt;="&amp;A26, Table2[Local IntensStDev Neg], "&lt;"&amp;A27)</f>
        <v>0</v>
      </c>
      <c r="G26" s="49" t="s">
        <v>50</v>
      </c>
      <c r="H26">
        <f>COUNTIFS(Table2[Local IntensMean Neg], "&gt;="&amp;H16, Table2[Local IntensMean Neg], "&lt;="&amp;H17)</f>
        <v>3664</v>
      </c>
      <c r="K26" s="49" t="s">
        <v>50</v>
      </c>
      <c r="L26">
        <f>COUNTIFS(Table2[Local IntensStDev Neg], "&gt;="&amp;L16, Table2[Local IntensStDev Neg], "&lt;="&amp;L17)</f>
        <v>1295</v>
      </c>
    </row>
    <row r="27" spans="1:13" x14ac:dyDescent="0.25">
      <c r="A27">
        <v>26</v>
      </c>
      <c r="B27">
        <f>COUNTIFS(Table2[Local IntensMean Pos], "&gt;="&amp;A27, Table2[Local IntensMean Pos], "&lt;"&amp;A28)</f>
        <v>0</v>
      </c>
      <c r="C27">
        <f>COUNTIFS(Table2[Local IntensMean Neg], "&gt;="&amp;A27, Table2[Local IntensMean Neg], "&lt;"&amp;A28)</f>
        <v>0</v>
      </c>
      <c r="D27">
        <f>COUNTIFS(Table2[Local IntensStDev Pos], "&gt;="&amp;A27, Table2[Local IntensStDev Pos], "&lt;"&amp;A28)</f>
        <v>347</v>
      </c>
      <c r="E27">
        <f>COUNTIFS(Table2[Local IntensStDev Neg], "&gt;="&amp;A27, Table2[Local IntensStDev Neg], "&lt;"&amp;A28)</f>
        <v>0</v>
      </c>
      <c r="G27" s="20" t="s">
        <v>51</v>
      </c>
      <c r="H27">
        <f>H26/4000*100</f>
        <v>91.600000000000009</v>
      </c>
      <c r="K27" s="20" t="s">
        <v>51</v>
      </c>
      <c r="L27">
        <f>L26/4000*100</f>
        <v>32.375</v>
      </c>
    </row>
    <row r="28" spans="1:13" x14ac:dyDescent="0.25">
      <c r="A28">
        <v>27</v>
      </c>
      <c r="B28">
        <f>COUNTIFS(Table2[Local IntensMean Pos], "&gt;="&amp;A28, Table2[Local IntensMean Pos], "&lt;"&amp;A29)</f>
        <v>0</v>
      </c>
      <c r="C28">
        <f>COUNTIFS(Table2[Local IntensMean Neg], "&gt;="&amp;A28, Table2[Local IntensMean Neg], "&lt;"&amp;A29)</f>
        <v>0</v>
      </c>
      <c r="D28">
        <f>COUNTIFS(Table2[Local IntensStDev Pos], "&gt;="&amp;A28, Table2[Local IntensStDev Pos], "&lt;"&amp;A29)</f>
        <v>252</v>
      </c>
      <c r="E28">
        <f>COUNTIFS(Table2[Local IntensStDev Neg], "&gt;="&amp;A28, Table2[Local IntensStDev Neg], "&lt;"&amp;A29)</f>
        <v>0</v>
      </c>
    </row>
    <row r="29" spans="1:13" x14ac:dyDescent="0.25">
      <c r="A29">
        <v>28</v>
      </c>
      <c r="B29">
        <f>COUNTIFS(Table2[Local IntensMean Pos], "&gt;="&amp;A29, Table2[Local IntensMean Pos], "&lt;"&amp;A30)</f>
        <v>0</v>
      </c>
      <c r="C29">
        <f>COUNTIFS(Table2[Local IntensMean Neg], "&gt;="&amp;A29, Table2[Local IntensMean Neg], "&lt;"&amp;A30)</f>
        <v>0</v>
      </c>
      <c r="D29">
        <f>COUNTIFS(Table2[Local IntensStDev Pos], "&gt;="&amp;A29, Table2[Local IntensStDev Pos], "&lt;"&amp;A30)</f>
        <v>200</v>
      </c>
      <c r="E29">
        <f>COUNTIFS(Table2[Local IntensStDev Neg], "&gt;="&amp;A29, Table2[Local IntensStDev Neg], "&lt;"&amp;A30)</f>
        <v>0</v>
      </c>
    </row>
    <row r="30" spans="1:13" x14ac:dyDescent="0.25">
      <c r="A30">
        <v>29</v>
      </c>
      <c r="B30">
        <f>COUNTIFS(Table2[Local IntensMean Pos], "&gt;="&amp;A30, Table2[Local IntensMean Pos], "&lt;"&amp;A31)</f>
        <v>0</v>
      </c>
      <c r="C30">
        <f>COUNTIFS(Table2[Local IntensMean Neg], "&gt;="&amp;A30, Table2[Local IntensMean Neg], "&lt;"&amp;A31)</f>
        <v>0</v>
      </c>
      <c r="D30">
        <f>COUNTIFS(Table2[Local IntensStDev Pos], "&gt;="&amp;A30, Table2[Local IntensStDev Pos], "&lt;"&amp;A31)</f>
        <v>121</v>
      </c>
      <c r="E30">
        <f>COUNTIFS(Table2[Local IntensStDev Neg], "&gt;="&amp;A30, Table2[Local IntensStDev Neg], "&lt;"&amp;A31)</f>
        <v>0</v>
      </c>
      <c r="G30" s="21" t="s">
        <v>15</v>
      </c>
      <c r="K30" s="21" t="s">
        <v>15</v>
      </c>
    </row>
    <row r="31" spans="1:13" x14ac:dyDescent="0.25">
      <c r="A31">
        <v>30</v>
      </c>
      <c r="B31">
        <f>COUNTIFS(Table2[Local IntensMean Pos], "&gt;="&amp;A31, Table2[Local IntensMean Pos], "&lt;"&amp;A32)</f>
        <v>1</v>
      </c>
      <c r="C31">
        <f>COUNTIFS(Table2[Local IntensMean Neg], "&gt;="&amp;A31, Table2[Local IntensMean Neg], "&lt;"&amp;A32)</f>
        <v>0</v>
      </c>
      <c r="D31">
        <f>COUNTIFS(Table2[Local IntensStDev Pos], "&gt;="&amp;A31, Table2[Local IntensStDev Pos], "&lt;"&amp;A32)</f>
        <v>96</v>
      </c>
      <c r="E31">
        <f>COUNTIFS(Table2[Local IntensStDev Neg], "&gt;="&amp;A31, Table2[Local IntensStDev Neg], "&lt;"&amp;A32)</f>
        <v>0</v>
      </c>
      <c r="G31" t="s">
        <v>50</v>
      </c>
      <c r="H31">
        <f>H22+H26</f>
        <v>6914</v>
      </c>
      <c r="K31" t="s">
        <v>50</v>
      </c>
      <c r="L31">
        <f>L22+L26</f>
        <v>3640</v>
      </c>
    </row>
    <row r="32" spans="1:13" x14ac:dyDescent="0.25">
      <c r="A32">
        <v>31</v>
      </c>
      <c r="B32">
        <f>COUNTIFS(Table2[Local IntensMean Pos], "&gt;="&amp;A32, Table2[Local IntensMean Pos], "&lt;"&amp;A33)</f>
        <v>2</v>
      </c>
      <c r="C32">
        <f>COUNTIFS(Table2[Local IntensMean Neg], "&gt;="&amp;A32, Table2[Local IntensMean Neg], "&lt;"&amp;A33)</f>
        <v>0</v>
      </c>
      <c r="D32">
        <f>COUNTIFS(Table2[Local IntensStDev Pos], "&gt;="&amp;A32, Table2[Local IntensStDev Pos], "&lt;"&amp;A33)</f>
        <v>61</v>
      </c>
      <c r="E32">
        <f>COUNTIFS(Table2[Local IntensStDev Neg], "&gt;="&amp;A32, Table2[Local IntensStDev Neg], "&lt;"&amp;A33)</f>
        <v>0</v>
      </c>
      <c r="G32" t="s">
        <v>51</v>
      </c>
      <c r="H32">
        <f>H31/8000*100</f>
        <v>86.424999999999997</v>
      </c>
      <c r="K32" t="s">
        <v>51</v>
      </c>
      <c r="L32">
        <f>L31/8000*100</f>
        <v>45.5</v>
      </c>
    </row>
    <row r="33" spans="1:22" x14ac:dyDescent="0.25">
      <c r="A33">
        <v>32</v>
      </c>
      <c r="B33">
        <f>COUNTIFS(Table2[Local IntensMean Pos], "&gt;="&amp;A33, Table2[Local IntensMean Pos], "&lt;"&amp;A34)</f>
        <v>0</v>
      </c>
      <c r="C33">
        <f>COUNTIFS(Table2[Local IntensMean Neg], "&gt;="&amp;A33, Table2[Local IntensMean Neg], "&lt;"&amp;A34)</f>
        <v>0</v>
      </c>
      <c r="D33">
        <f>COUNTIFS(Table2[Local IntensStDev Pos], "&gt;="&amp;A33, Table2[Local IntensStDev Pos], "&lt;"&amp;A34)</f>
        <v>41</v>
      </c>
      <c r="E33">
        <f>COUNTIFS(Table2[Local IntensStDev Neg], "&gt;="&amp;A33, Table2[Local IntensStDev Neg], "&lt;"&amp;A34)</f>
        <v>0</v>
      </c>
    </row>
    <row r="34" spans="1:22" x14ac:dyDescent="0.25">
      <c r="A34">
        <v>33</v>
      </c>
      <c r="B34">
        <f>COUNTIFS(Table2[Local IntensMean Pos], "&gt;="&amp;A34, Table2[Local IntensMean Pos], "&lt;"&amp;A35)</f>
        <v>0</v>
      </c>
      <c r="C34">
        <f>COUNTIFS(Table2[Local IntensMean Neg], "&gt;="&amp;A34, Table2[Local IntensMean Neg], "&lt;"&amp;A35)</f>
        <v>0</v>
      </c>
      <c r="D34">
        <f>COUNTIFS(Table2[Local IntensStDev Pos], "&gt;="&amp;A34, Table2[Local IntensStDev Pos], "&lt;"&amp;A35)</f>
        <v>34</v>
      </c>
      <c r="E34">
        <f>COUNTIFS(Table2[Local IntensStDev Neg], "&gt;="&amp;A34, Table2[Local IntensStDev Neg], "&lt;"&amp;A35)</f>
        <v>0</v>
      </c>
    </row>
    <row r="35" spans="1:22" x14ac:dyDescent="0.25">
      <c r="A35">
        <v>34</v>
      </c>
      <c r="B35">
        <f>COUNTIFS(Table2[Local IntensMean Pos], "&gt;="&amp;A35, Table2[Local IntensMean Pos], "&lt;"&amp;A36)</f>
        <v>0</v>
      </c>
      <c r="C35">
        <f>COUNTIFS(Table2[Local IntensMean Neg], "&gt;="&amp;A35, Table2[Local IntensMean Neg], "&lt;"&amp;A36)</f>
        <v>0</v>
      </c>
      <c r="D35">
        <f>COUNTIFS(Table2[Local IntensStDev Pos], "&gt;="&amp;A35, Table2[Local IntensStDev Pos], "&lt;"&amp;A36)</f>
        <v>11</v>
      </c>
      <c r="E35">
        <f>COUNTIFS(Table2[Local IntensStDev Neg], "&gt;="&amp;A35, Table2[Local IntensStDev Neg], "&lt;"&amp;A36)</f>
        <v>0</v>
      </c>
    </row>
    <row r="36" spans="1:22" x14ac:dyDescent="0.25">
      <c r="A36">
        <v>35</v>
      </c>
      <c r="B36">
        <f>COUNTIFS(Table2[Local IntensMean Pos], "&gt;="&amp;A36, Table2[Local IntensMean Pos], "&lt;"&amp;A37)</f>
        <v>0</v>
      </c>
      <c r="C36">
        <f>COUNTIFS(Table2[Local IntensMean Neg], "&gt;="&amp;A36, Table2[Local IntensMean Neg], "&lt;"&amp;A37)</f>
        <v>0</v>
      </c>
      <c r="D36">
        <f>COUNTIFS(Table2[Local IntensStDev Pos], "&gt;="&amp;A36, Table2[Local IntensStDev Pos], "&lt;"&amp;A37)</f>
        <v>4</v>
      </c>
      <c r="E36">
        <f>COUNTIFS(Table2[Local IntensStDev Neg], "&gt;="&amp;A36, Table2[Local IntensStDev Neg], "&lt;"&amp;A37)</f>
        <v>0</v>
      </c>
    </row>
    <row r="37" spans="1:22" ht="24" thickBot="1" x14ac:dyDescent="0.4">
      <c r="A37">
        <v>36</v>
      </c>
      <c r="B37">
        <f>COUNTIFS(Table2[Local IntensMean Pos], "&gt;="&amp;A37, Table2[Local IntensMean Pos], "&lt;"&amp;A38)</f>
        <v>2</v>
      </c>
      <c r="C37">
        <f>COUNTIFS(Table2[Local IntensMean Neg], "&gt;="&amp;A37, Table2[Local IntensMean Neg], "&lt;"&amp;A38)</f>
        <v>0</v>
      </c>
      <c r="D37">
        <f>COUNTIFS(Table2[Local IntensStDev Pos], "&gt;="&amp;A37, Table2[Local IntensStDev Pos], "&lt;"&amp;A38)</f>
        <v>1</v>
      </c>
      <c r="E37">
        <f>COUNTIFS(Table2[Local IntensStDev Neg], "&gt;="&amp;A37, Table2[Local IntensStDev Neg], "&lt;"&amp;A38)</f>
        <v>0</v>
      </c>
      <c r="G37" s="69" t="s">
        <v>63</v>
      </c>
      <c r="H37" s="69"/>
      <c r="I37" s="69"/>
      <c r="J37" s="69"/>
      <c r="K37" s="69"/>
      <c r="L37" s="69"/>
      <c r="M37" s="69"/>
      <c r="P37" s="69" t="s">
        <v>75</v>
      </c>
      <c r="Q37" s="69"/>
      <c r="R37" s="69"/>
      <c r="S37" s="69"/>
      <c r="T37" s="69"/>
      <c r="U37" s="69"/>
      <c r="V37" s="69"/>
    </row>
    <row r="38" spans="1:22" x14ac:dyDescent="0.25">
      <c r="A38">
        <v>37</v>
      </c>
      <c r="B38">
        <f>COUNTIFS(Table2[Local IntensMean Pos], "&gt;="&amp;A38, Table2[Local IntensMean Pos], "&lt;"&amp;A39)</f>
        <v>2</v>
      </c>
      <c r="C38">
        <f>COUNTIFS(Table2[Local IntensMean Neg], "&gt;="&amp;A38, Table2[Local IntensMean Neg], "&lt;"&amp;A39)</f>
        <v>0</v>
      </c>
      <c r="D38">
        <f>COUNTIFS(Table2[Local IntensStDev Pos], "&gt;="&amp;A38, Table2[Local IntensStDev Pos], "&lt;"&amp;A39)</f>
        <v>1</v>
      </c>
      <c r="E38">
        <f>COUNTIFS(Table2[Local IntensStDev Neg], "&gt;="&amp;A38, Table2[Local IntensStDev Neg], "&lt;"&amp;A39)</f>
        <v>0</v>
      </c>
    </row>
    <row r="39" spans="1:22" x14ac:dyDescent="0.25">
      <c r="A39">
        <v>38</v>
      </c>
      <c r="B39">
        <f>COUNTIFS(Table2[Local IntensMean Pos], "&gt;="&amp;A39, Table2[Local IntensMean Pos], "&lt;"&amp;A40)</f>
        <v>3</v>
      </c>
      <c r="C39">
        <f>COUNTIFS(Table2[Local IntensMean Neg], "&gt;="&amp;A39, Table2[Local IntensMean Neg], "&lt;"&amp;A40)</f>
        <v>0</v>
      </c>
      <c r="D39">
        <f>COUNTIFS(Table2[Local IntensStDev Pos], "&gt;="&amp;A39, Table2[Local IntensStDev Pos], "&lt;"&amp;A40)</f>
        <v>0</v>
      </c>
      <c r="E39">
        <f>COUNTIFS(Table2[Local IntensStDev Neg], "&gt;="&amp;A39, Table2[Local IntensStDev Neg], "&lt;"&amp;A40)</f>
        <v>0</v>
      </c>
    </row>
    <row r="40" spans="1:22" ht="21" x14ac:dyDescent="0.35">
      <c r="A40">
        <v>39</v>
      </c>
      <c r="B40">
        <f>COUNTIFS(Table2[Local IntensMean Pos], "&gt;="&amp;A40, Table2[Local IntensMean Pos], "&lt;"&amp;A41)</f>
        <v>3</v>
      </c>
      <c r="C40">
        <f>COUNTIFS(Table2[Local IntensMean Neg], "&gt;="&amp;A40, Table2[Local IntensMean Neg], "&lt;"&amp;A41)</f>
        <v>0</v>
      </c>
      <c r="D40">
        <f>COUNTIFS(Table2[Local IntensStDev Pos], "&gt;="&amp;A40, Table2[Local IntensStDev Pos], "&lt;"&amp;A41)</f>
        <v>0</v>
      </c>
      <c r="E40">
        <f>COUNTIFS(Table2[Local IntensStDev Neg], "&gt;="&amp;A40, Table2[Local IntensStDev Neg], "&lt;"&amp;A41)</f>
        <v>0</v>
      </c>
      <c r="G40" s="68" t="s">
        <v>93</v>
      </c>
      <c r="H40" s="68"/>
      <c r="I40" s="68"/>
      <c r="K40" s="68" t="s">
        <v>94</v>
      </c>
      <c r="L40" s="68"/>
      <c r="M40" s="68"/>
      <c r="P40" s="68" t="s">
        <v>93</v>
      </c>
      <c r="Q40" s="68"/>
      <c r="R40" s="68"/>
      <c r="T40" s="68" t="s">
        <v>94</v>
      </c>
      <c r="U40" s="68"/>
      <c r="V40" s="68"/>
    </row>
    <row r="41" spans="1:22" x14ac:dyDescent="0.25">
      <c r="A41">
        <v>40</v>
      </c>
      <c r="B41">
        <f>COUNTIFS(Table2[Local IntensMean Pos], "&gt;="&amp;A41, Table2[Local IntensMean Pos], "&lt;"&amp;A42)</f>
        <v>4</v>
      </c>
      <c r="C41">
        <f>COUNTIFS(Table2[Local IntensMean Neg], "&gt;="&amp;A41, Table2[Local IntensMean Neg], "&lt;"&amp;A42)</f>
        <v>0</v>
      </c>
      <c r="D41">
        <f>COUNTIFS(Table2[Local IntensStDev Pos], "&gt;="&amp;A41, Table2[Local IntensStDev Pos], "&lt;"&amp;A42)</f>
        <v>0</v>
      </c>
      <c r="E41">
        <f>COUNTIFS(Table2[Local IntensStDev Neg], "&gt;="&amp;A41, Table2[Local IntensStDev Neg], "&lt;"&amp;A42)</f>
        <v>0</v>
      </c>
    </row>
    <row r="42" spans="1:22" x14ac:dyDescent="0.25">
      <c r="A42">
        <v>41</v>
      </c>
      <c r="B42">
        <f>COUNTIFS(Table2[Local IntensMean Pos], "&gt;="&amp;A42, Table2[Local IntensMean Pos], "&lt;"&amp;A43)</f>
        <v>15</v>
      </c>
      <c r="C42">
        <f>COUNTIFS(Table2[Local IntensMean Neg], "&gt;="&amp;A42, Table2[Local IntensMean Neg], "&lt;"&amp;A43)</f>
        <v>0</v>
      </c>
      <c r="D42">
        <f>COUNTIFS(Table2[Local IntensStDev Pos], "&gt;="&amp;A42, Table2[Local IntensStDev Pos], "&lt;"&amp;A43)</f>
        <v>0</v>
      </c>
      <c r="E42">
        <f>COUNTIFS(Table2[Local IntensStDev Neg], "&gt;="&amp;A42, Table2[Local IntensStDev Neg], "&lt;"&amp;A43)</f>
        <v>0</v>
      </c>
      <c r="G42" t="s">
        <v>64</v>
      </c>
      <c r="H42" s="25">
        <f>AVERAGE(J5:K5)</f>
        <v>127.96114378223658</v>
      </c>
      <c r="K42" t="s">
        <v>64</v>
      </c>
      <c r="L42" s="25">
        <f>AVERAGE(L5:M5)</f>
        <v>15.382367805725451</v>
      </c>
      <c r="P42" t="s">
        <v>64</v>
      </c>
      <c r="Q42" s="25">
        <f>AVERAGE(J7:K7)</f>
        <v>127.06189004981429</v>
      </c>
      <c r="T42" t="s">
        <v>64</v>
      </c>
      <c r="U42" s="25">
        <f>AVERAGE(L7:M7)</f>
        <v>15.145050766530385</v>
      </c>
    </row>
    <row r="43" spans="1:22" x14ac:dyDescent="0.25">
      <c r="A43">
        <v>42</v>
      </c>
      <c r="B43">
        <f>COUNTIFS(Table2[Local IntensMean Pos], "&gt;="&amp;A43, Table2[Local IntensMean Pos], "&lt;"&amp;A44)</f>
        <v>16</v>
      </c>
      <c r="C43">
        <f>COUNTIFS(Table2[Local IntensMean Neg], "&gt;="&amp;A43, Table2[Local IntensMean Neg], "&lt;"&amp;A44)</f>
        <v>0</v>
      </c>
      <c r="D43">
        <f>COUNTIFS(Table2[Local IntensStDev Pos], "&gt;="&amp;A43, Table2[Local IntensStDev Pos], "&lt;"&amp;A44)</f>
        <v>0</v>
      </c>
      <c r="E43">
        <f>COUNTIFS(Table2[Local IntensStDev Neg], "&gt;="&amp;A43, Table2[Local IntensStDev Neg], "&lt;"&amp;A44)</f>
        <v>0</v>
      </c>
    </row>
    <row r="44" spans="1:22" x14ac:dyDescent="0.25">
      <c r="A44">
        <v>43</v>
      </c>
      <c r="B44">
        <f>COUNTIFS(Table2[Local IntensMean Pos], "&gt;="&amp;A44, Table2[Local IntensMean Pos], "&lt;"&amp;A45)</f>
        <v>13</v>
      </c>
      <c r="C44">
        <f>COUNTIFS(Table2[Local IntensMean Neg], "&gt;="&amp;A44, Table2[Local IntensMean Neg], "&lt;"&amp;A45)</f>
        <v>0</v>
      </c>
      <c r="D44">
        <f>COUNTIFS(Table2[Local IntensStDev Pos], "&gt;="&amp;A44, Table2[Local IntensStDev Pos], "&lt;"&amp;A45)</f>
        <v>0</v>
      </c>
      <c r="E44">
        <f>COUNTIFS(Table2[Local IntensStDev Neg], "&gt;="&amp;A44, Table2[Local IntensStDev Neg], "&lt;"&amp;A45)</f>
        <v>0</v>
      </c>
      <c r="G44" t="s">
        <v>65</v>
      </c>
      <c r="H44">
        <f>COUNTIF(Table2[Local IntensMean Neg], "&lt;"&amp;H42)</f>
        <v>176</v>
      </c>
      <c r="K44" t="s">
        <v>68</v>
      </c>
      <c r="L44">
        <f>COUNTIF(Table2[Local IntensStDev Neg], "&gt;"&amp;L42)</f>
        <v>82</v>
      </c>
      <c r="P44" t="s">
        <v>65</v>
      </c>
      <c r="Q44">
        <f>COUNTIF(Table2[Local IntensMean Neg], "&lt;"&amp;Q42)</f>
        <v>164</v>
      </c>
      <c r="T44" t="s">
        <v>68</v>
      </c>
      <c r="U44">
        <f>COUNTIF(Table2[Local IntensStDev Neg], "&gt;"&amp;U42)</f>
        <v>88</v>
      </c>
    </row>
    <row r="45" spans="1:22" x14ac:dyDescent="0.25">
      <c r="A45">
        <v>44</v>
      </c>
      <c r="B45">
        <f>COUNTIFS(Table2[Local IntensMean Pos], "&gt;="&amp;A45, Table2[Local IntensMean Pos], "&lt;"&amp;A46)</f>
        <v>8</v>
      </c>
      <c r="C45">
        <f>COUNTIFS(Table2[Local IntensMean Neg], "&gt;="&amp;A45, Table2[Local IntensMean Neg], "&lt;"&amp;A46)</f>
        <v>0</v>
      </c>
      <c r="D45">
        <f>COUNTIFS(Table2[Local IntensStDev Pos], "&gt;="&amp;A45, Table2[Local IntensStDev Pos], "&lt;"&amp;A46)</f>
        <v>0</v>
      </c>
      <c r="E45">
        <f>COUNTIFS(Table2[Local IntensStDev Neg], "&gt;="&amp;A45, Table2[Local IntensStDev Neg], "&lt;"&amp;A46)</f>
        <v>0</v>
      </c>
      <c r="G45" t="s">
        <v>66</v>
      </c>
      <c r="H45">
        <f>COUNTIF(Table2[Local IntensMean Pos], "&gt;"&amp;H42)</f>
        <v>124</v>
      </c>
      <c r="K45" t="s">
        <v>69</v>
      </c>
      <c r="L45">
        <f>COUNTIF(Table2[Local IntensStDev Pos], "&lt;"&amp;L42)</f>
        <v>140</v>
      </c>
      <c r="P45" t="s">
        <v>66</v>
      </c>
      <c r="Q45">
        <f>COUNTIF(Table2[Local IntensMean Pos], "&gt;"&amp;Q42)</f>
        <v>125</v>
      </c>
      <c r="T45" t="s">
        <v>69</v>
      </c>
      <c r="U45">
        <f>COUNTIF(Table2[Local IntensStDev Pos], "&lt;"&amp;U42)</f>
        <v>123</v>
      </c>
    </row>
    <row r="46" spans="1:22" x14ac:dyDescent="0.25">
      <c r="A46">
        <v>45</v>
      </c>
      <c r="B46">
        <f>COUNTIFS(Table2[Local IntensMean Pos], "&gt;="&amp;A46, Table2[Local IntensMean Pos], "&lt;"&amp;A47)</f>
        <v>14</v>
      </c>
      <c r="C46">
        <f>COUNTIFS(Table2[Local IntensMean Neg], "&gt;="&amp;A46, Table2[Local IntensMean Neg], "&lt;"&amp;A47)</f>
        <v>0</v>
      </c>
      <c r="D46">
        <f>COUNTIFS(Table2[Local IntensStDev Pos], "&gt;="&amp;A46, Table2[Local IntensStDev Pos], "&lt;"&amp;A47)</f>
        <v>0</v>
      </c>
      <c r="E46">
        <f>COUNTIFS(Table2[Local IntensStDev Neg], "&gt;="&amp;A46, Table2[Local IntensStDev Neg], "&lt;"&amp;A47)</f>
        <v>0</v>
      </c>
    </row>
    <row r="47" spans="1:22" x14ac:dyDescent="0.25">
      <c r="A47">
        <v>46</v>
      </c>
      <c r="B47">
        <f>COUNTIFS(Table2[Local IntensMean Pos], "&gt;="&amp;A47, Table2[Local IntensMean Pos], "&lt;"&amp;A48)</f>
        <v>13</v>
      </c>
      <c r="C47">
        <f>COUNTIFS(Table2[Local IntensMean Neg], "&gt;="&amp;A47, Table2[Local IntensMean Neg], "&lt;"&amp;A48)</f>
        <v>0</v>
      </c>
      <c r="D47">
        <f>COUNTIFS(Table2[Local IntensStDev Pos], "&gt;="&amp;A47, Table2[Local IntensStDev Pos], "&lt;"&amp;A48)</f>
        <v>0</v>
      </c>
      <c r="E47">
        <f>COUNTIFS(Table2[Local IntensStDev Neg], "&gt;="&amp;A47, Table2[Local IntensStDev Neg], "&lt;"&amp;A48)</f>
        <v>0</v>
      </c>
    </row>
    <row r="48" spans="1:22" x14ac:dyDescent="0.25">
      <c r="A48">
        <v>47</v>
      </c>
      <c r="B48">
        <f>COUNTIFS(Table2[Local IntensMean Pos], "&gt;="&amp;A48, Table2[Local IntensMean Pos], "&lt;"&amp;A49)</f>
        <v>15</v>
      </c>
      <c r="C48">
        <f>COUNTIFS(Table2[Local IntensMean Neg], "&gt;="&amp;A48, Table2[Local IntensMean Neg], "&lt;"&amp;A49)</f>
        <v>0</v>
      </c>
      <c r="D48">
        <f>COUNTIFS(Table2[Local IntensStDev Pos], "&gt;="&amp;A48, Table2[Local IntensStDev Pos], "&lt;"&amp;A49)</f>
        <v>0</v>
      </c>
      <c r="E48">
        <f>COUNTIFS(Table2[Local IntensStDev Neg], "&gt;="&amp;A48, Table2[Local IntensStDev Neg], "&lt;"&amp;A49)</f>
        <v>0</v>
      </c>
      <c r="G48" t="s">
        <v>67</v>
      </c>
      <c r="K48" t="s">
        <v>67</v>
      </c>
      <c r="P48" t="s">
        <v>67</v>
      </c>
      <c r="T48" t="s">
        <v>67</v>
      </c>
    </row>
    <row r="49" spans="1:23" x14ac:dyDescent="0.25">
      <c r="A49">
        <v>48</v>
      </c>
      <c r="B49">
        <f>COUNTIFS(Table2[Local IntensMean Pos], "&gt;="&amp;A49, Table2[Local IntensMean Pos], "&lt;"&amp;A50)</f>
        <v>25</v>
      </c>
      <c r="C49">
        <f>COUNTIFS(Table2[Local IntensMean Neg], "&gt;="&amp;A49, Table2[Local IntensMean Neg], "&lt;"&amp;A50)</f>
        <v>0</v>
      </c>
      <c r="D49">
        <f>COUNTIFS(Table2[Local IntensStDev Pos], "&gt;="&amp;A49, Table2[Local IntensStDev Pos], "&lt;"&amp;A50)</f>
        <v>0</v>
      </c>
      <c r="E49">
        <f>COUNTIFS(Table2[Local IntensStDev Neg], "&gt;="&amp;A49, Table2[Local IntensStDev Neg], "&lt;"&amp;A50)</f>
        <v>0</v>
      </c>
      <c r="G49" s="49" t="s">
        <v>50</v>
      </c>
      <c r="H49">
        <f>SUM(H44:H45)</f>
        <v>300</v>
      </c>
      <c r="K49" s="49" t="s">
        <v>50</v>
      </c>
      <c r="L49">
        <f>SUM(L44:L45)</f>
        <v>222</v>
      </c>
      <c r="P49" s="49" t="s">
        <v>50</v>
      </c>
      <c r="Q49">
        <f>SUM(Q44:Q45)</f>
        <v>289</v>
      </c>
      <c r="T49" s="49" t="s">
        <v>50</v>
      </c>
      <c r="U49">
        <f>SUM(U44:U45)</f>
        <v>211</v>
      </c>
    </row>
    <row r="50" spans="1:23" x14ac:dyDescent="0.25">
      <c r="A50">
        <v>49</v>
      </c>
      <c r="B50">
        <f>COUNTIFS(Table2[Local IntensMean Pos], "&gt;="&amp;A50, Table2[Local IntensMean Pos], "&lt;"&amp;A51)</f>
        <v>21</v>
      </c>
      <c r="C50">
        <f>COUNTIFS(Table2[Local IntensMean Neg], "&gt;="&amp;A50, Table2[Local IntensMean Neg], "&lt;"&amp;A51)</f>
        <v>0</v>
      </c>
      <c r="D50">
        <f>COUNTIFS(Table2[Local IntensStDev Pos], "&gt;="&amp;A50, Table2[Local IntensStDev Pos], "&lt;"&amp;A51)</f>
        <v>0</v>
      </c>
      <c r="E50">
        <f>COUNTIFS(Table2[Local IntensStDev Neg], "&gt;="&amp;A50, Table2[Local IntensStDev Neg], "&lt;"&amp;A51)</f>
        <v>0</v>
      </c>
      <c r="G50" s="49" t="s">
        <v>51</v>
      </c>
      <c r="H50">
        <f>H49/8000*100</f>
        <v>3.75</v>
      </c>
      <c r="K50" s="49" t="s">
        <v>51</v>
      </c>
      <c r="L50">
        <f>L49/8000*100</f>
        <v>2.7749999999999999</v>
      </c>
      <c r="P50" s="49" t="s">
        <v>51</v>
      </c>
      <c r="Q50">
        <f>Q49/8000*100</f>
        <v>3.6124999999999998</v>
      </c>
      <c r="T50" s="49" t="s">
        <v>51</v>
      </c>
      <c r="U50">
        <f>U49/8000*100</f>
        <v>2.6374999999999997</v>
      </c>
    </row>
    <row r="51" spans="1:23" x14ac:dyDescent="0.25">
      <c r="A51">
        <v>50</v>
      </c>
      <c r="B51">
        <f>COUNTIFS(Table2[Local IntensMean Pos], "&gt;="&amp;A51, Table2[Local IntensMean Pos], "&lt;"&amp;A52)</f>
        <v>21</v>
      </c>
      <c r="C51">
        <f>COUNTIFS(Table2[Local IntensMean Neg], "&gt;="&amp;A51, Table2[Local IntensMean Neg], "&lt;"&amp;A52)</f>
        <v>0</v>
      </c>
      <c r="D51">
        <f>COUNTIFS(Table2[Local IntensStDev Pos], "&gt;="&amp;A51, Table2[Local IntensStDev Pos], "&lt;"&amp;A52)</f>
        <v>0</v>
      </c>
      <c r="E51">
        <f>COUNTIFS(Table2[Local IntensStDev Neg], "&gt;="&amp;A51, Table2[Local IntensStDev Neg], "&lt;"&amp;A52)</f>
        <v>0</v>
      </c>
    </row>
    <row r="52" spans="1:23" x14ac:dyDescent="0.25">
      <c r="A52">
        <v>51</v>
      </c>
      <c r="B52">
        <f>COUNTIFS(Table2[Local IntensMean Pos], "&gt;="&amp;A52, Table2[Local IntensMean Pos], "&lt;"&amp;A53)</f>
        <v>23</v>
      </c>
      <c r="C52">
        <f>COUNTIFS(Table2[Local IntensMean Neg], "&gt;="&amp;A52, Table2[Local IntensMean Neg], "&lt;"&amp;A53)</f>
        <v>0</v>
      </c>
      <c r="D52">
        <f>COUNTIFS(Table2[Local IntensStDev Pos], "&gt;="&amp;A52, Table2[Local IntensStDev Pos], "&lt;"&amp;A53)</f>
        <v>0</v>
      </c>
      <c r="E52">
        <f>COUNTIFS(Table2[Local IntensStDev Neg], "&gt;="&amp;A52, Table2[Local IntensStDev Neg], "&lt;"&amp;A53)</f>
        <v>0</v>
      </c>
    </row>
    <row r="53" spans="1:23" x14ac:dyDescent="0.25">
      <c r="A53">
        <v>52</v>
      </c>
      <c r="B53">
        <f>COUNTIFS(Table2[Local IntensMean Pos], "&gt;="&amp;A53, Table2[Local IntensMean Pos], "&lt;"&amp;A54)</f>
        <v>23</v>
      </c>
      <c r="C53">
        <f>COUNTIFS(Table2[Local IntensMean Neg], "&gt;="&amp;A53, Table2[Local IntensMean Neg], "&lt;"&amp;A54)</f>
        <v>0</v>
      </c>
      <c r="D53">
        <f>COUNTIFS(Table2[Local IntensStDev Pos], "&gt;="&amp;A53, Table2[Local IntensStDev Pos], "&lt;"&amp;A54)</f>
        <v>0</v>
      </c>
      <c r="E53">
        <f>COUNTIFS(Table2[Local IntensStDev Neg], "&gt;="&amp;A53, Table2[Local IntensStDev Neg], "&lt;"&amp;A54)</f>
        <v>0</v>
      </c>
    </row>
    <row r="54" spans="1:23" x14ac:dyDescent="0.25">
      <c r="A54">
        <v>53</v>
      </c>
      <c r="B54">
        <f>COUNTIFS(Table2[Local IntensMean Pos], "&gt;="&amp;A54, Table2[Local IntensMean Pos], "&lt;"&amp;A55)</f>
        <v>26</v>
      </c>
      <c r="C54">
        <f>COUNTIFS(Table2[Local IntensMean Neg], "&gt;="&amp;A54, Table2[Local IntensMean Neg], "&lt;"&amp;A55)</f>
        <v>0</v>
      </c>
      <c r="D54">
        <f>COUNTIFS(Table2[Local IntensStDev Pos], "&gt;="&amp;A54, Table2[Local IntensStDev Pos], "&lt;"&amp;A55)</f>
        <v>0</v>
      </c>
      <c r="E54">
        <f>COUNTIFS(Table2[Local IntensStDev Neg], "&gt;="&amp;A54, Table2[Local IntensStDev Neg], "&lt;"&amp;A55)</f>
        <v>0</v>
      </c>
      <c r="P54" t="s">
        <v>99</v>
      </c>
      <c r="Q54" s="25"/>
      <c r="T54" t="s">
        <v>64</v>
      </c>
      <c r="U54" s="25">
        <f>AVERAGE(L7:M7)-1</f>
        <v>14.145050766530385</v>
      </c>
      <c r="W54" t="s">
        <v>102</v>
      </c>
    </row>
    <row r="55" spans="1:23" x14ac:dyDescent="0.25">
      <c r="A55">
        <v>54</v>
      </c>
      <c r="B55">
        <f>COUNTIFS(Table2[Local IntensMean Pos], "&gt;="&amp;A55, Table2[Local IntensMean Pos], "&lt;"&amp;A56)</f>
        <v>33</v>
      </c>
      <c r="C55">
        <f>COUNTIFS(Table2[Local IntensMean Neg], "&gt;="&amp;A55, Table2[Local IntensMean Neg], "&lt;"&amp;A56)</f>
        <v>0</v>
      </c>
      <c r="D55">
        <f>COUNTIFS(Table2[Local IntensStDev Pos], "&gt;="&amp;A55, Table2[Local IntensStDev Pos], "&lt;"&amp;A56)</f>
        <v>0</v>
      </c>
      <c r="E55">
        <f>COUNTIFS(Table2[Local IntensStDev Neg], "&gt;="&amp;A55, Table2[Local IntensStDev Neg], "&lt;"&amp;A56)</f>
        <v>0</v>
      </c>
      <c r="P55" t="s">
        <v>100</v>
      </c>
    </row>
    <row r="56" spans="1:23" x14ac:dyDescent="0.25">
      <c r="A56">
        <v>55</v>
      </c>
      <c r="B56">
        <f>COUNTIFS(Table2[Local IntensMean Pos], "&gt;="&amp;A56, Table2[Local IntensMean Pos], "&lt;"&amp;A57)</f>
        <v>37</v>
      </c>
      <c r="C56">
        <f>COUNTIFS(Table2[Local IntensMean Neg], "&gt;="&amp;A56, Table2[Local IntensMean Neg], "&lt;"&amp;A57)</f>
        <v>0</v>
      </c>
      <c r="D56">
        <f>COUNTIFS(Table2[Local IntensStDev Pos], "&gt;="&amp;A56, Table2[Local IntensStDev Pos], "&lt;"&amp;A57)</f>
        <v>0</v>
      </c>
      <c r="E56">
        <f>COUNTIFS(Table2[Local IntensStDev Neg], "&gt;="&amp;A56, Table2[Local IntensStDev Neg], "&lt;"&amp;A57)</f>
        <v>0</v>
      </c>
      <c r="P56" t="s">
        <v>101</v>
      </c>
      <c r="T56" t="s">
        <v>68</v>
      </c>
      <c r="U56">
        <f>COUNTIF(Table2[Local IntensStDev Neg], "&gt;"&amp;U54)</f>
        <v>120</v>
      </c>
    </row>
    <row r="57" spans="1:23" x14ac:dyDescent="0.25">
      <c r="A57">
        <v>56</v>
      </c>
      <c r="B57">
        <f>COUNTIFS(Table2[Local IntensMean Pos], "&gt;="&amp;A57, Table2[Local IntensMean Pos], "&lt;"&amp;A58)</f>
        <v>42</v>
      </c>
      <c r="C57">
        <f>COUNTIFS(Table2[Local IntensMean Neg], "&gt;="&amp;A57, Table2[Local IntensMean Neg], "&lt;"&amp;A58)</f>
        <v>0</v>
      </c>
      <c r="D57">
        <f>COUNTIFS(Table2[Local IntensStDev Pos], "&gt;="&amp;A57, Table2[Local IntensStDev Pos], "&lt;"&amp;A58)</f>
        <v>0</v>
      </c>
      <c r="E57">
        <f>COUNTIFS(Table2[Local IntensStDev Neg], "&gt;="&amp;A57, Table2[Local IntensStDev Neg], "&lt;"&amp;A58)</f>
        <v>0</v>
      </c>
      <c r="T57" t="s">
        <v>69</v>
      </c>
      <c r="U57">
        <f>COUNTIF(Table2[Local IntensStDev Pos], "&lt;"&amp;U54)</f>
        <v>79</v>
      </c>
    </row>
    <row r="58" spans="1:23" x14ac:dyDescent="0.25">
      <c r="A58">
        <v>57</v>
      </c>
      <c r="B58">
        <f>COUNTIFS(Table2[Local IntensMean Pos], "&gt;="&amp;A58, Table2[Local IntensMean Pos], "&lt;"&amp;A59)</f>
        <v>47</v>
      </c>
      <c r="C58">
        <f>COUNTIFS(Table2[Local IntensMean Neg], "&gt;="&amp;A58, Table2[Local IntensMean Neg], "&lt;"&amp;A59)</f>
        <v>0</v>
      </c>
      <c r="D58">
        <f>COUNTIFS(Table2[Local IntensStDev Pos], "&gt;="&amp;A58, Table2[Local IntensStDev Pos], "&lt;"&amp;A59)</f>
        <v>0</v>
      </c>
      <c r="E58">
        <f>COUNTIFS(Table2[Local IntensStDev Neg], "&gt;="&amp;A58, Table2[Local IntensStDev Neg], "&lt;"&amp;A59)</f>
        <v>0</v>
      </c>
    </row>
    <row r="59" spans="1:23" x14ac:dyDescent="0.25">
      <c r="A59">
        <v>58</v>
      </c>
      <c r="B59">
        <f>COUNTIFS(Table2[Local IntensMean Pos], "&gt;="&amp;A59, Table2[Local IntensMean Pos], "&lt;"&amp;A60)</f>
        <v>46</v>
      </c>
      <c r="C59">
        <f>COUNTIFS(Table2[Local IntensMean Neg], "&gt;="&amp;A59, Table2[Local IntensMean Neg], "&lt;"&amp;A60)</f>
        <v>0</v>
      </c>
      <c r="D59">
        <f>COUNTIFS(Table2[Local IntensStDev Pos], "&gt;="&amp;A59, Table2[Local IntensStDev Pos], "&lt;"&amp;A60)</f>
        <v>0</v>
      </c>
      <c r="E59">
        <f>COUNTIFS(Table2[Local IntensStDev Neg], "&gt;="&amp;A59, Table2[Local IntensStDev Neg], "&lt;"&amp;A60)</f>
        <v>0</v>
      </c>
    </row>
    <row r="60" spans="1:23" x14ac:dyDescent="0.25">
      <c r="A60">
        <v>59</v>
      </c>
      <c r="B60">
        <f>COUNTIFS(Table2[Local IntensMean Pos], "&gt;="&amp;A60, Table2[Local IntensMean Pos], "&lt;"&amp;A61)</f>
        <v>53</v>
      </c>
      <c r="C60">
        <f>COUNTIFS(Table2[Local IntensMean Neg], "&gt;="&amp;A60, Table2[Local IntensMean Neg], "&lt;"&amp;A61)</f>
        <v>0</v>
      </c>
      <c r="D60">
        <f>COUNTIFS(Table2[Local IntensStDev Pos], "&gt;="&amp;A60, Table2[Local IntensStDev Pos], "&lt;"&amp;A61)</f>
        <v>0</v>
      </c>
      <c r="E60">
        <f>COUNTIFS(Table2[Local IntensStDev Neg], "&gt;="&amp;A60, Table2[Local IntensStDev Neg], "&lt;"&amp;A61)</f>
        <v>0</v>
      </c>
      <c r="T60" t="s">
        <v>67</v>
      </c>
    </row>
    <row r="61" spans="1:23" x14ac:dyDescent="0.25">
      <c r="A61">
        <v>60</v>
      </c>
      <c r="B61">
        <f>COUNTIFS(Table2[Local IntensMean Pos], "&gt;="&amp;A61, Table2[Local IntensMean Pos], "&lt;"&amp;A62)</f>
        <v>53</v>
      </c>
      <c r="C61">
        <f>COUNTIFS(Table2[Local IntensMean Neg], "&gt;="&amp;A61, Table2[Local IntensMean Neg], "&lt;"&amp;A62)</f>
        <v>0</v>
      </c>
      <c r="D61">
        <f>COUNTIFS(Table2[Local IntensStDev Pos], "&gt;="&amp;A61, Table2[Local IntensStDev Pos], "&lt;"&amp;A62)</f>
        <v>0</v>
      </c>
      <c r="E61">
        <f>COUNTIFS(Table2[Local IntensStDev Neg], "&gt;="&amp;A61, Table2[Local IntensStDev Neg], "&lt;"&amp;A62)</f>
        <v>0</v>
      </c>
      <c r="P61" s="49"/>
      <c r="T61" s="49" t="s">
        <v>50</v>
      </c>
      <c r="U61">
        <f>SUM(U56:U57)</f>
        <v>199</v>
      </c>
    </row>
    <row r="62" spans="1:23" x14ac:dyDescent="0.25">
      <c r="A62">
        <v>61</v>
      </c>
      <c r="B62">
        <f>COUNTIFS(Table2[Local IntensMean Pos], "&gt;="&amp;A62, Table2[Local IntensMean Pos], "&lt;"&amp;A63)</f>
        <v>70</v>
      </c>
      <c r="C62">
        <f>COUNTIFS(Table2[Local IntensMean Neg], "&gt;="&amp;A62, Table2[Local IntensMean Neg], "&lt;"&amp;A63)</f>
        <v>0</v>
      </c>
      <c r="D62">
        <f>COUNTIFS(Table2[Local IntensStDev Pos], "&gt;="&amp;A62, Table2[Local IntensStDev Pos], "&lt;"&amp;A63)</f>
        <v>0</v>
      </c>
      <c r="E62">
        <f>COUNTIFS(Table2[Local IntensStDev Neg], "&gt;="&amp;A62, Table2[Local IntensStDev Neg], "&lt;"&amp;A63)</f>
        <v>0</v>
      </c>
      <c r="P62" s="49"/>
      <c r="T62" s="49" t="s">
        <v>51</v>
      </c>
      <c r="U62">
        <f>U61/8000*100</f>
        <v>2.4875000000000003</v>
      </c>
    </row>
    <row r="63" spans="1:23" x14ac:dyDescent="0.25">
      <c r="A63">
        <v>62</v>
      </c>
      <c r="B63">
        <f>COUNTIFS(Table2[Local IntensMean Pos], "&gt;="&amp;A63, Table2[Local IntensMean Pos], "&lt;"&amp;A64)</f>
        <v>59</v>
      </c>
      <c r="C63">
        <f>COUNTIFS(Table2[Local IntensMean Neg], "&gt;="&amp;A63, Table2[Local IntensMean Neg], "&lt;"&amp;A64)</f>
        <v>0</v>
      </c>
      <c r="D63">
        <f>COUNTIFS(Table2[Local IntensStDev Pos], "&gt;="&amp;A63, Table2[Local IntensStDev Pos], "&lt;"&amp;A64)</f>
        <v>0</v>
      </c>
      <c r="E63">
        <f>COUNTIFS(Table2[Local IntensStDev Neg], "&gt;="&amp;A63, Table2[Local IntensStDev Neg], "&lt;"&amp;A64)</f>
        <v>0</v>
      </c>
    </row>
    <row r="64" spans="1:23" x14ac:dyDescent="0.25">
      <c r="A64">
        <v>63</v>
      </c>
      <c r="B64">
        <f>COUNTIFS(Table2[Local IntensMean Pos], "&gt;="&amp;A64, Table2[Local IntensMean Pos], "&lt;"&amp;A65)</f>
        <v>49</v>
      </c>
      <c r="C64">
        <f>COUNTIFS(Table2[Local IntensMean Neg], "&gt;="&amp;A64, Table2[Local IntensMean Neg], "&lt;"&amp;A65)</f>
        <v>0</v>
      </c>
      <c r="D64">
        <f>COUNTIFS(Table2[Local IntensStDev Pos], "&gt;="&amp;A64, Table2[Local IntensStDev Pos], "&lt;"&amp;A65)</f>
        <v>0</v>
      </c>
      <c r="E64">
        <f>COUNTIFS(Table2[Local IntensStDev Neg], "&gt;="&amp;A64, Table2[Local IntensStDev Neg], "&lt;"&amp;A65)</f>
        <v>0</v>
      </c>
    </row>
    <row r="65" spans="1:5" x14ac:dyDescent="0.25">
      <c r="A65">
        <v>64</v>
      </c>
      <c r="B65">
        <f>COUNTIFS(Table2[Local IntensMean Pos], "&gt;="&amp;A65, Table2[Local IntensMean Pos], "&lt;"&amp;A66)</f>
        <v>58</v>
      </c>
      <c r="C65">
        <f>COUNTIFS(Table2[Local IntensMean Neg], "&gt;="&amp;A65, Table2[Local IntensMean Neg], "&lt;"&amp;A66)</f>
        <v>1</v>
      </c>
      <c r="D65">
        <f>COUNTIFS(Table2[Local IntensStDev Pos], "&gt;="&amp;A65, Table2[Local IntensStDev Pos], "&lt;"&amp;A66)</f>
        <v>0</v>
      </c>
      <c r="E65">
        <f>COUNTIFS(Table2[Local IntensStDev Neg], "&gt;="&amp;A65, Table2[Local IntensStDev Neg], "&lt;"&amp;A66)</f>
        <v>0</v>
      </c>
    </row>
    <row r="66" spans="1:5" x14ac:dyDescent="0.25">
      <c r="A66">
        <v>65</v>
      </c>
      <c r="B66">
        <f>COUNTIFS(Table2[Local IntensMean Pos], "&gt;="&amp;A66, Table2[Local IntensMean Pos], "&lt;"&amp;A67)</f>
        <v>64</v>
      </c>
      <c r="C66">
        <f>COUNTIFS(Table2[Local IntensMean Neg], "&gt;="&amp;A66, Table2[Local IntensMean Neg], "&lt;"&amp;A67)</f>
        <v>0</v>
      </c>
      <c r="D66">
        <f>COUNTIFS(Table2[Local IntensStDev Pos], "&gt;="&amp;A66, Table2[Local IntensStDev Pos], "&lt;"&amp;A67)</f>
        <v>0</v>
      </c>
      <c r="E66">
        <f>COUNTIFS(Table2[Local IntensStDev Neg], "&gt;="&amp;A66, Table2[Local IntensStDev Neg], "&lt;"&amp;A67)</f>
        <v>0</v>
      </c>
    </row>
    <row r="67" spans="1:5" x14ac:dyDescent="0.25">
      <c r="A67">
        <v>66</v>
      </c>
      <c r="B67">
        <f>COUNTIFS(Table2[Local IntensMean Pos], "&gt;="&amp;A67, Table2[Local IntensMean Pos], "&lt;"&amp;A68)</f>
        <v>71</v>
      </c>
      <c r="C67">
        <f>COUNTIFS(Table2[Local IntensMean Neg], "&gt;="&amp;A67, Table2[Local IntensMean Neg], "&lt;"&amp;A68)</f>
        <v>0</v>
      </c>
      <c r="D67">
        <f>COUNTIFS(Table2[Local IntensStDev Pos], "&gt;="&amp;A67, Table2[Local IntensStDev Pos], "&lt;"&amp;A68)</f>
        <v>0</v>
      </c>
      <c r="E67">
        <f>COUNTIFS(Table2[Local IntensStDev Neg], "&gt;="&amp;A67, Table2[Local IntensStDev Neg], "&lt;"&amp;A68)</f>
        <v>0</v>
      </c>
    </row>
    <row r="68" spans="1:5" x14ac:dyDescent="0.25">
      <c r="A68">
        <v>67</v>
      </c>
      <c r="B68">
        <f>COUNTIFS(Table2[Local IntensMean Pos], "&gt;="&amp;A68, Table2[Local IntensMean Pos], "&lt;"&amp;A69)</f>
        <v>82</v>
      </c>
      <c r="C68">
        <f>COUNTIFS(Table2[Local IntensMean Neg], "&gt;="&amp;A68, Table2[Local IntensMean Neg], "&lt;"&amp;A69)</f>
        <v>0</v>
      </c>
      <c r="D68">
        <f>COUNTIFS(Table2[Local IntensStDev Pos], "&gt;="&amp;A68, Table2[Local IntensStDev Pos], "&lt;"&amp;A69)</f>
        <v>0</v>
      </c>
      <c r="E68">
        <f>COUNTIFS(Table2[Local IntensStDev Neg], "&gt;="&amp;A68, Table2[Local IntensStDev Neg], "&lt;"&amp;A69)</f>
        <v>0</v>
      </c>
    </row>
    <row r="69" spans="1:5" x14ac:dyDescent="0.25">
      <c r="A69">
        <v>68</v>
      </c>
      <c r="B69">
        <f>COUNTIFS(Table2[Local IntensMean Pos], "&gt;="&amp;A69, Table2[Local IntensMean Pos], "&lt;"&amp;A70)</f>
        <v>91</v>
      </c>
      <c r="C69">
        <f>COUNTIFS(Table2[Local IntensMean Neg], "&gt;="&amp;A69, Table2[Local IntensMean Neg], "&lt;"&amp;A70)</f>
        <v>0</v>
      </c>
      <c r="D69">
        <f>COUNTIFS(Table2[Local IntensStDev Pos], "&gt;="&amp;A69, Table2[Local IntensStDev Pos], "&lt;"&amp;A70)</f>
        <v>0</v>
      </c>
      <c r="E69">
        <f>COUNTIFS(Table2[Local IntensStDev Neg], "&gt;="&amp;A69, Table2[Local IntensStDev Neg], "&lt;"&amp;A70)</f>
        <v>0</v>
      </c>
    </row>
    <row r="70" spans="1:5" x14ac:dyDescent="0.25">
      <c r="A70">
        <v>69</v>
      </c>
      <c r="B70">
        <f>COUNTIFS(Table2[Local IntensMean Pos], "&gt;="&amp;A70, Table2[Local IntensMean Pos], "&lt;"&amp;A71)</f>
        <v>89</v>
      </c>
      <c r="C70">
        <f>COUNTIFS(Table2[Local IntensMean Neg], "&gt;="&amp;A70, Table2[Local IntensMean Neg], "&lt;"&amp;A71)</f>
        <v>0</v>
      </c>
      <c r="D70">
        <f>COUNTIFS(Table2[Local IntensStDev Pos], "&gt;="&amp;A70, Table2[Local IntensStDev Pos], "&lt;"&amp;A71)</f>
        <v>0</v>
      </c>
      <c r="E70">
        <f>COUNTIFS(Table2[Local IntensStDev Neg], "&gt;="&amp;A70, Table2[Local IntensStDev Neg], "&lt;"&amp;A71)</f>
        <v>0</v>
      </c>
    </row>
    <row r="71" spans="1:5" x14ac:dyDescent="0.25">
      <c r="A71">
        <v>70</v>
      </c>
      <c r="B71">
        <f>COUNTIFS(Table2[Local IntensMean Pos], "&gt;="&amp;A71, Table2[Local IntensMean Pos], "&lt;"&amp;A72)</f>
        <v>103</v>
      </c>
      <c r="C71">
        <f>COUNTIFS(Table2[Local IntensMean Neg], "&gt;="&amp;A71, Table2[Local IntensMean Neg], "&lt;"&amp;A72)</f>
        <v>0</v>
      </c>
      <c r="D71">
        <f>COUNTIFS(Table2[Local IntensStDev Pos], "&gt;="&amp;A71, Table2[Local IntensStDev Pos], "&lt;"&amp;A72)</f>
        <v>0</v>
      </c>
      <c r="E71">
        <f>COUNTIFS(Table2[Local IntensStDev Neg], "&gt;="&amp;A71, Table2[Local IntensStDev Neg], "&lt;"&amp;A72)</f>
        <v>0</v>
      </c>
    </row>
    <row r="72" spans="1:5" x14ac:dyDescent="0.25">
      <c r="A72">
        <v>71</v>
      </c>
      <c r="B72">
        <f>COUNTIFS(Table2[Local IntensMean Pos], "&gt;="&amp;A72, Table2[Local IntensMean Pos], "&lt;"&amp;A73)</f>
        <v>80</v>
      </c>
      <c r="C72">
        <f>COUNTIFS(Table2[Local IntensMean Neg], "&gt;="&amp;A72, Table2[Local IntensMean Neg], "&lt;"&amp;A73)</f>
        <v>0</v>
      </c>
      <c r="D72">
        <f>COUNTIFS(Table2[Local IntensStDev Pos], "&gt;="&amp;A72, Table2[Local IntensStDev Pos], "&lt;"&amp;A73)</f>
        <v>0</v>
      </c>
      <c r="E72">
        <f>COUNTIFS(Table2[Local IntensStDev Neg], "&gt;="&amp;A72, Table2[Local IntensStDev Neg], "&lt;"&amp;A73)</f>
        <v>0</v>
      </c>
    </row>
    <row r="73" spans="1:5" x14ac:dyDescent="0.25">
      <c r="A73">
        <v>72</v>
      </c>
      <c r="B73">
        <f>COUNTIFS(Table2[Local IntensMean Pos], "&gt;="&amp;A73, Table2[Local IntensMean Pos], "&lt;"&amp;A74)</f>
        <v>94</v>
      </c>
      <c r="C73">
        <f>COUNTIFS(Table2[Local IntensMean Neg], "&gt;="&amp;A73, Table2[Local IntensMean Neg], "&lt;"&amp;A74)</f>
        <v>0</v>
      </c>
      <c r="D73">
        <f>COUNTIFS(Table2[Local IntensStDev Pos], "&gt;="&amp;A73, Table2[Local IntensStDev Pos], "&lt;"&amp;A74)</f>
        <v>0</v>
      </c>
      <c r="E73">
        <f>COUNTIFS(Table2[Local IntensStDev Neg], "&gt;="&amp;A73, Table2[Local IntensStDev Neg], "&lt;"&amp;A74)</f>
        <v>0</v>
      </c>
    </row>
    <row r="74" spans="1:5" x14ac:dyDescent="0.25">
      <c r="A74">
        <v>73</v>
      </c>
      <c r="B74">
        <f>COUNTIFS(Table2[Local IntensMean Pos], "&gt;="&amp;A74, Table2[Local IntensMean Pos], "&lt;"&amp;A75)</f>
        <v>76</v>
      </c>
      <c r="C74">
        <f>COUNTIFS(Table2[Local IntensMean Neg], "&gt;="&amp;A74, Table2[Local IntensMean Neg], "&lt;"&amp;A75)</f>
        <v>0</v>
      </c>
      <c r="D74">
        <f>COUNTIFS(Table2[Local IntensStDev Pos], "&gt;="&amp;A74, Table2[Local IntensStDev Pos], "&lt;"&amp;A75)</f>
        <v>0</v>
      </c>
      <c r="E74">
        <f>COUNTIFS(Table2[Local IntensStDev Neg], "&gt;="&amp;A74, Table2[Local IntensStDev Neg], "&lt;"&amp;A75)</f>
        <v>0</v>
      </c>
    </row>
    <row r="75" spans="1:5" x14ac:dyDescent="0.25">
      <c r="A75">
        <v>74</v>
      </c>
      <c r="B75">
        <f>COUNTIFS(Table2[Local IntensMean Pos], "&gt;="&amp;A75, Table2[Local IntensMean Pos], "&lt;"&amp;A76)</f>
        <v>109</v>
      </c>
      <c r="C75">
        <f>COUNTIFS(Table2[Local IntensMean Neg], "&gt;="&amp;A75, Table2[Local IntensMean Neg], "&lt;"&amp;A76)</f>
        <v>0</v>
      </c>
      <c r="D75">
        <f>COUNTIFS(Table2[Local IntensStDev Pos], "&gt;="&amp;A75, Table2[Local IntensStDev Pos], "&lt;"&amp;A76)</f>
        <v>0</v>
      </c>
      <c r="E75">
        <f>COUNTIFS(Table2[Local IntensStDev Neg], "&gt;="&amp;A75, Table2[Local IntensStDev Neg], "&lt;"&amp;A76)</f>
        <v>0</v>
      </c>
    </row>
    <row r="76" spans="1:5" x14ac:dyDescent="0.25">
      <c r="A76">
        <v>75</v>
      </c>
      <c r="B76">
        <f>COUNTIFS(Table2[Local IntensMean Pos], "&gt;="&amp;A76, Table2[Local IntensMean Pos], "&lt;"&amp;A77)</f>
        <v>75</v>
      </c>
      <c r="C76">
        <f>COUNTIFS(Table2[Local IntensMean Neg], "&gt;="&amp;A76, Table2[Local IntensMean Neg], "&lt;"&amp;A77)</f>
        <v>0</v>
      </c>
      <c r="D76">
        <f>COUNTIFS(Table2[Local IntensStDev Pos], "&gt;="&amp;A76, Table2[Local IntensStDev Pos], "&lt;"&amp;A77)</f>
        <v>0</v>
      </c>
      <c r="E76">
        <f>COUNTIFS(Table2[Local IntensStDev Neg], "&gt;="&amp;A76, Table2[Local IntensStDev Neg], "&lt;"&amp;A77)</f>
        <v>0</v>
      </c>
    </row>
    <row r="77" spans="1:5" x14ac:dyDescent="0.25">
      <c r="A77">
        <v>76</v>
      </c>
      <c r="B77">
        <f>COUNTIFS(Table2[Local IntensMean Pos], "&gt;="&amp;A77, Table2[Local IntensMean Pos], "&lt;"&amp;A78)</f>
        <v>81</v>
      </c>
      <c r="C77">
        <f>COUNTIFS(Table2[Local IntensMean Neg], "&gt;="&amp;A77, Table2[Local IntensMean Neg], "&lt;"&amp;A78)</f>
        <v>1</v>
      </c>
      <c r="D77">
        <f>COUNTIFS(Table2[Local IntensStDev Pos], "&gt;="&amp;A77, Table2[Local IntensStDev Pos], "&lt;"&amp;A78)</f>
        <v>0</v>
      </c>
      <c r="E77">
        <f>COUNTIFS(Table2[Local IntensStDev Neg], "&gt;="&amp;A77, Table2[Local IntensStDev Neg], "&lt;"&amp;A78)</f>
        <v>0</v>
      </c>
    </row>
    <row r="78" spans="1:5" x14ac:dyDescent="0.25">
      <c r="A78">
        <v>77</v>
      </c>
      <c r="B78">
        <f>COUNTIFS(Table2[Local IntensMean Pos], "&gt;="&amp;A78, Table2[Local IntensMean Pos], "&lt;"&amp;A79)</f>
        <v>76</v>
      </c>
      <c r="C78">
        <f>COUNTIFS(Table2[Local IntensMean Neg], "&gt;="&amp;A78, Table2[Local IntensMean Neg], "&lt;"&amp;A79)</f>
        <v>0</v>
      </c>
      <c r="D78">
        <f>COUNTIFS(Table2[Local IntensStDev Pos], "&gt;="&amp;A78, Table2[Local IntensStDev Pos], "&lt;"&amp;A79)</f>
        <v>0</v>
      </c>
      <c r="E78">
        <f>COUNTIFS(Table2[Local IntensStDev Neg], "&gt;="&amp;A78, Table2[Local IntensStDev Neg], "&lt;"&amp;A79)</f>
        <v>0</v>
      </c>
    </row>
    <row r="79" spans="1:5" x14ac:dyDescent="0.25">
      <c r="A79">
        <v>78</v>
      </c>
      <c r="B79">
        <f>COUNTIFS(Table2[Local IntensMean Pos], "&gt;="&amp;A79, Table2[Local IntensMean Pos], "&lt;"&amp;A80)</f>
        <v>92</v>
      </c>
      <c r="C79">
        <f>COUNTIFS(Table2[Local IntensMean Neg], "&gt;="&amp;A79, Table2[Local IntensMean Neg], "&lt;"&amp;A80)</f>
        <v>1</v>
      </c>
      <c r="D79">
        <f>COUNTIFS(Table2[Local IntensStDev Pos], "&gt;="&amp;A79, Table2[Local IntensStDev Pos], "&lt;"&amp;A80)</f>
        <v>0</v>
      </c>
      <c r="E79">
        <f>COUNTIFS(Table2[Local IntensStDev Neg], "&gt;="&amp;A79, Table2[Local IntensStDev Neg], "&lt;"&amp;A80)</f>
        <v>0</v>
      </c>
    </row>
    <row r="80" spans="1:5" x14ac:dyDescent="0.25">
      <c r="A80">
        <v>79</v>
      </c>
      <c r="B80">
        <f>COUNTIFS(Table2[Local IntensMean Pos], "&gt;="&amp;A80, Table2[Local IntensMean Pos], "&lt;"&amp;A81)</f>
        <v>82</v>
      </c>
      <c r="C80">
        <f>COUNTIFS(Table2[Local IntensMean Neg], "&gt;="&amp;A80, Table2[Local IntensMean Neg], "&lt;"&amp;A81)</f>
        <v>0</v>
      </c>
      <c r="D80">
        <f>COUNTIFS(Table2[Local IntensStDev Pos], "&gt;="&amp;A80, Table2[Local IntensStDev Pos], "&lt;"&amp;A81)</f>
        <v>0</v>
      </c>
      <c r="E80">
        <f>COUNTIFS(Table2[Local IntensStDev Neg], "&gt;="&amp;A80, Table2[Local IntensStDev Neg], "&lt;"&amp;A81)</f>
        <v>0</v>
      </c>
    </row>
    <row r="81" spans="1:5" x14ac:dyDescent="0.25">
      <c r="A81">
        <v>80</v>
      </c>
      <c r="B81">
        <f>COUNTIFS(Table2[Local IntensMean Pos], "&gt;="&amp;A81, Table2[Local IntensMean Pos], "&lt;"&amp;A82)</f>
        <v>78</v>
      </c>
      <c r="C81">
        <f>COUNTIFS(Table2[Local IntensMean Neg], "&gt;="&amp;A81, Table2[Local IntensMean Neg], "&lt;"&amp;A82)</f>
        <v>0</v>
      </c>
      <c r="D81">
        <f>COUNTIFS(Table2[Local IntensStDev Pos], "&gt;="&amp;A81, Table2[Local IntensStDev Pos], "&lt;"&amp;A82)</f>
        <v>0</v>
      </c>
      <c r="E81">
        <f>COUNTIFS(Table2[Local IntensStDev Neg], "&gt;="&amp;A81, Table2[Local IntensStDev Neg], "&lt;"&amp;A82)</f>
        <v>0</v>
      </c>
    </row>
    <row r="82" spans="1:5" x14ac:dyDescent="0.25">
      <c r="A82">
        <v>81</v>
      </c>
      <c r="B82">
        <f>COUNTIFS(Table2[Local IntensMean Pos], "&gt;="&amp;A82, Table2[Local IntensMean Pos], "&lt;"&amp;A83)</f>
        <v>76</v>
      </c>
      <c r="C82">
        <f>COUNTIFS(Table2[Local IntensMean Neg], "&gt;="&amp;A82, Table2[Local IntensMean Neg], "&lt;"&amp;A83)</f>
        <v>0</v>
      </c>
      <c r="D82">
        <f>COUNTIFS(Table2[Local IntensStDev Pos], "&gt;="&amp;A82, Table2[Local IntensStDev Pos], "&lt;"&amp;A83)</f>
        <v>0</v>
      </c>
      <c r="E82">
        <f>COUNTIFS(Table2[Local IntensStDev Neg], "&gt;="&amp;A82, Table2[Local IntensStDev Neg], "&lt;"&amp;A83)</f>
        <v>0</v>
      </c>
    </row>
    <row r="83" spans="1:5" x14ac:dyDescent="0.25">
      <c r="A83">
        <v>82</v>
      </c>
      <c r="B83">
        <f>COUNTIFS(Table2[Local IntensMean Pos], "&gt;="&amp;A83, Table2[Local IntensMean Pos], "&lt;"&amp;A84)</f>
        <v>66</v>
      </c>
      <c r="C83">
        <f>COUNTIFS(Table2[Local IntensMean Neg], "&gt;="&amp;A83, Table2[Local IntensMean Neg], "&lt;"&amp;A84)</f>
        <v>1</v>
      </c>
      <c r="D83">
        <f>COUNTIFS(Table2[Local IntensStDev Pos], "&gt;="&amp;A83, Table2[Local IntensStDev Pos], "&lt;"&amp;A84)</f>
        <v>0</v>
      </c>
      <c r="E83">
        <f>COUNTIFS(Table2[Local IntensStDev Neg], "&gt;="&amp;A83, Table2[Local IntensStDev Neg], "&lt;"&amp;A84)</f>
        <v>0</v>
      </c>
    </row>
    <row r="84" spans="1:5" x14ac:dyDescent="0.25">
      <c r="A84">
        <v>83</v>
      </c>
      <c r="B84">
        <f>COUNTIFS(Table2[Local IntensMean Pos], "&gt;="&amp;A84, Table2[Local IntensMean Pos], "&lt;"&amp;A85)</f>
        <v>63</v>
      </c>
      <c r="C84">
        <f>COUNTIFS(Table2[Local IntensMean Neg], "&gt;="&amp;A84, Table2[Local IntensMean Neg], "&lt;"&amp;A85)</f>
        <v>0</v>
      </c>
      <c r="D84">
        <f>COUNTIFS(Table2[Local IntensStDev Pos], "&gt;="&amp;A84, Table2[Local IntensStDev Pos], "&lt;"&amp;A85)</f>
        <v>0</v>
      </c>
      <c r="E84">
        <f>COUNTIFS(Table2[Local IntensStDev Neg], "&gt;="&amp;A84, Table2[Local IntensStDev Neg], "&lt;"&amp;A85)</f>
        <v>0</v>
      </c>
    </row>
    <row r="85" spans="1:5" x14ac:dyDescent="0.25">
      <c r="A85">
        <v>84</v>
      </c>
      <c r="B85">
        <f>COUNTIFS(Table2[Local IntensMean Pos], "&gt;="&amp;A85, Table2[Local IntensMean Pos], "&lt;"&amp;A86)</f>
        <v>64</v>
      </c>
      <c r="C85">
        <f>COUNTIFS(Table2[Local IntensMean Neg], "&gt;="&amp;A85, Table2[Local IntensMean Neg], "&lt;"&amp;A86)</f>
        <v>0</v>
      </c>
      <c r="D85">
        <f>COUNTIFS(Table2[Local IntensStDev Pos], "&gt;="&amp;A85, Table2[Local IntensStDev Pos], "&lt;"&amp;A86)</f>
        <v>0</v>
      </c>
      <c r="E85">
        <f>COUNTIFS(Table2[Local IntensStDev Neg], "&gt;="&amp;A85, Table2[Local IntensStDev Neg], "&lt;"&amp;A86)</f>
        <v>0</v>
      </c>
    </row>
    <row r="86" spans="1:5" x14ac:dyDescent="0.25">
      <c r="A86">
        <v>85</v>
      </c>
      <c r="B86">
        <f>COUNTIFS(Table2[Local IntensMean Pos], "&gt;="&amp;A86, Table2[Local IntensMean Pos], "&lt;"&amp;A87)</f>
        <v>65</v>
      </c>
      <c r="C86">
        <f>COUNTIFS(Table2[Local IntensMean Neg], "&gt;="&amp;A86, Table2[Local IntensMean Neg], "&lt;"&amp;A87)</f>
        <v>0</v>
      </c>
      <c r="D86">
        <f>COUNTIFS(Table2[Local IntensStDev Pos], "&gt;="&amp;A86, Table2[Local IntensStDev Pos], "&lt;"&amp;A87)</f>
        <v>0</v>
      </c>
      <c r="E86">
        <f>COUNTIFS(Table2[Local IntensStDev Neg], "&gt;="&amp;A86, Table2[Local IntensStDev Neg], "&lt;"&amp;A87)</f>
        <v>0</v>
      </c>
    </row>
    <row r="87" spans="1:5" x14ac:dyDescent="0.25">
      <c r="A87">
        <v>86</v>
      </c>
      <c r="B87">
        <f>COUNTIFS(Table2[Local IntensMean Pos], "&gt;="&amp;A87, Table2[Local IntensMean Pos], "&lt;"&amp;A88)</f>
        <v>81</v>
      </c>
      <c r="C87">
        <f>COUNTIFS(Table2[Local IntensMean Neg], "&gt;="&amp;A87, Table2[Local IntensMean Neg], "&lt;"&amp;A88)</f>
        <v>0</v>
      </c>
      <c r="D87">
        <f>COUNTIFS(Table2[Local IntensStDev Pos], "&gt;="&amp;A87, Table2[Local IntensStDev Pos], "&lt;"&amp;A88)</f>
        <v>0</v>
      </c>
      <c r="E87">
        <f>COUNTIFS(Table2[Local IntensStDev Neg], "&gt;="&amp;A87, Table2[Local IntensStDev Neg], "&lt;"&amp;A88)</f>
        <v>0</v>
      </c>
    </row>
    <row r="88" spans="1:5" x14ac:dyDescent="0.25">
      <c r="A88">
        <v>87</v>
      </c>
      <c r="B88">
        <f>COUNTIFS(Table2[Local IntensMean Pos], "&gt;="&amp;A88, Table2[Local IntensMean Pos], "&lt;"&amp;A89)</f>
        <v>67</v>
      </c>
      <c r="C88">
        <f>COUNTIFS(Table2[Local IntensMean Neg], "&gt;="&amp;A88, Table2[Local IntensMean Neg], "&lt;"&amp;A89)</f>
        <v>0</v>
      </c>
      <c r="D88">
        <f>COUNTIFS(Table2[Local IntensStDev Pos], "&gt;="&amp;A88, Table2[Local IntensStDev Pos], "&lt;"&amp;A89)</f>
        <v>0</v>
      </c>
      <c r="E88">
        <f>COUNTIFS(Table2[Local IntensStDev Neg], "&gt;="&amp;A88, Table2[Local IntensStDev Neg], "&lt;"&amp;A89)</f>
        <v>0</v>
      </c>
    </row>
    <row r="89" spans="1:5" x14ac:dyDescent="0.25">
      <c r="A89">
        <v>88</v>
      </c>
      <c r="B89">
        <f>COUNTIFS(Table2[Local IntensMean Pos], "&gt;="&amp;A89, Table2[Local IntensMean Pos], "&lt;"&amp;A90)</f>
        <v>64</v>
      </c>
      <c r="C89">
        <f>COUNTIFS(Table2[Local IntensMean Neg], "&gt;="&amp;A89, Table2[Local IntensMean Neg], "&lt;"&amp;A90)</f>
        <v>0</v>
      </c>
      <c r="D89">
        <f>COUNTIFS(Table2[Local IntensStDev Pos], "&gt;="&amp;A89, Table2[Local IntensStDev Pos], "&lt;"&amp;A90)</f>
        <v>0</v>
      </c>
      <c r="E89">
        <f>COUNTIFS(Table2[Local IntensStDev Neg], "&gt;="&amp;A89, Table2[Local IntensStDev Neg], "&lt;"&amp;A90)</f>
        <v>0</v>
      </c>
    </row>
    <row r="90" spans="1:5" x14ac:dyDescent="0.25">
      <c r="A90">
        <v>89</v>
      </c>
      <c r="B90">
        <f>COUNTIFS(Table2[Local IntensMean Pos], "&gt;="&amp;A90, Table2[Local IntensMean Pos], "&lt;"&amp;A91)</f>
        <v>57</v>
      </c>
      <c r="C90">
        <f>COUNTIFS(Table2[Local IntensMean Neg], "&gt;="&amp;A90, Table2[Local IntensMean Neg], "&lt;"&amp;A91)</f>
        <v>0</v>
      </c>
      <c r="D90">
        <f>COUNTIFS(Table2[Local IntensStDev Pos], "&gt;="&amp;A90, Table2[Local IntensStDev Pos], "&lt;"&amp;A91)</f>
        <v>0</v>
      </c>
      <c r="E90">
        <f>COUNTIFS(Table2[Local IntensStDev Neg], "&gt;="&amp;A90, Table2[Local IntensStDev Neg], "&lt;"&amp;A91)</f>
        <v>0</v>
      </c>
    </row>
    <row r="91" spans="1:5" x14ac:dyDescent="0.25">
      <c r="A91">
        <v>90</v>
      </c>
      <c r="B91">
        <f>COUNTIFS(Table2[Local IntensMean Pos], "&gt;="&amp;A91, Table2[Local IntensMean Pos], "&lt;"&amp;A92)</f>
        <v>54</v>
      </c>
      <c r="C91">
        <f>COUNTIFS(Table2[Local IntensMean Neg], "&gt;="&amp;A91, Table2[Local IntensMean Neg], "&lt;"&amp;A92)</f>
        <v>0</v>
      </c>
      <c r="D91">
        <f>COUNTIFS(Table2[Local IntensStDev Pos], "&gt;="&amp;A91, Table2[Local IntensStDev Pos], "&lt;"&amp;A92)</f>
        <v>0</v>
      </c>
      <c r="E91">
        <f>COUNTIFS(Table2[Local IntensStDev Neg], "&gt;="&amp;A91, Table2[Local IntensStDev Neg], "&lt;"&amp;A92)</f>
        <v>0</v>
      </c>
    </row>
    <row r="92" spans="1:5" x14ac:dyDescent="0.25">
      <c r="A92">
        <v>91</v>
      </c>
      <c r="B92">
        <f>COUNTIFS(Table2[Local IntensMean Pos], "&gt;="&amp;A92, Table2[Local IntensMean Pos], "&lt;"&amp;A93)</f>
        <v>58</v>
      </c>
      <c r="C92">
        <f>COUNTIFS(Table2[Local IntensMean Neg], "&gt;="&amp;A92, Table2[Local IntensMean Neg], "&lt;"&amp;A93)</f>
        <v>1</v>
      </c>
      <c r="D92">
        <f>COUNTIFS(Table2[Local IntensStDev Pos], "&gt;="&amp;A92, Table2[Local IntensStDev Pos], "&lt;"&amp;A93)</f>
        <v>0</v>
      </c>
      <c r="E92">
        <f>COUNTIFS(Table2[Local IntensStDev Neg], "&gt;="&amp;A92, Table2[Local IntensStDev Neg], "&lt;"&amp;A93)</f>
        <v>0</v>
      </c>
    </row>
    <row r="93" spans="1:5" x14ac:dyDescent="0.25">
      <c r="A93">
        <v>92</v>
      </c>
      <c r="B93">
        <f>COUNTIFS(Table2[Local IntensMean Pos], "&gt;="&amp;A93, Table2[Local IntensMean Pos], "&lt;"&amp;A94)</f>
        <v>55</v>
      </c>
      <c r="C93">
        <f>COUNTIFS(Table2[Local IntensMean Neg], "&gt;="&amp;A93, Table2[Local IntensMean Neg], "&lt;"&amp;A94)</f>
        <v>1</v>
      </c>
      <c r="D93">
        <f>COUNTIFS(Table2[Local IntensStDev Pos], "&gt;="&amp;A93, Table2[Local IntensStDev Pos], "&lt;"&amp;A94)</f>
        <v>0</v>
      </c>
      <c r="E93">
        <f>COUNTIFS(Table2[Local IntensStDev Neg], "&gt;="&amp;A93, Table2[Local IntensStDev Neg], "&lt;"&amp;A94)</f>
        <v>0</v>
      </c>
    </row>
    <row r="94" spans="1:5" x14ac:dyDescent="0.25">
      <c r="A94">
        <v>93</v>
      </c>
      <c r="B94">
        <f>COUNTIFS(Table2[Local IntensMean Pos], "&gt;="&amp;A94, Table2[Local IntensMean Pos], "&lt;"&amp;A95)</f>
        <v>50</v>
      </c>
      <c r="C94">
        <f>COUNTIFS(Table2[Local IntensMean Neg], "&gt;="&amp;A94, Table2[Local IntensMean Neg], "&lt;"&amp;A95)</f>
        <v>1</v>
      </c>
      <c r="D94">
        <f>COUNTIFS(Table2[Local IntensStDev Pos], "&gt;="&amp;A94, Table2[Local IntensStDev Pos], "&lt;"&amp;A95)</f>
        <v>0</v>
      </c>
      <c r="E94">
        <f>COUNTIFS(Table2[Local IntensStDev Neg], "&gt;="&amp;A94, Table2[Local IntensStDev Neg], "&lt;"&amp;A95)</f>
        <v>0</v>
      </c>
    </row>
    <row r="95" spans="1:5" x14ac:dyDescent="0.25">
      <c r="A95">
        <v>94</v>
      </c>
      <c r="B95">
        <f>COUNTIFS(Table2[Local IntensMean Pos], "&gt;="&amp;A95, Table2[Local IntensMean Pos], "&lt;"&amp;A96)</f>
        <v>39</v>
      </c>
      <c r="C95">
        <f>COUNTIFS(Table2[Local IntensMean Neg], "&gt;="&amp;A95, Table2[Local IntensMean Neg], "&lt;"&amp;A96)</f>
        <v>0</v>
      </c>
      <c r="D95">
        <f>COUNTIFS(Table2[Local IntensStDev Pos], "&gt;="&amp;A95, Table2[Local IntensStDev Pos], "&lt;"&amp;A96)</f>
        <v>0</v>
      </c>
      <c r="E95">
        <f>COUNTIFS(Table2[Local IntensStDev Neg], "&gt;="&amp;A95, Table2[Local IntensStDev Neg], "&lt;"&amp;A96)</f>
        <v>0</v>
      </c>
    </row>
    <row r="96" spans="1:5" x14ac:dyDescent="0.25">
      <c r="A96">
        <v>95</v>
      </c>
      <c r="B96">
        <f>COUNTIFS(Table2[Local IntensMean Pos], "&gt;="&amp;A96, Table2[Local IntensMean Pos], "&lt;"&amp;A97)</f>
        <v>58</v>
      </c>
      <c r="C96">
        <f>COUNTIFS(Table2[Local IntensMean Neg], "&gt;="&amp;A96, Table2[Local IntensMean Neg], "&lt;"&amp;A97)</f>
        <v>1</v>
      </c>
      <c r="D96">
        <f>COUNTIFS(Table2[Local IntensStDev Pos], "&gt;="&amp;A96, Table2[Local IntensStDev Pos], "&lt;"&amp;A97)</f>
        <v>0</v>
      </c>
      <c r="E96">
        <f>COUNTIFS(Table2[Local IntensStDev Neg], "&gt;="&amp;A96, Table2[Local IntensStDev Neg], "&lt;"&amp;A97)</f>
        <v>0</v>
      </c>
    </row>
    <row r="97" spans="1:5" x14ac:dyDescent="0.25">
      <c r="A97">
        <v>96</v>
      </c>
      <c r="B97">
        <f>COUNTIFS(Table2[Local IntensMean Pos], "&gt;="&amp;A97, Table2[Local IntensMean Pos], "&lt;"&amp;A98)</f>
        <v>44</v>
      </c>
      <c r="C97">
        <f>COUNTIFS(Table2[Local IntensMean Neg], "&gt;="&amp;A97, Table2[Local IntensMean Neg], "&lt;"&amp;A98)</f>
        <v>2</v>
      </c>
      <c r="D97">
        <f>COUNTIFS(Table2[Local IntensStDev Pos], "&gt;="&amp;A97, Table2[Local IntensStDev Pos], "&lt;"&amp;A98)</f>
        <v>0</v>
      </c>
      <c r="E97">
        <f>COUNTIFS(Table2[Local IntensStDev Neg], "&gt;="&amp;A97, Table2[Local IntensStDev Neg], "&lt;"&amp;A98)</f>
        <v>0</v>
      </c>
    </row>
    <row r="98" spans="1:5" x14ac:dyDescent="0.25">
      <c r="A98">
        <v>97</v>
      </c>
      <c r="B98">
        <f>COUNTIFS(Table2[Local IntensMean Pos], "&gt;="&amp;A98, Table2[Local IntensMean Pos], "&lt;"&amp;A99)</f>
        <v>56</v>
      </c>
      <c r="C98">
        <f>COUNTIFS(Table2[Local IntensMean Neg], "&gt;="&amp;A98, Table2[Local IntensMean Neg], "&lt;"&amp;A99)</f>
        <v>1</v>
      </c>
      <c r="D98">
        <f>COUNTIFS(Table2[Local IntensStDev Pos], "&gt;="&amp;A98, Table2[Local IntensStDev Pos], "&lt;"&amp;A99)</f>
        <v>0</v>
      </c>
      <c r="E98">
        <f>COUNTIFS(Table2[Local IntensStDev Neg], "&gt;="&amp;A98, Table2[Local IntensStDev Neg], "&lt;"&amp;A99)</f>
        <v>0</v>
      </c>
    </row>
    <row r="99" spans="1:5" x14ac:dyDescent="0.25">
      <c r="A99">
        <v>98</v>
      </c>
      <c r="B99">
        <f>COUNTIFS(Table2[Local IntensMean Pos], "&gt;="&amp;A99, Table2[Local IntensMean Pos], "&lt;"&amp;A100)</f>
        <v>54</v>
      </c>
      <c r="C99">
        <f>COUNTIFS(Table2[Local IntensMean Neg], "&gt;="&amp;A99, Table2[Local IntensMean Neg], "&lt;"&amp;A100)</f>
        <v>1</v>
      </c>
      <c r="D99">
        <f>COUNTIFS(Table2[Local IntensStDev Pos], "&gt;="&amp;A99, Table2[Local IntensStDev Pos], "&lt;"&amp;A100)</f>
        <v>0</v>
      </c>
      <c r="E99">
        <f>COUNTIFS(Table2[Local IntensStDev Neg], "&gt;="&amp;A99, Table2[Local IntensStDev Neg], "&lt;"&amp;A100)</f>
        <v>0</v>
      </c>
    </row>
    <row r="100" spans="1:5" x14ac:dyDescent="0.25">
      <c r="A100">
        <v>99</v>
      </c>
      <c r="B100">
        <f>COUNTIFS(Table2[Local IntensMean Pos], "&gt;="&amp;A100, Table2[Local IntensMean Pos], "&lt;"&amp;A101)</f>
        <v>46</v>
      </c>
      <c r="C100">
        <f>COUNTIFS(Table2[Local IntensMean Neg], "&gt;="&amp;A100, Table2[Local IntensMean Neg], "&lt;"&amp;A101)</f>
        <v>0</v>
      </c>
      <c r="D100">
        <f>COUNTIFS(Table2[Local IntensStDev Pos], "&gt;="&amp;A100, Table2[Local IntensStDev Pos], "&lt;"&amp;A101)</f>
        <v>0</v>
      </c>
      <c r="E100">
        <f>COUNTIFS(Table2[Local IntensStDev Neg], "&gt;="&amp;A100, Table2[Local IntensStDev Neg], "&lt;"&amp;A101)</f>
        <v>0</v>
      </c>
    </row>
    <row r="101" spans="1:5" x14ac:dyDescent="0.25">
      <c r="A101">
        <v>100</v>
      </c>
      <c r="B101">
        <f>COUNTIFS(Table2[Local IntensMean Pos], "&gt;="&amp;A101, Table2[Local IntensMean Pos], "&lt;"&amp;A102)</f>
        <v>40</v>
      </c>
      <c r="C101">
        <f>COUNTIFS(Table2[Local IntensMean Neg], "&gt;="&amp;A101, Table2[Local IntensMean Neg], "&lt;"&amp;A102)</f>
        <v>0</v>
      </c>
      <c r="D101">
        <f>COUNTIFS(Table2[Local IntensStDev Pos], "&gt;="&amp;A101, Table2[Local IntensStDev Pos], "&lt;"&amp;A102)</f>
        <v>0</v>
      </c>
      <c r="E101">
        <f>COUNTIFS(Table2[Local IntensStDev Neg], "&gt;="&amp;A101, Table2[Local IntensStDev Neg], "&lt;"&amp;A102)</f>
        <v>0</v>
      </c>
    </row>
    <row r="102" spans="1:5" x14ac:dyDescent="0.25">
      <c r="A102">
        <v>101</v>
      </c>
      <c r="B102">
        <f>COUNTIFS(Table2[Local IntensMean Pos], "&gt;="&amp;A102, Table2[Local IntensMean Pos], "&lt;"&amp;A103)</f>
        <v>41</v>
      </c>
      <c r="C102">
        <f>COUNTIFS(Table2[Local IntensMean Neg], "&gt;="&amp;A102, Table2[Local IntensMean Neg], "&lt;"&amp;A103)</f>
        <v>3</v>
      </c>
      <c r="D102">
        <f>COUNTIFS(Table2[Local IntensStDev Pos], "&gt;="&amp;A102, Table2[Local IntensStDev Pos], "&lt;"&amp;A103)</f>
        <v>0</v>
      </c>
      <c r="E102">
        <f>COUNTIFS(Table2[Local IntensStDev Neg], "&gt;="&amp;A102, Table2[Local IntensStDev Neg], "&lt;"&amp;A103)</f>
        <v>0</v>
      </c>
    </row>
    <row r="103" spans="1:5" x14ac:dyDescent="0.25">
      <c r="A103">
        <v>102</v>
      </c>
      <c r="B103">
        <f>COUNTIFS(Table2[Local IntensMean Pos], "&gt;="&amp;A103, Table2[Local IntensMean Pos], "&lt;"&amp;A104)</f>
        <v>33</v>
      </c>
      <c r="C103">
        <f>COUNTIFS(Table2[Local IntensMean Neg], "&gt;="&amp;A103, Table2[Local IntensMean Neg], "&lt;"&amp;A104)</f>
        <v>3</v>
      </c>
      <c r="D103">
        <f>COUNTIFS(Table2[Local IntensStDev Pos], "&gt;="&amp;A103, Table2[Local IntensStDev Pos], "&lt;"&amp;A104)</f>
        <v>0</v>
      </c>
      <c r="E103">
        <f>COUNTIFS(Table2[Local IntensStDev Neg], "&gt;="&amp;A103, Table2[Local IntensStDev Neg], "&lt;"&amp;A104)</f>
        <v>0</v>
      </c>
    </row>
    <row r="104" spans="1:5" x14ac:dyDescent="0.25">
      <c r="A104">
        <v>103</v>
      </c>
      <c r="B104">
        <f>COUNTIFS(Table2[Local IntensMean Pos], "&gt;="&amp;A104, Table2[Local IntensMean Pos], "&lt;"&amp;A105)</f>
        <v>42</v>
      </c>
      <c r="C104">
        <f>COUNTIFS(Table2[Local IntensMean Neg], "&gt;="&amp;A104, Table2[Local IntensMean Neg], "&lt;"&amp;A105)</f>
        <v>1</v>
      </c>
      <c r="D104">
        <f>COUNTIFS(Table2[Local IntensStDev Pos], "&gt;="&amp;A104, Table2[Local IntensStDev Pos], "&lt;"&amp;A105)</f>
        <v>0</v>
      </c>
      <c r="E104">
        <f>COUNTIFS(Table2[Local IntensStDev Neg], "&gt;="&amp;A104, Table2[Local IntensStDev Neg], "&lt;"&amp;A105)</f>
        <v>0</v>
      </c>
    </row>
    <row r="105" spans="1:5" x14ac:dyDescent="0.25">
      <c r="A105">
        <v>104</v>
      </c>
      <c r="B105">
        <f>COUNTIFS(Table2[Local IntensMean Pos], "&gt;="&amp;A105, Table2[Local IntensMean Pos], "&lt;"&amp;A106)</f>
        <v>35</v>
      </c>
      <c r="C105">
        <f>COUNTIFS(Table2[Local IntensMean Neg], "&gt;="&amp;A105, Table2[Local IntensMean Neg], "&lt;"&amp;A106)</f>
        <v>3</v>
      </c>
      <c r="D105">
        <f>COUNTIFS(Table2[Local IntensStDev Pos], "&gt;="&amp;A105, Table2[Local IntensStDev Pos], "&lt;"&amp;A106)</f>
        <v>0</v>
      </c>
      <c r="E105">
        <f>COUNTIFS(Table2[Local IntensStDev Neg], "&gt;="&amp;A105, Table2[Local IntensStDev Neg], "&lt;"&amp;A106)</f>
        <v>0</v>
      </c>
    </row>
    <row r="106" spans="1:5" x14ac:dyDescent="0.25">
      <c r="A106">
        <v>105</v>
      </c>
      <c r="B106">
        <f>COUNTIFS(Table2[Local IntensMean Pos], "&gt;="&amp;A106, Table2[Local IntensMean Pos], "&lt;"&amp;A107)</f>
        <v>40</v>
      </c>
      <c r="C106">
        <f>COUNTIFS(Table2[Local IntensMean Neg], "&gt;="&amp;A106, Table2[Local IntensMean Neg], "&lt;"&amp;A107)</f>
        <v>3</v>
      </c>
      <c r="D106">
        <f>COUNTIFS(Table2[Local IntensStDev Pos], "&gt;="&amp;A106, Table2[Local IntensStDev Pos], "&lt;"&amp;A107)</f>
        <v>0</v>
      </c>
      <c r="E106">
        <f>COUNTIFS(Table2[Local IntensStDev Neg], "&gt;="&amp;A106, Table2[Local IntensStDev Neg], "&lt;"&amp;A107)</f>
        <v>0</v>
      </c>
    </row>
    <row r="107" spans="1:5" x14ac:dyDescent="0.25">
      <c r="A107">
        <v>106</v>
      </c>
      <c r="B107">
        <f>COUNTIFS(Table2[Local IntensMean Pos], "&gt;="&amp;A107, Table2[Local IntensMean Pos], "&lt;"&amp;A108)</f>
        <v>37</v>
      </c>
      <c r="C107">
        <f>COUNTIFS(Table2[Local IntensMean Neg], "&gt;="&amp;A107, Table2[Local IntensMean Neg], "&lt;"&amp;A108)</f>
        <v>3</v>
      </c>
      <c r="D107">
        <f>COUNTIFS(Table2[Local IntensStDev Pos], "&gt;="&amp;A107, Table2[Local IntensStDev Pos], "&lt;"&amp;A108)</f>
        <v>0</v>
      </c>
      <c r="E107">
        <f>COUNTIFS(Table2[Local IntensStDev Neg], "&gt;="&amp;A107, Table2[Local IntensStDev Neg], "&lt;"&amp;A108)</f>
        <v>0</v>
      </c>
    </row>
    <row r="108" spans="1:5" x14ac:dyDescent="0.25">
      <c r="A108">
        <v>107</v>
      </c>
      <c r="B108">
        <f>COUNTIFS(Table2[Local IntensMean Pos], "&gt;="&amp;A108, Table2[Local IntensMean Pos], "&lt;"&amp;A109)</f>
        <v>38</v>
      </c>
      <c r="C108">
        <f>COUNTIFS(Table2[Local IntensMean Neg], "&gt;="&amp;A108, Table2[Local IntensMean Neg], "&lt;"&amp;A109)</f>
        <v>4</v>
      </c>
      <c r="D108">
        <f>COUNTIFS(Table2[Local IntensStDev Pos], "&gt;="&amp;A108, Table2[Local IntensStDev Pos], "&lt;"&amp;A109)</f>
        <v>0</v>
      </c>
      <c r="E108">
        <f>COUNTIFS(Table2[Local IntensStDev Neg], "&gt;="&amp;A108, Table2[Local IntensStDev Neg], "&lt;"&amp;A109)</f>
        <v>0</v>
      </c>
    </row>
    <row r="109" spans="1:5" x14ac:dyDescent="0.25">
      <c r="A109">
        <v>108</v>
      </c>
      <c r="B109">
        <f>COUNTIFS(Table2[Local IntensMean Pos], "&gt;="&amp;A109, Table2[Local IntensMean Pos], "&lt;"&amp;A110)</f>
        <v>31</v>
      </c>
      <c r="C109">
        <f>COUNTIFS(Table2[Local IntensMean Neg], "&gt;="&amp;A109, Table2[Local IntensMean Neg], "&lt;"&amp;A110)</f>
        <v>5</v>
      </c>
      <c r="D109">
        <f>COUNTIFS(Table2[Local IntensStDev Pos], "&gt;="&amp;A109, Table2[Local IntensStDev Pos], "&lt;"&amp;A110)</f>
        <v>0</v>
      </c>
      <c r="E109">
        <f>COUNTIFS(Table2[Local IntensStDev Neg], "&gt;="&amp;A109, Table2[Local IntensStDev Neg], "&lt;"&amp;A110)</f>
        <v>0</v>
      </c>
    </row>
    <row r="110" spans="1:5" x14ac:dyDescent="0.25">
      <c r="A110">
        <v>109</v>
      </c>
      <c r="B110">
        <f>COUNTIFS(Table2[Local IntensMean Pos], "&gt;="&amp;A110, Table2[Local IntensMean Pos], "&lt;"&amp;A111)</f>
        <v>35</v>
      </c>
      <c r="C110">
        <f>COUNTIFS(Table2[Local IntensMean Neg], "&gt;="&amp;A110, Table2[Local IntensMean Neg], "&lt;"&amp;A111)</f>
        <v>6</v>
      </c>
      <c r="D110">
        <f>COUNTIFS(Table2[Local IntensStDev Pos], "&gt;="&amp;A110, Table2[Local IntensStDev Pos], "&lt;"&amp;A111)</f>
        <v>0</v>
      </c>
      <c r="E110">
        <f>COUNTIFS(Table2[Local IntensStDev Neg], "&gt;="&amp;A110, Table2[Local IntensStDev Neg], "&lt;"&amp;A111)</f>
        <v>0</v>
      </c>
    </row>
    <row r="111" spans="1:5" x14ac:dyDescent="0.25">
      <c r="A111">
        <v>110</v>
      </c>
      <c r="B111">
        <f>COUNTIFS(Table2[Local IntensMean Pos], "&gt;="&amp;A111, Table2[Local IntensMean Pos], "&lt;"&amp;A112)</f>
        <v>33</v>
      </c>
      <c r="C111">
        <f>COUNTIFS(Table2[Local IntensMean Neg], "&gt;="&amp;A111, Table2[Local IntensMean Neg], "&lt;"&amp;A112)</f>
        <v>4</v>
      </c>
      <c r="D111">
        <f>COUNTIFS(Table2[Local IntensStDev Pos], "&gt;="&amp;A111, Table2[Local IntensStDev Pos], "&lt;"&amp;A112)</f>
        <v>0</v>
      </c>
      <c r="E111">
        <f>COUNTIFS(Table2[Local IntensStDev Neg], "&gt;="&amp;A111, Table2[Local IntensStDev Neg], "&lt;"&amp;A112)</f>
        <v>0</v>
      </c>
    </row>
    <row r="112" spans="1:5" x14ac:dyDescent="0.25">
      <c r="A112">
        <v>111</v>
      </c>
      <c r="B112">
        <f>COUNTIFS(Table2[Local IntensMean Pos], "&gt;="&amp;A112, Table2[Local IntensMean Pos], "&lt;"&amp;A113)</f>
        <v>20</v>
      </c>
      <c r="C112">
        <f>COUNTIFS(Table2[Local IntensMean Neg], "&gt;="&amp;A112, Table2[Local IntensMean Neg], "&lt;"&amp;A113)</f>
        <v>5</v>
      </c>
      <c r="D112">
        <f>COUNTIFS(Table2[Local IntensStDev Pos], "&gt;="&amp;A112, Table2[Local IntensStDev Pos], "&lt;"&amp;A113)</f>
        <v>0</v>
      </c>
      <c r="E112">
        <f>COUNTIFS(Table2[Local IntensStDev Neg], "&gt;="&amp;A112, Table2[Local IntensStDev Neg], "&lt;"&amp;A113)</f>
        <v>0</v>
      </c>
    </row>
    <row r="113" spans="1:5" x14ac:dyDescent="0.25">
      <c r="A113">
        <v>112</v>
      </c>
      <c r="B113">
        <f>COUNTIFS(Table2[Local IntensMean Pos], "&gt;="&amp;A113, Table2[Local IntensMean Pos], "&lt;"&amp;A114)</f>
        <v>30</v>
      </c>
      <c r="C113">
        <f>COUNTIFS(Table2[Local IntensMean Neg], "&gt;="&amp;A113, Table2[Local IntensMean Neg], "&lt;"&amp;A114)</f>
        <v>4</v>
      </c>
      <c r="D113">
        <f>COUNTIFS(Table2[Local IntensStDev Pos], "&gt;="&amp;A113, Table2[Local IntensStDev Pos], "&lt;"&amp;A114)</f>
        <v>0</v>
      </c>
      <c r="E113">
        <f>COUNTIFS(Table2[Local IntensStDev Neg], "&gt;="&amp;A113, Table2[Local IntensStDev Neg], "&lt;"&amp;A114)</f>
        <v>0</v>
      </c>
    </row>
    <row r="114" spans="1:5" x14ac:dyDescent="0.25">
      <c r="A114">
        <v>113</v>
      </c>
      <c r="B114">
        <f>COUNTIFS(Table2[Local IntensMean Pos], "&gt;="&amp;A114, Table2[Local IntensMean Pos], "&lt;"&amp;A115)</f>
        <v>29</v>
      </c>
      <c r="C114">
        <f>COUNTIFS(Table2[Local IntensMean Neg], "&gt;="&amp;A114, Table2[Local IntensMean Neg], "&lt;"&amp;A115)</f>
        <v>10</v>
      </c>
      <c r="D114">
        <f>COUNTIFS(Table2[Local IntensStDev Pos], "&gt;="&amp;A114, Table2[Local IntensStDev Pos], "&lt;"&amp;A115)</f>
        <v>0</v>
      </c>
      <c r="E114">
        <f>COUNTIFS(Table2[Local IntensStDev Neg], "&gt;="&amp;A114, Table2[Local IntensStDev Neg], "&lt;"&amp;A115)</f>
        <v>0</v>
      </c>
    </row>
    <row r="115" spans="1:5" x14ac:dyDescent="0.25">
      <c r="A115">
        <v>114</v>
      </c>
      <c r="B115">
        <f>COUNTIFS(Table2[Local IntensMean Pos], "&gt;="&amp;A115, Table2[Local IntensMean Pos], "&lt;"&amp;A116)</f>
        <v>17</v>
      </c>
      <c r="C115">
        <f>COUNTIFS(Table2[Local IntensMean Neg], "&gt;="&amp;A115, Table2[Local IntensMean Neg], "&lt;"&amp;A116)</f>
        <v>9</v>
      </c>
      <c r="D115">
        <f>COUNTIFS(Table2[Local IntensStDev Pos], "&gt;="&amp;A115, Table2[Local IntensStDev Pos], "&lt;"&amp;A116)</f>
        <v>0</v>
      </c>
      <c r="E115">
        <f>COUNTIFS(Table2[Local IntensStDev Neg], "&gt;="&amp;A115, Table2[Local IntensStDev Neg], "&lt;"&amp;A116)</f>
        <v>0</v>
      </c>
    </row>
    <row r="116" spans="1:5" x14ac:dyDescent="0.25">
      <c r="A116">
        <v>115</v>
      </c>
      <c r="B116">
        <f>COUNTIFS(Table2[Local IntensMean Pos], "&gt;="&amp;A116, Table2[Local IntensMean Pos], "&lt;"&amp;A117)</f>
        <v>13</v>
      </c>
      <c r="C116">
        <f>COUNTIFS(Table2[Local IntensMean Neg], "&gt;="&amp;A116, Table2[Local IntensMean Neg], "&lt;"&amp;A117)</f>
        <v>10</v>
      </c>
      <c r="D116">
        <f>COUNTIFS(Table2[Local IntensStDev Pos], "&gt;="&amp;A116, Table2[Local IntensStDev Pos], "&lt;"&amp;A117)</f>
        <v>0</v>
      </c>
      <c r="E116">
        <f>COUNTIFS(Table2[Local IntensStDev Neg], "&gt;="&amp;A116, Table2[Local IntensStDev Neg], "&lt;"&amp;A117)</f>
        <v>0</v>
      </c>
    </row>
    <row r="117" spans="1:5" x14ac:dyDescent="0.25">
      <c r="A117">
        <v>116</v>
      </c>
      <c r="B117">
        <f>COUNTIFS(Table2[Local IntensMean Pos], "&gt;="&amp;A117, Table2[Local IntensMean Pos], "&lt;"&amp;A118)</f>
        <v>7</v>
      </c>
      <c r="C117">
        <f>COUNTIFS(Table2[Local IntensMean Neg], "&gt;="&amp;A117, Table2[Local IntensMean Neg], "&lt;"&amp;A118)</f>
        <v>4</v>
      </c>
      <c r="D117">
        <f>COUNTIFS(Table2[Local IntensStDev Pos], "&gt;="&amp;A117, Table2[Local IntensStDev Pos], "&lt;"&amp;A118)</f>
        <v>0</v>
      </c>
      <c r="E117">
        <f>COUNTIFS(Table2[Local IntensStDev Neg], "&gt;="&amp;A117, Table2[Local IntensStDev Neg], "&lt;"&amp;A118)</f>
        <v>0</v>
      </c>
    </row>
    <row r="118" spans="1:5" x14ac:dyDescent="0.25">
      <c r="A118">
        <v>117</v>
      </c>
      <c r="B118">
        <f>COUNTIFS(Table2[Local IntensMean Pos], "&gt;="&amp;A118, Table2[Local IntensMean Pos], "&lt;"&amp;A119)</f>
        <v>5</v>
      </c>
      <c r="C118">
        <f>COUNTIFS(Table2[Local IntensMean Neg], "&gt;="&amp;A118, Table2[Local IntensMean Neg], "&lt;"&amp;A119)</f>
        <v>7</v>
      </c>
      <c r="D118">
        <f>COUNTIFS(Table2[Local IntensStDev Pos], "&gt;="&amp;A118, Table2[Local IntensStDev Pos], "&lt;"&amp;A119)</f>
        <v>0</v>
      </c>
      <c r="E118">
        <f>COUNTIFS(Table2[Local IntensStDev Neg], "&gt;="&amp;A118, Table2[Local IntensStDev Neg], "&lt;"&amp;A119)</f>
        <v>0</v>
      </c>
    </row>
    <row r="119" spans="1:5" x14ac:dyDescent="0.25">
      <c r="A119">
        <v>118</v>
      </c>
      <c r="B119">
        <f>COUNTIFS(Table2[Local IntensMean Pos], "&gt;="&amp;A119, Table2[Local IntensMean Pos], "&lt;"&amp;A120)</f>
        <v>6</v>
      </c>
      <c r="C119">
        <f>COUNTIFS(Table2[Local IntensMean Neg], "&gt;="&amp;A119, Table2[Local IntensMean Neg], "&lt;"&amp;A120)</f>
        <v>7</v>
      </c>
      <c r="D119">
        <f>COUNTIFS(Table2[Local IntensStDev Pos], "&gt;="&amp;A119, Table2[Local IntensStDev Pos], "&lt;"&amp;A120)</f>
        <v>0</v>
      </c>
      <c r="E119">
        <f>COUNTIFS(Table2[Local IntensStDev Neg], "&gt;="&amp;A119, Table2[Local IntensStDev Neg], "&lt;"&amp;A120)</f>
        <v>0</v>
      </c>
    </row>
    <row r="120" spans="1:5" x14ac:dyDescent="0.25">
      <c r="A120">
        <v>119</v>
      </c>
      <c r="B120">
        <f>COUNTIFS(Table2[Local IntensMean Pos], "&gt;="&amp;A120, Table2[Local IntensMean Pos], "&lt;"&amp;A121)</f>
        <v>10</v>
      </c>
      <c r="C120">
        <f>COUNTIFS(Table2[Local IntensMean Neg], "&gt;="&amp;A120, Table2[Local IntensMean Neg], "&lt;"&amp;A121)</f>
        <v>10</v>
      </c>
      <c r="D120">
        <f>COUNTIFS(Table2[Local IntensStDev Pos], "&gt;="&amp;A120, Table2[Local IntensStDev Pos], "&lt;"&amp;A121)</f>
        <v>0</v>
      </c>
      <c r="E120">
        <f>COUNTIFS(Table2[Local IntensStDev Neg], "&gt;="&amp;A120, Table2[Local IntensStDev Neg], "&lt;"&amp;A121)</f>
        <v>0</v>
      </c>
    </row>
    <row r="121" spans="1:5" x14ac:dyDescent="0.25">
      <c r="A121">
        <v>120</v>
      </c>
      <c r="B121">
        <f>COUNTIFS(Table2[Local IntensMean Pos], "&gt;="&amp;A121, Table2[Local IntensMean Pos], "&lt;"&amp;A122)</f>
        <v>15</v>
      </c>
      <c r="C121">
        <f>COUNTIFS(Table2[Local IntensMean Neg], "&gt;="&amp;A121, Table2[Local IntensMean Neg], "&lt;"&amp;A122)</f>
        <v>3</v>
      </c>
      <c r="D121">
        <f>COUNTIFS(Table2[Local IntensStDev Pos], "&gt;="&amp;A121, Table2[Local IntensStDev Pos], "&lt;"&amp;A122)</f>
        <v>0</v>
      </c>
      <c r="E121">
        <f>COUNTIFS(Table2[Local IntensStDev Neg], "&gt;="&amp;A121, Table2[Local IntensStDev Neg], "&lt;"&amp;A122)</f>
        <v>0</v>
      </c>
    </row>
    <row r="122" spans="1:5" x14ac:dyDescent="0.25">
      <c r="A122">
        <v>121</v>
      </c>
      <c r="B122">
        <f>COUNTIFS(Table2[Local IntensMean Pos], "&gt;="&amp;A122, Table2[Local IntensMean Pos], "&lt;"&amp;A123)</f>
        <v>5</v>
      </c>
      <c r="C122">
        <f>COUNTIFS(Table2[Local IntensMean Neg], "&gt;="&amp;A122, Table2[Local IntensMean Neg], "&lt;"&amp;A123)</f>
        <v>7</v>
      </c>
      <c r="D122">
        <f>COUNTIFS(Table2[Local IntensStDev Pos], "&gt;="&amp;A122, Table2[Local IntensStDev Pos], "&lt;"&amp;A123)</f>
        <v>0</v>
      </c>
      <c r="E122">
        <f>COUNTIFS(Table2[Local IntensStDev Neg], "&gt;="&amp;A122, Table2[Local IntensStDev Neg], "&lt;"&amp;A123)</f>
        <v>0</v>
      </c>
    </row>
    <row r="123" spans="1:5" x14ac:dyDescent="0.25">
      <c r="A123">
        <v>122</v>
      </c>
      <c r="B123">
        <f>COUNTIFS(Table2[Local IntensMean Pos], "&gt;="&amp;A123, Table2[Local IntensMean Pos], "&lt;"&amp;A124)</f>
        <v>6</v>
      </c>
      <c r="C123">
        <f>COUNTIFS(Table2[Local IntensMean Neg], "&gt;="&amp;A123, Table2[Local IntensMean Neg], "&lt;"&amp;A124)</f>
        <v>5</v>
      </c>
      <c r="D123">
        <f>COUNTIFS(Table2[Local IntensStDev Pos], "&gt;="&amp;A123, Table2[Local IntensStDev Pos], "&lt;"&amp;A124)</f>
        <v>0</v>
      </c>
      <c r="E123">
        <f>COUNTIFS(Table2[Local IntensStDev Neg], "&gt;="&amp;A123, Table2[Local IntensStDev Neg], "&lt;"&amp;A124)</f>
        <v>0</v>
      </c>
    </row>
    <row r="124" spans="1:5" x14ac:dyDescent="0.25">
      <c r="A124">
        <v>123</v>
      </c>
      <c r="B124">
        <f>COUNTIFS(Table2[Local IntensMean Pos], "&gt;="&amp;A124, Table2[Local IntensMean Pos], "&lt;"&amp;A125)</f>
        <v>21</v>
      </c>
      <c r="C124">
        <f>COUNTIFS(Table2[Local IntensMean Neg], "&gt;="&amp;A124, Table2[Local IntensMean Neg], "&lt;"&amp;A125)</f>
        <v>4</v>
      </c>
      <c r="D124">
        <f>COUNTIFS(Table2[Local IntensStDev Pos], "&gt;="&amp;A124, Table2[Local IntensStDev Pos], "&lt;"&amp;A125)</f>
        <v>0</v>
      </c>
      <c r="E124">
        <f>COUNTIFS(Table2[Local IntensStDev Neg], "&gt;="&amp;A124, Table2[Local IntensStDev Neg], "&lt;"&amp;A125)</f>
        <v>0</v>
      </c>
    </row>
    <row r="125" spans="1:5" x14ac:dyDescent="0.25">
      <c r="A125">
        <v>124</v>
      </c>
      <c r="B125">
        <f>COUNTIFS(Table2[Local IntensMean Pos], "&gt;="&amp;A125, Table2[Local IntensMean Pos], "&lt;"&amp;A126)</f>
        <v>4</v>
      </c>
      <c r="C125">
        <f>COUNTIFS(Table2[Local IntensMean Neg], "&gt;="&amp;A125, Table2[Local IntensMean Neg], "&lt;"&amp;A126)</f>
        <v>14</v>
      </c>
      <c r="D125">
        <f>COUNTIFS(Table2[Local IntensStDev Pos], "&gt;="&amp;A125, Table2[Local IntensStDev Pos], "&lt;"&amp;A126)</f>
        <v>0</v>
      </c>
      <c r="E125">
        <f>COUNTIFS(Table2[Local IntensStDev Neg], "&gt;="&amp;A125, Table2[Local IntensStDev Neg], "&lt;"&amp;A126)</f>
        <v>0</v>
      </c>
    </row>
    <row r="126" spans="1:5" x14ac:dyDescent="0.25">
      <c r="A126">
        <v>125</v>
      </c>
      <c r="B126">
        <f>COUNTIFS(Table2[Local IntensMean Pos], "&gt;="&amp;A126, Table2[Local IntensMean Pos], "&lt;"&amp;A127)</f>
        <v>11</v>
      </c>
      <c r="C126">
        <f>COUNTIFS(Table2[Local IntensMean Neg], "&gt;="&amp;A126, Table2[Local IntensMean Neg], "&lt;"&amp;A127)</f>
        <v>7</v>
      </c>
      <c r="D126">
        <f>COUNTIFS(Table2[Local IntensStDev Pos], "&gt;="&amp;A126, Table2[Local IntensStDev Pos], "&lt;"&amp;A127)</f>
        <v>0</v>
      </c>
      <c r="E126">
        <f>COUNTIFS(Table2[Local IntensStDev Neg], "&gt;="&amp;A126, Table2[Local IntensStDev Neg], "&lt;"&amp;A127)</f>
        <v>0</v>
      </c>
    </row>
    <row r="127" spans="1:5" x14ac:dyDescent="0.25">
      <c r="A127">
        <v>126</v>
      </c>
      <c r="B127">
        <f>COUNTIFS(Table2[Local IntensMean Pos], "&gt;="&amp;A127, Table2[Local IntensMean Pos], "&lt;"&amp;A128)</f>
        <v>10</v>
      </c>
      <c r="C127">
        <f>COUNTIFS(Table2[Local IntensMean Neg], "&gt;="&amp;A127, Table2[Local IntensMean Neg], "&lt;"&amp;A128)</f>
        <v>10</v>
      </c>
      <c r="D127">
        <f>COUNTIFS(Table2[Local IntensStDev Pos], "&gt;="&amp;A127, Table2[Local IntensStDev Pos], "&lt;"&amp;A128)</f>
        <v>0</v>
      </c>
      <c r="E127">
        <f>COUNTIFS(Table2[Local IntensStDev Neg], "&gt;="&amp;A127, Table2[Local IntensStDev Neg], "&lt;"&amp;A128)</f>
        <v>0</v>
      </c>
    </row>
    <row r="128" spans="1:5" x14ac:dyDescent="0.25">
      <c r="A128">
        <v>127</v>
      </c>
      <c r="B128">
        <f>COUNTIFS(Table2[Local IntensMean Pos], "&gt;="&amp;A128, Table2[Local IntensMean Pos], "&lt;"&amp;A129)</f>
        <v>2</v>
      </c>
      <c r="C128">
        <f>COUNTIFS(Table2[Local IntensMean Neg], "&gt;="&amp;A128, Table2[Local IntensMean Neg], "&lt;"&amp;A129)</f>
        <v>13</v>
      </c>
      <c r="D128">
        <f>COUNTIFS(Table2[Local IntensStDev Pos], "&gt;="&amp;A128, Table2[Local IntensStDev Pos], "&lt;"&amp;A129)</f>
        <v>0</v>
      </c>
      <c r="E128">
        <f>COUNTIFS(Table2[Local IntensStDev Neg], "&gt;="&amp;A128, Table2[Local IntensStDev Neg], "&lt;"&amp;A129)</f>
        <v>0</v>
      </c>
    </row>
    <row r="129" spans="1:5" x14ac:dyDescent="0.25">
      <c r="A129">
        <v>128</v>
      </c>
      <c r="B129">
        <f>COUNTIFS(Table2[Local IntensMean Pos], "&gt;="&amp;A129, Table2[Local IntensMean Pos], "&lt;"&amp;A130)</f>
        <v>11</v>
      </c>
      <c r="C129">
        <f>COUNTIFS(Table2[Local IntensMean Neg], "&gt;="&amp;A129, Table2[Local IntensMean Neg], "&lt;"&amp;A130)</f>
        <v>3</v>
      </c>
      <c r="D129">
        <f>COUNTIFS(Table2[Local IntensStDev Pos], "&gt;="&amp;A129, Table2[Local IntensStDev Pos], "&lt;"&amp;A130)</f>
        <v>0</v>
      </c>
      <c r="E129">
        <f>COUNTIFS(Table2[Local IntensStDev Neg], "&gt;="&amp;A129, Table2[Local IntensStDev Neg], "&lt;"&amp;A130)</f>
        <v>0</v>
      </c>
    </row>
    <row r="130" spans="1:5" x14ac:dyDescent="0.25">
      <c r="A130">
        <v>129</v>
      </c>
      <c r="B130">
        <f>COUNTIFS(Table2[Local IntensMean Pos], "&gt;="&amp;A130, Table2[Local IntensMean Pos], "&lt;"&amp;A131)</f>
        <v>10</v>
      </c>
      <c r="C130">
        <f>COUNTIFS(Table2[Local IntensMean Neg], "&gt;="&amp;A130, Table2[Local IntensMean Neg], "&lt;"&amp;A131)</f>
        <v>8</v>
      </c>
      <c r="D130">
        <f>COUNTIFS(Table2[Local IntensStDev Pos], "&gt;="&amp;A130, Table2[Local IntensStDev Pos], "&lt;"&amp;A131)</f>
        <v>0</v>
      </c>
      <c r="E130">
        <f>COUNTIFS(Table2[Local IntensStDev Neg], "&gt;="&amp;A130, Table2[Local IntensStDev Neg], "&lt;"&amp;A131)</f>
        <v>0</v>
      </c>
    </row>
    <row r="131" spans="1:5" x14ac:dyDescent="0.25">
      <c r="A131">
        <v>130</v>
      </c>
      <c r="B131">
        <f>COUNTIFS(Table2[Local IntensMean Pos], "&gt;="&amp;A131, Table2[Local IntensMean Pos], "&lt;"&amp;A132)</f>
        <v>5</v>
      </c>
      <c r="C131">
        <f>COUNTIFS(Table2[Local IntensMean Neg], "&gt;="&amp;A131, Table2[Local IntensMean Neg], "&lt;"&amp;A132)</f>
        <v>4</v>
      </c>
      <c r="D131">
        <f>COUNTIFS(Table2[Local IntensStDev Pos], "&gt;="&amp;A131, Table2[Local IntensStDev Pos], "&lt;"&amp;A132)</f>
        <v>0</v>
      </c>
      <c r="E131">
        <f>COUNTIFS(Table2[Local IntensStDev Neg], "&gt;="&amp;A131, Table2[Local IntensStDev Neg], "&lt;"&amp;A132)</f>
        <v>0</v>
      </c>
    </row>
    <row r="132" spans="1:5" x14ac:dyDescent="0.25">
      <c r="A132">
        <v>131</v>
      </c>
      <c r="B132">
        <f>COUNTIFS(Table2[Local IntensMean Pos], "&gt;="&amp;A132, Table2[Local IntensMean Pos], "&lt;"&amp;A133)</f>
        <v>3</v>
      </c>
      <c r="C132">
        <f>COUNTIFS(Table2[Local IntensMean Neg], "&gt;="&amp;A132, Table2[Local IntensMean Neg], "&lt;"&amp;A133)</f>
        <v>10</v>
      </c>
      <c r="D132">
        <f>COUNTIFS(Table2[Local IntensStDev Pos], "&gt;="&amp;A132, Table2[Local IntensStDev Pos], "&lt;"&amp;A133)</f>
        <v>0</v>
      </c>
      <c r="E132">
        <f>COUNTIFS(Table2[Local IntensStDev Neg], "&gt;="&amp;A132, Table2[Local IntensStDev Neg], "&lt;"&amp;A133)</f>
        <v>0</v>
      </c>
    </row>
    <row r="133" spans="1:5" x14ac:dyDescent="0.25">
      <c r="A133">
        <v>132</v>
      </c>
      <c r="B133">
        <f>COUNTIFS(Table2[Local IntensMean Pos], "&gt;="&amp;A133, Table2[Local IntensMean Pos], "&lt;"&amp;A134)</f>
        <v>6</v>
      </c>
      <c r="C133">
        <f>COUNTIFS(Table2[Local IntensMean Neg], "&gt;="&amp;A133, Table2[Local IntensMean Neg], "&lt;"&amp;A134)</f>
        <v>12</v>
      </c>
      <c r="D133">
        <f>COUNTIFS(Table2[Local IntensStDev Pos], "&gt;="&amp;A133, Table2[Local IntensStDev Pos], "&lt;"&amp;A134)</f>
        <v>0</v>
      </c>
      <c r="E133">
        <f>COUNTIFS(Table2[Local IntensStDev Neg], "&gt;="&amp;A133, Table2[Local IntensStDev Neg], "&lt;"&amp;A134)</f>
        <v>0</v>
      </c>
    </row>
    <row r="134" spans="1:5" x14ac:dyDescent="0.25">
      <c r="A134">
        <v>133</v>
      </c>
      <c r="B134">
        <f>COUNTIFS(Table2[Local IntensMean Pos], "&gt;="&amp;A134, Table2[Local IntensMean Pos], "&lt;"&amp;A135)</f>
        <v>7</v>
      </c>
      <c r="C134">
        <f>COUNTIFS(Table2[Local IntensMean Neg], "&gt;="&amp;A134, Table2[Local IntensMean Neg], "&lt;"&amp;A135)</f>
        <v>11</v>
      </c>
      <c r="D134">
        <f>COUNTIFS(Table2[Local IntensStDev Pos], "&gt;="&amp;A134, Table2[Local IntensStDev Pos], "&lt;"&amp;A135)</f>
        <v>0</v>
      </c>
      <c r="E134">
        <f>COUNTIFS(Table2[Local IntensStDev Neg], "&gt;="&amp;A134, Table2[Local IntensStDev Neg], "&lt;"&amp;A135)</f>
        <v>0</v>
      </c>
    </row>
    <row r="135" spans="1:5" x14ac:dyDescent="0.25">
      <c r="A135">
        <v>134</v>
      </c>
      <c r="B135">
        <f>COUNTIFS(Table2[Local IntensMean Pos], "&gt;="&amp;A135, Table2[Local IntensMean Pos], "&lt;"&amp;A136)</f>
        <v>5</v>
      </c>
      <c r="C135">
        <f>COUNTIFS(Table2[Local IntensMean Neg], "&gt;="&amp;A135, Table2[Local IntensMean Neg], "&lt;"&amp;A136)</f>
        <v>13</v>
      </c>
      <c r="D135">
        <f>COUNTIFS(Table2[Local IntensStDev Pos], "&gt;="&amp;A135, Table2[Local IntensStDev Pos], "&lt;"&amp;A136)</f>
        <v>0</v>
      </c>
      <c r="E135">
        <f>COUNTIFS(Table2[Local IntensStDev Neg], "&gt;="&amp;A135, Table2[Local IntensStDev Neg], "&lt;"&amp;A136)</f>
        <v>0</v>
      </c>
    </row>
    <row r="136" spans="1:5" x14ac:dyDescent="0.25">
      <c r="A136">
        <v>135</v>
      </c>
      <c r="B136">
        <f>COUNTIFS(Table2[Local IntensMean Pos], "&gt;="&amp;A136, Table2[Local IntensMean Pos], "&lt;"&amp;A137)</f>
        <v>5</v>
      </c>
      <c r="C136">
        <f>COUNTIFS(Table2[Local IntensMean Neg], "&gt;="&amp;A136, Table2[Local IntensMean Neg], "&lt;"&amp;A137)</f>
        <v>12</v>
      </c>
      <c r="D136">
        <f>COUNTIFS(Table2[Local IntensStDev Pos], "&gt;="&amp;A136, Table2[Local IntensStDev Pos], "&lt;"&amp;A137)</f>
        <v>0</v>
      </c>
      <c r="E136">
        <f>COUNTIFS(Table2[Local IntensStDev Neg], "&gt;="&amp;A136, Table2[Local IntensStDev Neg], "&lt;"&amp;A137)</f>
        <v>0</v>
      </c>
    </row>
    <row r="137" spans="1:5" x14ac:dyDescent="0.25">
      <c r="A137">
        <v>136</v>
      </c>
      <c r="B137">
        <f>COUNTIFS(Table2[Local IntensMean Pos], "&gt;="&amp;A137, Table2[Local IntensMean Pos], "&lt;"&amp;A138)</f>
        <v>1</v>
      </c>
      <c r="C137">
        <f>COUNTIFS(Table2[Local IntensMean Neg], "&gt;="&amp;A137, Table2[Local IntensMean Neg], "&lt;"&amp;A138)</f>
        <v>14</v>
      </c>
      <c r="D137">
        <f>COUNTIFS(Table2[Local IntensStDev Pos], "&gt;="&amp;A137, Table2[Local IntensStDev Pos], "&lt;"&amp;A138)</f>
        <v>0</v>
      </c>
      <c r="E137">
        <f>COUNTIFS(Table2[Local IntensStDev Neg], "&gt;="&amp;A137, Table2[Local IntensStDev Neg], "&lt;"&amp;A138)</f>
        <v>0</v>
      </c>
    </row>
    <row r="138" spans="1:5" x14ac:dyDescent="0.25">
      <c r="A138">
        <v>137</v>
      </c>
      <c r="B138">
        <f>COUNTIFS(Table2[Local IntensMean Pos], "&gt;="&amp;A138, Table2[Local IntensMean Pos], "&lt;"&amp;A139)</f>
        <v>5</v>
      </c>
      <c r="C138">
        <f>COUNTIFS(Table2[Local IntensMean Neg], "&gt;="&amp;A138, Table2[Local IntensMean Neg], "&lt;"&amp;A139)</f>
        <v>15</v>
      </c>
      <c r="D138">
        <f>COUNTIFS(Table2[Local IntensStDev Pos], "&gt;="&amp;A138, Table2[Local IntensStDev Pos], "&lt;"&amp;A139)</f>
        <v>0</v>
      </c>
      <c r="E138">
        <f>COUNTIFS(Table2[Local IntensStDev Neg], "&gt;="&amp;A138, Table2[Local IntensStDev Neg], "&lt;"&amp;A139)</f>
        <v>0</v>
      </c>
    </row>
    <row r="139" spans="1:5" x14ac:dyDescent="0.25">
      <c r="A139">
        <v>138</v>
      </c>
      <c r="B139">
        <f>COUNTIFS(Table2[Local IntensMean Pos], "&gt;="&amp;A139, Table2[Local IntensMean Pos], "&lt;"&amp;A140)</f>
        <v>6</v>
      </c>
      <c r="C139">
        <f>COUNTIFS(Table2[Local IntensMean Neg], "&gt;="&amp;A139, Table2[Local IntensMean Neg], "&lt;"&amp;A140)</f>
        <v>11</v>
      </c>
      <c r="D139">
        <f>COUNTIFS(Table2[Local IntensStDev Pos], "&gt;="&amp;A139, Table2[Local IntensStDev Pos], "&lt;"&amp;A140)</f>
        <v>0</v>
      </c>
      <c r="E139">
        <f>COUNTIFS(Table2[Local IntensStDev Neg], "&gt;="&amp;A139, Table2[Local IntensStDev Neg], "&lt;"&amp;A140)</f>
        <v>0</v>
      </c>
    </row>
    <row r="140" spans="1:5" x14ac:dyDescent="0.25">
      <c r="A140">
        <v>139</v>
      </c>
      <c r="B140">
        <f>COUNTIFS(Table2[Local IntensMean Pos], "&gt;="&amp;A140, Table2[Local IntensMean Pos], "&lt;"&amp;A141)</f>
        <v>3</v>
      </c>
      <c r="C140">
        <f>COUNTIFS(Table2[Local IntensMean Neg], "&gt;="&amp;A140, Table2[Local IntensMean Neg], "&lt;"&amp;A141)</f>
        <v>18</v>
      </c>
      <c r="D140">
        <f>COUNTIFS(Table2[Local IntensStDev Pos], "&gt;="&amp;A140, Table2[Local IntensStDev Pos], "&lt;"&amp;A141)</f>
        <v>0</v>
      </c>
      <c r="E140">
        <f>COUNTIFS(Table2[Local IntensStDev Neg], "&gt;="&amp;A140, Table2[Local IntensStDev Neg], "&lt;"&amp;A141)</f>
        <v>0</v>
      </c>
    </row>
    <row r="141" spans="1:5" x14ac:dyDescent="0.25">
      <c r="A141">
        <v>140</v>
      </c>
      <c r="B141">
        <f>COUNTIFS(Table2[Local IntensMean Pos], "&gt;="&amp;A141, Table2[Local IntensMean Pos], "&lt;"&amp;A142)</f>
        <v>3</v>
      </c>
      <c r="C141">
        <f>COUNTIFS(Table2[Local IntensMean Neg], "&gt;="&amp;A141, Table2[Local IntensMean Neg], "&lt;"&amp;A142)</f>
        <v>13</v>
      </c>
      <c r="D141">
        <f>COUNTIFS(Table2[Local IntensStDev Pos], "&gt;="&amp;A141, Table2[Local IntensStDev Pos], "&lt;"&amp;A142)</f>
        <v>0</v>
      </c>
      <c r="E141">
        <f>COUNTIFS(Table2[Local IntensStDev Neg], "&gt;="&amp;A141, Table2[Local IntensStDev Neg], "&lt;"&amp;A142)</f>
        <v>0</v>
      </c>
    </row>
    <row r="142" spans="1:5" x14ac:dyDescent="0.25">
      <c r="A142">
        <v>141</v>
      </c>
      <c r="B142">
        <f>COUNTIFS(Table2[Local IntensMean Pos], "&gt;="&amp;A142, Table2[Local IntensMean Pos], "&lt;"&amp;A143)</f>
        <v>1</v>
      </c>
      <c r="C142">
        <f>COUNTIFS(Table2[Local IntensMean Neg], "&gt;="&amp;A142, Table2[Local IntensMean Neg], "&lt;"&amp;A143)</f>
        <v>18</v>
      </c>
      <c r="D142">
        <f>COUNTIFS(Table2[Local IntensStDev Pos], "&gt;="&amp;A142, Table2[Local IntensStDev Pos], "&lt;"&amp;A143)</f>
        <v>0</v>
      </c>
      <c r="E142">
        <f>COUNTIFS(Table2[Local IntensStDev Neg], "&gt;="&amp;A142, Table2[Local IntensStDev Neg], "&lt;"&amp;A143)</f>
        <v>0</v>
      </c>
    </row>
    <row r="143" spans="1:5" x14ac:dyDescent="0.25">
      <c r="A143">
        <v>142</v>
      </c>
      <c r="B143">
        <f>COUNTIFS(Table2[Local IntensMean Pos], "&gt;="&amp;A143, Table2[Local IntensMean Pos], "&lt;"&amp;A144)</f>
        <v>5</v>
      </c>
      <c r="C143">
        <f>COUNTIFS(Table2[Local IntensMean Neg], "&gt;="&amp;A143, Table2[Local IntensMean Neg], "&lt;"&amp;A144)</f>
        <v>12</v>
      </c>
      <c r="D143">
        <f>COUNTIFS(Table2[Local IntensStDev Pos], "&gt;="&amp;A143, Table2[Local IntensStDev Pos], "&lt;"&amp;A144)</f>
        <v>0</v>
      </c>
      <c r="E143">
        <f>COUNTIFS(Table2[Local IntensStDev Neg], "&gt;="&amp;A143, Table2[Local IntensStDev Neg], "&lt;"&amp;A144)</f>
        <v>0</v>
      </c>
    </row>
    <row r="144" spans="1:5" x14ac:dyDescent="0.25">
      <c r="A144">
        <v>143</v>
      </c>
      <c r="B144">
        <f>COUNTIFS(Table2[Local IntensMean Pos], "&gt;="&amp;A144, Table2[Local IntensMean Pos], "&lt;"&amp;A145)</f>
        <v>2</v>
      </c>
      <c r="C144">
        <f>COUNTIFS(Table2[Local IntensMean Neg], "&gt;="&amp;A144, Table2[Local IntensMean Neg], "&lt;"&amp;A145)</f>
        <v>18</v>
      </c>
      <c r="D144">
        <f>COUNTIFS(Table2[Local IntensStDev Pos], "&gt;="&amp;A144, Table2[Local IntensStDev Pos], "&lt;"&amp;A145)</f>
        <v>0</v>
      </c>
      <c r="E144">
        <f>COUNTIFS(Table2[Local IntensStDev Neg], "&gt;="&amp;A144, Table2[Local IntensStDev Neg], "&lt;"&amp;A145)</f>
        <v>0</v>
      </c>
    </row>
    <row r="145" spans="1:5" x14ac:dyDescent="0.25">
      <c r="A145">
        <v>144</v>
      </c>
      <c r="B145">
        <f>COUNTIFS(Table2[Local IntensMean Pos], "&gt;="&amp;A145, Table2[Local IntensMean Pos], "&lt;"&amp;A146)</f>
        <v>1</v>
      </c>
      <c r="C145">
        <f>COUNTIFS(Table2[Local IntensMean Neg], "&gt;="&amp;A145, Table2[Local IntensMean Neg], "&lt;"&amp;A146)</f>
        <v>20</v>
      </c>
      <c r="D145">
        <f>COUNTIFS(Table2[Local IntensStDev Pos], "&gt;="&amp;A145, Table2[Local IntensStDev Pos], "&lt;"&amp;A146)</f>
        <v>0</v>
      </c>
      <c r="E145">
        <f>COUNTIFS(Table2[Local IntensStDev Neg], "&gt;="&amp;A145, Table2[Local IntensStDev Neg], "&lt;"&amp;A146)</f>
        <v>0</v>
      </c>
    </row>
    <row r="146" spans="1:5" x14ac:dyDescent="0.25">
      <c r="A146">
        <v>145</v>
      </c>
      <c r="B146">
        <f>COUNTIFS(Table2[Local IntensMean Pos], "&gt;="&amp;A146, Table2[Local IntensMean Pos], "&lt;"&amp;A147)</f>
        <v>0</v>
      </c>
      <c r="C146">
        <f>COUNTIFS(Table2[Local IntensMean Neg], "&gt;="&amp;A146, Table2[Local IntensMean Neg], "&lt;"&amp;A147)</f>
        <v>17</v>
      </c>
      <c r="D146">
        <f>COUNTIFS(Table2[Local IntensStDev Pos], "&gt;="&amp;A146, Table2[Local IntensStDev Pos], "&lt;"&amp;A147)</f>
        <v>0</v>
      </c>
      <c r="E146">
        <f>COUNTIFS(Table2[Local IntensStDev Neg], "&gt;="&amp;A146, Table2[Local IntensStDev Neg], "&lt;"&amp;A147)</f>
        <v>0</v>
      </c>
    </row>
    <row r="147" spans="1:5" x14ac:dyDescent="0.25">
      <c r="A147">
        <v>146</v>
      </c>
      <c r="B147">
        <f>COUNTIFS(Table2[Local IntensMean Pos], "&gt;="&amp;A147, Table2[Local IntensMean Pos], "&lt;"&amp;A148)</f>
        <v>3</v>
      </c>
      <c r="C147">
        <f>COUNTIFS(Table2[Local IntensMean Neg], "&gt;="&amp;A147, Table2[Local IntensMean Neg], "&lt;"&amp;A148)</f>
        <v>23</v>
      </c>
      <c r="D147">
        <f>COUNTIFS(Table2[Local IntensStDev Pos], "&gt;="&amp;A147, Table2[Local IntensStDev Pos], "&lt;"&amp;A148)</f>
        <v>0</v>
      </c>
      <c r="E147">
        <f>COUNTIFS(Table2[Local IntensStDev Neg], "&gt;="&amp;A147, Table2[Local IntensStDev Neg], "&lt;"&amp;A148)</f>
        <v>0</v>
      </c>
    </row>
    <row r="148" spans="1:5" x14ac:dyDescent="0.25">
      <c r="A148">
        <v>147</v>
      </c>
      <c r="B148">
        <f>COUNTIFS(Table2[Local IntensMean Pos], "&gt;="&amp;A148, Table2[Local IntensMean Pos], "&lt;"&amp;A149)</f>
        <v>4</v>
      </c>
      <c r="C148">
        <f>COUNTIFS(Table2[Local IntensMean Neg], "&gt;="&amp;A148, Table2[Local IntensMean Neg], "&lt;"&amp;A149)</f>
        <v>14</v>
      </c>
      <c r="D148">
        <f>COUNTIFS(Table2[Local IntensStDev Pos], "&gt;="&amp;A148, Table2[Local IntensStDev Pos], "&lt;"&amp;A149)</f>
        <v>0</v>
      </c>
      <c r="E148">
        <f>COUNTIFS(Table2[Local IntensStDev Neg], "&gt;="&amp;A148, Table2[Local IntensStDev Neg], "&lt;"&amp;A149)</f>
        <v>0</v>
      </c>
    </row>
    <row r="149" spans="1:5" x14ac:dyDescent="0.25">
      <c r="A149">
        <v>148</v>
      </c>
      <c r="B149">
        <f>COUNTIFS(Table2[Local IntensMean Pos], "&gt;="&amp;A149, Table2[Local IntensMean Pos], "&lt;"&amp;A150)</f>
        <v>1</v>
      </c>
      <c r="C149">
        <f>COUNTIFS(Table2[Local IntensMean Neg], "&gt;="&amp;A149, Table2[Local IntensMean Neg], "&lt;"&amp;A150)</f>
        <v>15</v>
      </c>
      <c r="D149">
        <f>COUNTIFS(Table2[Local IntensStDev Pos], "&gt;="&amp;A149, Table2[Local IntensStDev Pos], "&lt;"&amp;A150)</f>
        <v>0</v>
      </c>
      <c r="E149">
        <f>COUNTIFS(Table2[Local IntensStDev Neg], "&gt;="&amp;A149, Table2[Local IntensStDev Neg], "&lt;"&amp;A150)</f>
        <v>0</v>
      </c>
    </row>
    <row r="150" spans="1:5" x14ac:dyDescent="0.25">
      <c r="A150">
        <v>149</v>
      </c>
      <c r="B150">
        <f>COUNTIFS(Table2[Local IntensMean Pos], "&gt;="&amp;A150, Table2[Local IntensMean Pos], "&lt;"&amp;A151)</f>
        <v>0</v>
      </c>
      <c r="C150">
        <f>COUNTIFS(Table2[Local IntensMean Neg], "&gt;="&amp;A150, Table2[Local IntensMean Neg], "&lt;"&amp;A151)</f>
        <v>25</v>
      </c>
      <c r="D150">
        <f>COUNTIFS(Table2[Local IntensStDev Pos], "&gt;="&amp;A150, Table2[Local IntensStDev Pos], "&lt;"&amp;A151)</f>
        <v>0</v>
      </c>
      <c r="E150">
        <f>COUNTIFS(Table2[Local IntensStDev Neg], "&gt;="&amp;A150, Table2[Local IntensStDev Neg], "&lt;"&amp;A151)</f>
        <v>0</v>
      </c>
    </row>
    <row r="151" spans="1:5" x14ac:dyDescent="0.25">
      <c r="A151">
        <v>150</v>
      </c>
      <c r="B151">
        <f>COUNTIFS(Table2[Local IntensMean Pos], "&gt;="&amp;A151, Table2[Local IntensMean Pos], "&lt;"&amp;A152)</f>
        <v>2</v>
      </c>
      <c r="C151">
        <f>COUNTIFS(Table2[Local IntensMean Neg], "&gt;="&amp;A151, Table2[Local IntensMean Neg], "&lt;"&amp;A152)</f>
        <v>21</v>
      </c>
      <c r="D151">
        <f>COUNTIFS(Table2[Local IntensStDev Pos], "&gt;="&amp;A151, Table2[Local IntensStDev Pos], "&lt;"&amp;A152)</f>
        <v>0</v>
      </c>
      <c r="E151">
        <f>COUNTIFS(Table2[Local IntensStDev Neg], "&gt;="&amp;A151, Table2[Local IntensStDev Neg], "&lt;"&amp;A152)</f>
        <v>0</v>
      </c>
    </row>
    <row r="152" spans="1:5" x14ac:dyDescent="0.25">
      <c r="A152">
        <v>151</v>
      </c>
      <c r="B152">
        <f>COUNTIFS(Table2[Local IntensMean Pos], "&gt;="&amp;A152, Table2[Local IntensMean Pos], "&lt;"&amp;A153)</f>
        <v>2</v>
      </c>
      <c r="C152">
        <f>COUNTIFS(Table2[Local IntensMean Neg], "&gt;="&amp;A152, Table2[Local IntensMean Neg], "&lt;"&amp;A153)</f>
        <v>40</v>
      </c>
      <c r="D152">
        <f>COUNTIFS(Table2[Local IntensStDev Pos], "&gt;="&amp;A152, Table2[Local IntensStDev Pos], "&lt;"&amp;A153)</f>
        <v>0</v>
      </c>
      <c r="E152">
        <f>COUNTIFS(Table2[Local IntensStDev Neg], "&gt;="&amp;A152, Table2[Local IntensStDev Neg], "&lt;"&amp;A153)</f>
        <v>0</v>
      </c>
    </row>
    <row r="153" spans="1:5" x14ac:dyDescent="0.25">
      <c r="A153">
        <v>152</v>
      </c>
      <c r="B153">
        <f>COUNTIFS(Table2[Local IntensMean Pos], "&gt;="&amp;A153, Table2[Local IntensMean Pos], "&lt;"&amp;A154)</f>
        <v>3</v>
      </c>
      <c r="C153">
        <f>COUNTIFS(Table2[Local IntensMean Neg], "&gt;="&amp;A153, Table2[Local IntensMean Neg], "&lt;"&amp;A154)</f>
        <v>35</v>
      </c>
      <c r="D153">
        <f>COUNTIFS(Table2[Local IntensStDev Pos], "&gt;="&amp;A153, Table2[Local IntensStDev Pos], "&lt;"&amp;A154)</f>
        <v>0</v>
      </c>
      <c r="E153">
        <f>COUNTIFS(Table2[Local IntensStDev Neg], "&gt;="&amp;A153, Table2[Local IntensStDev Neg], "&lt;"&amp;A154)</f>
        <v>0</v>
      </c>
    </row>
    <row r="154" spans="1:5" x14ac:dyDescent="0.25">
      <c r="A154">
        <v>153</v>
      </c>
      <c r="B154">
        <f>COUNTIFS(Table2[Local IntensMean Pos], "&gt;="&amp;A154, Table2[Local IntensMean Pos], "&lt;"&amp;A155)</f>
        <v>4</v>
      </c>
      <c r="C154">
        <f>COUNTIFS(Table2[Local IntensMean Neg], "&gt;="&amp;A154, Table2[Local IntensMean Neg], "&lt;"&amp;A155)</f>
        <v>31</v>
      </c>
      <c r="D154">
        <f>COUNTIFS(Table2[Local IntensStDev Pos], "&gt;="&amp;A154, Table2[Local IntensStDev Pos], "&lt;"&amp;A155)</f>
        <v>0</v>
      </c>
      <c r="E154">
        <f>COUNTIFS(Table2[Local IntensStDev Neg], "&gt;="&amp;A154, Table2[Local IntensStDev Neg], "&lt;"&amp;A155)</f>
        <v>0</v>
      </c>
    </row>
    <row r="155" spans="1:5" x14ac:dyDescent="0.25">
      <c r="A155">
        <v>154</v>
      </c>
      <c r="B155">
        <f>COUNTIFS(Table2[Local IntensMean Pos], "&gt;="&amp;A155, Table2[Local IntensMean Pos], "&lt;"&amp;A156)</f>
        <v>0</v>
      </c>
      <c r="C155">
        <f>COUNTIFS(Table2[Local IntensMean Neg], "&gt;="&amp;A155, Table2[Local IntensMean Neg], "&lt;"&amp;A156)</f>
        <v>51</v>
      </c>
      <c r="D155">
        <f>COUNTIFS(Table2[Local IntensStDev Pos], "&gt;="&amp;A155, Table2[Local IntensStDev Pos], "&lt;"&amp;A156)</f>
        <v>0</v>
      </c>
      <c r="E155">
        <f>COUNTIFS(Table2[Local IntensStDev Neg], "&gt;="&amp;A155, Table2[Local IntensStDev Neg], "&lt;"&amp;A156)</f>
        <v>0</v>
      </c>
    </row>
    <row r="156" spans="1:5" x14ac:dyDescent="0.25">
      <c r="A156">
        <v>155</v>
      </c>
      <c r="B156">
        <f>COUNTIFS(Table2[Local IntensMean Pos], "&gt;="&amp;A156, Table2[Local IntensMean Pos], "&lt;"&amp;A157)</f>
        <v>0</v>
      </c>
      <c r="C156">
        <f>COUNTIFS(Table2[Local IntensMean Neg], "&gt;="&amp;A156, Table2[Local IntensMean Neg], "&lt;"&amp;A157)</f>
        <v>47</v>
      </c>
      <c r="D156">
        <f>COUNTIFS(Table2[Local IntensStDev Pos], "&gt;="&amp;A156, Table2[Local IntensStDev Pos], "&lt;"&amp;A157)</f>
        <v>0</v>
      </c>
      <c r="E156">
        <f>COUNTIFS(Table2[Local IntensStDev Neg], "&gt;="&amp;A156, Table2[Local IntensStDev Neg], "&lt;"&amp;A157)</f>
        <v>0</v>
      </c>
    </row>
    <row r="157" spans="1:5" x14ac:dyDescent="0.25">
      <c r="A157">
        <v>156</v>
      </c>
      <c r="B157">
        <f>COUNTIFS(Table2[Local IntensMean Pos], "&gt;="&amp;A157, Table2[Local IntensMean Pos], "&lt;"&amp;A158)</f>
        <v>1</v>
      </c>
      <c r="C157">
        <f>COUNTIFS(Table2[Local IntensMean Neg], "&gt;="&amp;A157, Table2[Local IntensMean Neg], "&lt;"&amp;A158)</f>
        <v>47</v>
      </c>
      <c r="D157">
        <f>COUNTIFS(Table2[Local IntensStDev Pos], "&gt;="&amp;A157, Table2[Local IntensStDev Pos], "&lt;"&amp;A158)</f>
        <v>0</v>
      </c>
      <c r="E157">
        <f>COUNTIFS(Table2[Local IntensStDev Neg], "&gt;="&amp;A157, Table2[Local IntensStDev Neg], "&lt;"&amp;A158)</f>
        <v>0</v>
      </c>
    </row>
    <row r="158" spans="1:5" x14ac:dyDescent="0.25">
      <c r="A158">
        <v>157</v>
      </c>
      <c r="B158">
        <f>COUNTIFS(Table2[Local IntensMean Pos], "&gt;="&amp;A158, Table2[Local IntensMean Pos], "&lt;"&amp;A159)</f>
        <v>2</v>
      </c>
      <c r="C158">
        <f>COUNTIFS(Table2[Local IntensMean Neg], "&gt;="&amp;A158, Table2[Local IntensMean Neg], "&lt;"&amp;A159)</f>
        <v>52</v>
      </c>
      <c r="D158">
        <f>COUNTIFS(Table2[Local IntensStDev Pos], "&gt;="&amp;A158, Table2[Local IntensStDev Pos], "&lt;"&amp;A159)</f>
        <v>0</v>
      </c>
      <c r="E158">
        <f>COUNTIFS(Table2[Local IntensStDev Neg], "&gt;="&amp;A158, Table2[Local IntensStDev Neg], "&lt;"&amp;A159)</f>
        <v>0</v>
      </c>
    </row>
    <row r="159" spans="1:5" x14ac:dyDescent="0.25">
      <c r="A159">
        <v>158</v>
      </c>
      <c r="B159">
        <f>COUNTIFS(Table2[Local IntensMean Pos], "&gt;="&amp;A159, Table2[Local IntensMean Pos], "&lt;"&amp;A160)</f>
        <v>1</v>
      </c>
      <c r="C159">
        <f>COUNTIFS(Table2[Local IntensMean Neg], "&gt;="&amp;A159, Table2[Local IntensMean Neg], "&lt;"&amp;A160)</f>
        <v>55</v>
      </c>
      <c r="D159">
        <f>COUNTIFS(Table2[Local IntensStDev Pos], "&gt;="&amp;A159, Table2[Local IntensStDev Pos], "&lt;"&amp;A160)</f>
        <v>0</v>
      </c>
      <c r="E159">
        <f>COUNTIFS(Table2[Local IntensStDev Neg], "&gt;="&amp;A159, Table2[Local IntensStDev Neg], "&lt;"&amp;A160)</f>
        <v>0</v>
      </c>
    </row>
    <row r="160" spans="1:5" x14ac:dyDescent="0.25">
      <c r="A160">
        <v>159</v>
      </c>
      <c r="B160">
        <f>COUNTIFS(Table2[Local IntensMean Pos], "&gt;="&amp;A160, Table2[Local IntensMean Pos], "&lt;"&amp;A161)</f>
        <v>0</v>
      </c>
      <c r="C160">
        <f>COUNTIFS(Table2[Local IntensMean Neg], "&gt;="&amp;A160, Table2[Local IntensMean Neg], "&lt;"&amp;A161)</f>
        <v>57</v>
      </c>
      <c r="D160">
        <f>COUNTIFS(Table2[Local IntensStDev Pos], "&gt;="&amp;A160, Table2[Local IntensStDev Pos], "&lt;"&amp;A161)</f>
        <v>0</v>
      </c>
      <c r="E160">
        <f>COUNTIFS(Table2[Local IntensStDev Neg], "&gt;="&amp;A160, Table2[Local IntensStDev Neg], "&lt;"&amp;A161)</f>
        <v>0</v>
      </c>
    </row>
    <row r="161" spans="1:5" x14ac:dyDescent="0.25">
      <c r="A161">
        <v>160</v>
      </c>
      <c r="B161">
        <f>COUNTIFS(Table2[Local IntensMean Pos], "&gt;="&amp;A161, Table2[Local IntensMean Pos], "&lt;"&amp;A162)</f>
        <v>3</v>
      </c>
      <c r="C161">
        <f>COUNTIFS(Table2[Local IntensMean Neg], "&gt;="&amp;A161, Table2[Local IntensMean Neg], "&lt;"&amp;A162)</f>
        <v>63</v>
      </c>
      <c r="D161">
        <f>COUNTIFS(Table2[Local IntensStDev Pos], "&gt;="&amp;A161, Table2[Local IntensStDev Pos], "&lt;"&amp;A162)</f>
        <v>0</v>
      </c>
      <c r="E161">
        <f>COUNTIFS(Table2[Local IntensStDev Neg], "&gt;="&amp;A161, Table2[Local IntensStDev Neg], "&lt;"&amp;A162)</f>
        <v>0</v>
      </c>
    </row>
    <row r="162" spans="1:5" x14ac:dyDescent="0.25">
      <c r="A162">
        <v>161</v>
      </c>
      <c r="B162">
        <f>COUNTIFS(Table2[Local IntensMean Pos], "&gt;="&amp;A162, Table2[Local IntensMean Pos], "&lt;"&amp;A163)</f>
        <v>2</v>
      </c>
      <c r="C162">
        <f>COUNTIFS(Table2[Local IntensMean Neg], "&gt;="&amp;A162, Table2[Local IntensMean Neg], "&lt;"&amp;A163)</f>
        <v>57</v>
      </c>
      <c r="D162">
        <f>COUNTIFS(Table2[Local IntensStDev Pos], "&gt;="&amp;A162, Table2[Local IntensStDev Pos], "&lt;"&amp;A163)</f>
        <v>0</v>
      </c>
      <c r="E162">
        <f>COUNTIFS(Table2[Local IntensStDev Neg], "&gt;="&amp;A162, Table2[Local IntensStDev Neg], "&lt;"&amp;A163)</f>
        <v>0</v>
      </c>
    </row>
    <row r="163" spans="1:5" x14ac:dyDescent="0.25">
      <c r="A163">
        <v>162</v>
      </c>
      <c r="B163">
        <f>COUNTIFS(Table2[Local IntensMean Pos], "&gt;="&amp;A163, Table2[Local IntensMean Pos], "&lt;"&amp;A164)</f>
        <v>0</v>
      </c>
      <c r="C163">
        <f>COUNTIFS(Table2[Local IntensMean Neg], "&gt;="&amp;A163, Table2[Local IntensMean Neg], "&lt;"&amp;A164)</f>
        <v>64</v>
      </c>
      <c r="D163">
        <f>COUNTIFS(Table2[Local IntensStDev Pos], "&gt;="&amp;A163, Table2[Local IntensStDev Pos], "&lt;"&amp;A164)</f>
        <v>0</v>
      </c>
      <c r="E163">
        <f>COUNTIFS(Table2[Local IntensStDev Neg], "&gt;="&amp;A163, Table2[Local IntensStDev Neg], "&lt;"&amp;A164)</f>
        <v>0</v>
      </c>
    </row>
    <row r="164" spans="1:5" x14ac:dyDescent="0.25">
      <c r="A164">
        <v>163</v>
      </c>
      <c r="B164">
        <f>COUNTIFS(Table2[Local IntensMean Pos], "&gt;="&amp;A164, Table2[Local IntensMean Pos], "&lt;"&amp;A165)</f>
        <v>1</v>
      </c>
      <c r="C164">
        <f>COUNTIFS(Table2[Local IntensMean Neg], "&gt;="&amp;A164, Table2[Local IntensMean Neg], "&lt;"&amp;A165)</f>
        <v>58</v>
      </c>
      <c r="D164">
        <f>COUNTIFS(Table2[Local IntensStDev Pos], "&gt;="&amp;A164, Table2[Local IntensStDev Pos], "&lt;"&amp;A165)</f>
        <v>0</v>
      </c>
      <c r="E164">
        <f>COUNTIFS(Table2[Local IntensStDev Neg], "&gt;="&amp;A164, Table2[Local IntensStDev Neg], "&lt;"&amp;A165)</f>
        <v>0</v>
      </c>
    </row>
    <row r="165" spans="1:5" x14ac:dyDescent="0.25">
      <c r="A165">
        <v>164</v>
      </c>
      <c r="B165">
        <f>COUNTIFS(Table2[Local IntensMean Pos], "&gt;="&amp;A165, Table2[Local IntensMean Pos], "&lt;"&amp;A166)</f>
        <v>0</v>
      </c>
      <c r="C165">
        <f>COUNTIFS(Table2[Local IntensMean Neg], "&gt;="&amp;A165, Table2[Local IntensMean Neg], "&lt;"&amp;A166)</f>
        <v>74</v>
      </c>
      <c r="D165">
        <f>COUNTIFS(Table2[Local IntensStDev Pos], "&gt;="&amp;A165, Table2[Local IntensStDev Pos], "&lt;"&amp;A166)</f>
        <v>0</v>
      </c>
      <c r="E165">
        <f>COUNTIFS(Table2[Local IntensStDev Neg], "&gt;="&amp;A165, Table2[Local IntensStDev Neg], "&lt;"&amp;A166)</f>
        <v>0</v>
      </c>
    </row>
    <row r="166" spans="1:5" x14ac:dyDescent="0.25">
      <c r="A166">
        <v>165</v>
      </c>
      <c r="B166">
        <f>COUNTIFS(Table2[Local IntensMean Pos], "&gt;="&amp;A166, Table2[Local IntensMean Pos], "&lt;"&amp;A167)</f>
        <v>2</v>
      </c>
      <c r="C166">
        <f>COUNTIFS(Table2[Local IntensMean Neg], "&gt;="&amp;A166, Table2[Local IntensMean Neg], "&lt;"&amp;A167)</f>
        <v>69</v>
      </c>
      <c r="D166">
        <f>COUNTIFS(Table2[Local IntensStDev Pos], "&gt;="&amp;A166, Table2[Local IntensStDev Pos], "&lt;"&amp;A167)</f>
        <v>0</v>
      </c>
      <c r="E166">
        <f>COUNTIFS(Table2[Local IntensStDev Neg], "&gt;="&amp;A166, Table2[Local IntensStDev Neg], "&lt;"&amp;A167)</f>
        <v>0</v>
      </c>
    </row>
    <row r="167" spans="1:5" x14ac:dyDescent="0.25">
      <c r="A167">
        <v>166</v>
      </c>
      <c r="B167">
        <f>COUNTIFS(Table2[Local IntensMean Pos], "&gt;="&amp;A167, Table2[Local IntensMean Pos], "&lt;"&amp;A168)</f>
        <v>1</v>
      </c>
      <c r="C167">
        <f>COUNTIFS(Table2[Local IntensMean Neg], "&gt;="&amp;A167, Table2[Local IntensMean Neg], "&lt;"&amp;A168)</f>
        <v>90</v>
      </c>
      <c r="D167">
        <f>COUNTIFS(Table2[Local IntensStDev Pos], "&gt;="&amp;A167, Table2[Local IntensStDev Pos], "&lt;"&amp;A168)</f>
        <v>0</v>
      </c>
      <c r="E167">
        <f>COUNTIFS(Table2[Local IntensStDev Neg], "&gt;="&amp;A167, Table2[Local IntensStDev Neg], "&lt;"&amp;A168)</f>
        <v>0</v>
      </c>
    </row>
    <row r="168" spans="1:5" x14ac:dyDescent="0.25">
      <c r="A168">
        <v>167</v>
      </c>
      <c r="B168">
        <f>COUNTIFS(Table2[Local IntensMean Pos], "&gt;="&amp;A168, Table2[Local IntensMean Pos], "&lt;"&amp;A169)</f>
        <v>0</v>
      </c>
      <c r="C168">
        <f>COUNTIFS(Table2[Local IntensMean Neg], "&gt;="&amp;A168, Table2[Local IntensMean Neg], "&lt;"&amp;A169)</f>
        <v>66</v>
      </c>
      <c r="D168">
        <f>COUNTIFS(Table2[Local IntensStDev Pos], "&gt;="&amp;A168, Table2[Local IntensStDev Pos], "&lt;"&amp;A169)</f>
        <v>0</v>
      </c>
      <c r="E168">
        <f>COUNTIFS(Table2[Local IntensStDev Neg], "&gt;="&amp;A168, Table2[Local IntensStDev Neg], "&lt;"&amp;A169)</f>
        <v>0</v>
      </c>
    </row>
    <row r="169" spans="1:5" x14ac:dyDescent="0.25">
      <c r="A169">
        <v>168</v>
      </c>
      <c r="B169">
        <f>COUNTIFS(Table2[Local IntensMean Pos], "&gt;="&amp;A169, Table2[Local IntensMean Pos], "&lt;"&amp;A170)</f>
        <v>0</v>
      </c>
      <c r="C169">
        <f>COUNTIFS(Table2[Local IntensMean Neg], "&gt;="&amp;A169, Table2[Local IntensMean Neg], "&lt;"&amp;A170)</f>
        <v>86</v>
      </c>
      <c r="D169">
        <f>COUNTIFS(Table2[Local IntensStDev Pos], "&gt;="&amp;A169, Table2[Local IntensStDev Pos], "&lt;"&amp;A170)</f>
        <v>0</v>
      </c>
      <c r="E169">
        <f>COUNTIFS(Table2[Local IntensStDev Neg], "&gt;="&amp;A169, Table2[Local IntensStDev Neg], "&lt;"&amp;A170)</f>
        <v>0</v>
      </c>
    </row>
    <row r="170" spans="1:5" x14ac:dyDescent="0.25">
      <c r="A170">
        <v>169</v>
      </c>
      <c r="B170">
        <f>COUNTIFS(Table2[Local IntensMean Pos], "&gt;="&amp;A170, Table2[Local IntensMean Pos], "&lt;"&amp;A171)</f>
        <v>1</v>
      </c>
      <c r="C170">
        <f>COUNTIFS(Table2[Local IntensMean Neg], "&gt;="&amp;A170, Table2[Local IntensMean Neg], "&lt;"&amp;A171)</f>
        <v>83</v>
      </c>
      <c r="D170">
        <f>COUNTIFS(Table2[Local IntensStDev Pos], "&gt;="&amp;A170, Table2[Local IntensStDev Pos], "&lt;"&amp;A171)</f>
        <v>0</v>
      </c>
      <c r="E170">
        <f>COUNTIFS(Table2[Local IntensStDev Neg], "&gt;="&amp;A170, Table2[Local IntensStDev Neg], "&lt;"&amp;A171)</f>
        <v>0</v>
      </c>
    </row>
    <row r="171" spans="1:5" x14ac:dyDescent="0.25">
      <c r="A171">
        <v>170</v>
      </c>
      <c r="B171">
        <f>COUNTIFS(Table2[Local IntensMean Pos], "&gt;="&amp;A171, Table2[Local IntensMean Pos], "&lt;"&amp;A172)</f>
        <v>0</v>
      </c>
      <c r="C171">
        <f>COUNTIFS(Table2[Local IntensMean Neg], "&gt;="&amp;A171, Table2[Local IntensMean Neg], "&lt;"&amp;A172)</f>
        <v>80</v>
      </c>
      <c r="D171">
        <f>COUNTIFS(Table2[Local IntensStDev Pos], "&gt;="&amp;A171, Table2[Local IntensStDev Pos], "&lt;"&amp;A172)</f>
        <v>0</v>
      </c>
      <c r="E171">
        <f>COUNTIFS(Table2[Local IntensStDev Neg], "&gt;="&amp;A171, Table2[Local IntensStDev Neg], "&lt;"&amp;A172)</f>
        <v>0</v>
      </c>
    </row>
    <row r="172" spans="1:5" x14ac:dyDescent="0.25">
      <c r="A172">
        <v>171</v>
      </c>
      <c r="B172">
        <f>COUNTIFS(Table2[Local IntensMean Pos], "&gt;="&amp;A172, Table2[Local IntensMean Pos], "&lt;"&amp;A173)</f>
        <v>1</v>
      </c>
      <c r="C172">
        <f>COUNTIFS(Table2[Local IntensMean Neg], "&gt;="&amp;A172, Table2[Local IntensMean Neg], "&lt;"&amp;A173)</f>
        <v>59</v>
      </c>
      <c r="D172">
        <f>COUNTIFS(Table2[Local IntensStDev Pos], "&gt;="&amp;A172, Table2[Local IntensStDev Pos], "&lt;"&amp;A173)</f>
        <v>0</v>
      </c>
      <c r="E172">
        <f>COUNTIFS(Table2[Local IntensStDev Neg], "&gt;="&amp;A172, Table2[Local IntensStDev Neg], "&lt;"&amp;A173)</f>
        <v>0</v>
      </c>
    </row>
    <row r="173" spans="1:5" x14ac:dyDescent="0.25">
      <c r="A173">
        <v>172</v>
      </c>
      <c r="B173">
        <f>COUNTIFS(Table2[Local IntensMean Pos], "&gt;="&amp;A173, Table2[Local IntensMean Pos], "&lt;"&amp;A174)</f>
        <v>1</v>
      </c>
      <c r="C173">
        <f>COUNTIFS(Table2[Local IntensMean Neg], "&gt;="&amp;A173, Table2[Local IntensMean Neg], "&lt;"&amp;A174)</f>
        <v>65</v>
      </c>
      <c r="D173">
        <f>COUNTIFS(Table2[Local IntensStDev Pos], "&gt;="&amp;A173, Table2[Local IntensStDev Pos], "&lt;"&amp;A174)</f>
        <v>0</v>
      </c>
      <c r="E173">
        <f>COUNTIFS(Table2[Local IntensStDev Neg], "&gt;="&amp;A173, Table2[Local IntensStDev Neg], "&lt;"&amp;A174)</f>
        <v>0</v>
      </c>
    </row>
    <row r="174" spans="1:5" x14ac:dyDescent="0.25">
      <c r="A174">
        <v>173</v>
      </c>
      <c r="B174">
        <f>COUNTIFS(Table2[Local IntensMean Pos], "&gt;="&amp;A174, Table2[Local IntensMean Pos], "&lt;"&amp;A175)</f>
        <v>1</v>
      </c>
      <c r="C174">
        <f>COUNTIFS(Table2[Local IntensMean Neg], "&gt;="&amp;A174, Table2[Local IntensMean Neg], "&lt;"&amp;A175)</f>
        <v>77</v>
      </c>
      <c r="D174">
        <f>COUNTIFS(Table2[Local IntensStDev Pos], "&gt;="&amp;A174, Table2[Local IntensStDev Pos], "&lt;"&amp;A175)</f>
        <v>0</v>
      </c>
      <c r="E174">
        <f>COUNTIFS(Table2[Local IntensStDev Neg], "&gt;="&amp;A174, Table2[Local IntensStDev Neg], "&lt;"&amp;A175)</f>
        <v>0</v>
      </c>
    </row>
    <row r="175" spans="1:5" x14ac:dyDescent="0.25">
      <c r="A175">
        <v>174</v>
      </c>
      <c r="B175">
        <f>COUNTIFS(Table2[Local IntensMean Pos], "&gt;="&amp;A175, Table2[Local IntensMean Pos], "&lt;"&amp;A176)</f>
        <v>2</v>
      </c>
      <c r="C175">
        <f>COUNTIFS(Table2[Local IntensMean Neg], "&gt;="&amp;A175, Table2[Local IntensMean Neg], "&lt;"&amp;A176)</f>
        <v>94</v>
      </c>
      <c r="D175">
        <f>COUNTIFS(Table2[Local IntensStDev Pos], "&gt;="&amp;A175, Table2[Local IntensStDev Pos], "&lt;"&amp;A176)</f>
        <v>0</v>
      </c>
      <c r="E175">
        <f>COUNTIFS(Table2[Local IntensStDev Neg], "&gt;="&amp;A175, Table2[Local IntensStDev Neg], "&lt;"&amp;A176)</f>
        <v>0</v>
      </c>
    </row>
    <row r="176" spans="1:5" x14ac:dyDescent="0.25">
      <c r="A176">
        <v>175</v>
      </c>
      <c r="B176">
        <f>COUNTIFS(Table2[Local IntensMean Pos], "&gt;="&amp;A176, Table2[Local IntensMean Pos], "&lt;"&amp;A177)</f>
        <v>0</v>
      </c>
      <c r="C176">
        <f>COUNTIFS(Table2[Local IntensMean Neg], "&gt;="&amp;A176, Table2[Local IntensMean Neg], "&lt;"&amp;A177)</f>
        <v>67</v>
      </c>
      <c r="D176">
        <f>COUNTIFS(Table2[Local IntensStDev Pos], "&gt;="&amp;A176, Table2[Local IntensStDev Pos], "&lt;"&amp;A177)</f>
        <v>0</v>
      </c>
      <c r="E176">
        <f>COUNTIFS(Table2[Local IntensStDev Neg], "&gt;="&amp;A176, Table2[Local IntensStDev Neg], "&lt;"&amp;A177)</f>
        <v>0</v>
      </c>
    </row>
    <row r="177" spans="1:5" x14ac:dyDescent="0.25">
      <c r="A177">
        <v>176</v>
      </c>
      <c r="B177">
        <f>COUNTIFS(Table2[Local IntensMean Pos], "&gt;="&amp;A177, Table2[Local IntensMean Pos], "&lt;"&amp;A178)</f>
        <v>0</v>
      </c>
      <c r="C177">
        <f>COUNTIFS(Table2[Local IntensMean Neg], "&gt;="&amp;A177, Table2[Local IntensMean Neg], "&lt;"&amp;A178)</f>
        <v>77</v>
      </c>
      <c r="D177">
        <f>COUNTIFS(Table2[Local IntensStDev Pos], "&gt;="&amp;A177, Table2[Local IntensStDev Pos], "&lt;"&amp;A178)</f>
        <v>0</v>
      </c>
      <c r="E177">
        <f>COUNTIFS(Table2[Local IntensStDev Neg], "&gt;="&amp;A177, Table2[Local IntensStDev Neg], "&lt;"&amp;A178)</f>
        <v>0</v>
      </c>
    </row>
    <row r="178" spans="1:5" x14ac:dyDescent="0.25">
      <c r="A178">
        <v>177</v>
      </c>
      <c r="B178">
        <f>COUNTIFS(Table2[Local IntensMean Pos], "&gt;="&amp;A178, Table2[Local IntensMean Pos], "&lt;"&amp;A179)</f>
        <v>1</v>
      </c>
      <c r="C178">
        <f>COUNTIFS(Table2[Local IntensMean Neg], "&gt;="&amp;A178, Table2[Local IntensMean Neg], "&lt;"&amp;A179)</f>
        <v>73</v>
      </c>
      <c r="D178">
        <f>COUNTIFS(Table2[Local IntensStDev Pos], "&gt;="&amp;A178, Table2[Local IntensStDev Pos], "&lt;"&amp;A179)</f>
        <v>0</v>
      </c>
      <c r="E178">
        <f>COUNTIFS(Table2[Local IntensStDev Neg], "&gt;="&amp;A178, Table2[Local IntensStDev Neg], "&lt;"&amp;A179)</f>
        <v>0</v>
      </c>
    </row>
    <row r="179" spans="1:5" x14ac:dyDescent="0.25">
      <c r="A179">
        <v>178</v>
      </c>
      <c r="B179">
        <f>COUNTIFS(Table2[Local IntensMean Pos], "&gt;="&amp;A179, Table2[Local IntensMean Pos], "&lt;"&amp;A180)</f>
        <v>0</v>
      </c>
      <c r="C179">
        <f>COUNTIFS(Table2[Local IntensMean Neg], "&gt;="&amp;A179, Table2[Local IntensMean Neg], "&lt;"&amp;A180)</f>
        <v>74</v>
      </c>
      <c r="D179">
        <f>COUNTIFS(Table2[Local IntensStDev Pos], "&gt;="&amp;A179, Table2[Local IntensStDev Pos], "&lt;"&amp;A180)</f>
        <v>0</v>
      </c>
      <c r="E179">
        <f>COUNTIFS(Table2[Local IntensStDev Neg], "&gt;="&amp;A179, Table2[Local IntensStDev Neg], "&lt;"&amp;A180)</f>
        <v>0</v>
      </c>
    </row>
    <row r="180" spans="1:5" x14ac:dyDescent="0.25">
      <c r="A180">
        <v>179</v>
      </c>
      <c r="B180">
        <f>COUNTIFS(Table2[Local IntensMean Pos], "&gt;="&amp;A180, Table2[Local IntensMean Pos], "&lt;"&amp;A181)</f>
        <v>3</v>
      </c>
      <c r="C180">
        <f>COUNTIFS(Table2[Local IntensMean Neg], "&gt;="&amp;A180, Table2[Local IntensMean Neg], "&lt;"&amp;A181)</f>
        <v>87</v>
      </c>
      <c r="D180">
        <f>COUNTIFS(Table2[Local IntensStDev Pos], "&gt;="&amp;A180, Table2[Local IntensStDev Pos], "&lt;"&amp;A181)</f>
        <v>0</v>
      </c>
      <c r="E180">
        <f>COUNTIFS(Table2[Local IntensStDev Neg], "&gt;="&amp;A180, Table2[Local IntensStDev Neg], "&lt;"&amp;A181)</f>
        <v>0</v>
      </c>
    </row>
    <row r="181" spans="1:5" x14ac:dyDescent="0.25">
      <c r="A181">
        <v>180</v>
      </c>
      <c r="B181">
        <f>COUNTIFS(Table2[Local IntensMean Pos], "&gt;="&amp;A181, Table2[Local IntensMean Pos], "&lt;"&amp;A182)</f>
        <v>0</v>
      </c>
      <c r="C181">
        <f>COUNTIFS(Table2[Local IntensMean Neg], "&gt;="&amp;A181, Table2[Local IntensMean Neg], "&lt;"&amp;A182)</f>
        <v>68</v>
      </c>
      <c r="D181">
        <f>COUNTIFS(Table2[Local IntensStDev Pos], "&gt;="&amp;A181, Table2[Local IntensStDev Pos], "&lt;"&amp;A182)</f>
        <v>0</v>
      </c>
      <c r="E181">
        <f>COUNTIFS(Table2[Local IntensStDev Neg], "&gt;="&amp;A181, Table2[Local IntensStDev Neg], "&lt;"&amp;A182)</f>
        <v>0</v>
      </c>
    </row>
    <row r="182" spans="1:5" x14ac:dyDescent="0.25">
      <c r="A182">
        <v>181</v>
      </c>
      <c r="B182">
        <f>COUNTIFS(Table2[Local IntensMean Pos], "&gt;="&amp;A182, Table2[Local IntensMean Pos], "&lt;"&amp;A183)</f>
        <v>0</v>
      </c>
      <c r="C182">
        <f>COUNTIFS(Table2[Local IntensMean Neg], "&gt;="&amp;A182, Table2[Local IntensMean Neg], "&lt;"&amp;A183)</f>
        <v>75</v>
      </c>
      <c r="D182">
        <f>COUNTIFS(Table2[Local IntensStDev Pos], "&gt;="&amp;A182, Table2[Local IntensStDev Pos], "&lt;"&amp;A183)</f>
        <v>0</v>
      </c>
      <c r="E182">
        <f>COUNTIFS(Table2[Local IntensStDev Neg], "&gt;="&amp;A182, Table2[Local IntensStDev Neg], "&lt;"&amp;A183)</f>
        <v>0</v>
      </c>
    </row>
    <row r="183" spans="1:5" x14ac:dyDescent="0.25">
      <c r="A183">
        <v>182</v>
      </c>
      <c r="B183">
        <f>COUNTIFS(Table2[Local IntensMean Pos], "&gt;="&amp;A183, Table2[Local IntensMean Pos], "&lt;"&amp;A184)</f>
        <v>0</v>
      </c>
      <c r="C183">
        <f>COUNTIFS(Table2[Local IntensMean Neg], "&gt;="&amp;A183, Table2[Local IntensMean Neg], "&lt;"&amp;A184)</f>
        <v>77</v>
      </c>
      <c r="D183">
        <f>COUNTIFS(Table2[Local IntensStDev Pos], "&gt;="&amp;A183, Table2[Local IntensStDev Pos], "&lt;"&amp;A184)</f>
        <v>0</v>
      </c>
      <c r="E183">
        <f>COUNTIFS(Table2[Local IntensStDev Neg], "&gt;="&amp;A183, Table2[Local IntensStDev Neg], "&lt;"&amp;A184)</f>
        <v>0</v>
      </c>
    </row>
    <row r="184" spans="1:5" x14ac:dyDescent="0.25">
      <c r="A184">
        <v>183</v>
      </c>
      <c r="B184">
        <f>COUNTIFS(Table2[Local IntensMean Pos], "&gt;="&amp;A184, Table2[Local IntensMean Pos], "&lt;"&amp;A185)</f>
        <v>0</v>
      </c>
      <c r="C184">
        <f>COUNTIFS(Table2[Local IntensMean Neg], "&gt;="&amp;A184, Table2[Local IntensMean Neg], "&lt;"&amp;A185)</f>
        <v>43</v>
      </c>
      <c r="D184">
        <f>COUNTIFS(Table2[Local IntensStDev Pos], "&gt;="&amp;A184, Table2[Local IntensStDev Pos], "&lt;"&amp;A185)</f>
        <v>0</v>
      </c>
      <c r="E184">
        <f>COUNTIFS(Table2[Local IntensStDev Neg], "&gt;="&amp;A184, Table2[Local IntensStDev Neg], "&lt;"&amp;A185)</f>
        <v>0</v>
      </c>
    </row>
    <row r="185" spans="1:5" x14ac:dyDescent="0.25">
      <c r="A185">
        <v>184</v>
      </c>
      <c r="B185">
        <f>COUNTIFS(Table2[Local IntensMean Pos], "&gt;="&amp;A185, Table2[Local IntensMean Pos], "&lt;"&amp;A186)</f>
        <v>0</v>
      </c>
      <c r="C185">
        <f>COUNTIFS(Table2[Local IntensMean Neg], "&gt;="&amp;A185, Table2[Local IntensMean Neg], "&lt;"&amp;A186)</f>
        <v>54</v>
      </c>
      <c r="D185">
        <f>COUNTIFS(Table2[Local IntensStDev Pos], "&gt;="&amp;A185, Table2[Local IntensStDev Pos], "&lt;"&amp;A186)</f>
        <v>0</v>
      </c>
      <c r="E185">
        <f>COUNTIFS(Table2[Local IntensStDev Neg], "&gt;="&amp;A185, Table2[Local IntensStDev Neg], "&lt;"&amp;A186)</f>
        <v>0</v>
      </c>
    </row>
    <row r="186" spans="1:5" x14ac:dyDescent="0.25">
      <c r="A186">
        <v>185</v>
      </c>
      <c r="B186">
        <f>COUNTIFS(Table2[Local IntensMean Pos], "&gt;="&amp;A186, Table2[Local IntensMean Pos], "&lt;"&amp;A187)</f>
        <v>0</v>
      </c>
      <c r="C186">
        <f>COUNTIFS(Table2[Local IntensMean Neg], "&gt;="&amp;A186, Table2[Local IntensMean Neg], "&lt;"&amp;A187)</f>
        <v>72</v>
      </c>
      <c r="D186">
        <f>COUNTIFS(Table2[Local IntensStDev Pos], "&gt;="&amp;A186, Table2[Local IntensStDev Pos], "&lt;"&amp;A187)</f>
        <v>0</v>
      </c>
      <c r="E186">
        <f>COUNTIFS(Table2[Local IntensStDev Neg], "&gt;="&amp;A186, Table2[Local IntensStDev Neg], "&lt;"&amp;A187)</f>
        <v>0</v>
      </c>
    </row>
    <row r="187" spans="1:5" x14ac:dyDescent="0.25">
      <c r="A187">
        <v>186</v>
      </c>
      <c r="B187">
        <f>COUNTIFS(Table2[Local IntensMean Pos], "&gt;="&amp;A187, Table2[Local IntensMean Pos], "&lt;"&amp;A188)</f>
        <v>0</v>
      </c>
      <c r="C187">
        <f>COUNTIFS(Table2[Local IntensMean Neg], "&gt;="&amp;A187, Table2[Local IntensMean Neg], "&lt;"&amp;A188)</f>
        <v>66</v>
      </c>
      <c r="D187">
        <f>COUNTIFS(Table2[Local IntensStDev Pos], "&gt;="&amp;A187, Table2[Local IntensStDev Pos], "&lt;"&amp;A188)</f>
        <v>0</v>
      </c>
      <c r="E187">
        <f>COUNTIFS(Table2[Local IntensStDev Neg], "&gt;="&amp;A187, Table2[Local IntensStDev Neg], "&lt;"&amp;A188)</f>
        <v>0</v>
      </c>
    </row>
    <row r="188" spans="1:5" x14ac:dyDescent="0.25">
      <c r="A188">
        <v>187</v>
      </c>
      <c r="B188">
        <f>COUNTIFS(Table2[Local IntensMean Pos], "&gt;="&amp;A188, Table2[Local IntensMean Pos], "&lt;"&amp;A189)</f>
        <v>0</v>
      </c>
      <c r="C188">
        <f>COUNTIFS(Table2[Local IntensMean Neg], "&gt;="&amp;A188, Table2[Local IntensMean Neg], "&lt;"&amp;A189)</f>
        <v>57</v>
      </c>
      <c r="D188">
        <f>COUNTIFS(Table2[Local IntensStDev Pos], "&gt;="&amp;A188, Table2[Local IntensStDev Pos], "&lt;"&amp;A189)</f>
        <v>0</v>
      </c>
      <c r="E188">
        <f>COUNTIFS(Table2[Local IntensStDev Neg], "&gt;="&amp;A188, Table2[Local IntensStDev Neg], "&lt;"&amp;A189)</f>
        <v>0</v>
      </c>
    </row>
    <row r="189" spans="1:5" x14ac:dyDescent="0.25">
      <c r="A189">
        <v>188</v>
      </c>
      <c r="B189">
        <f>COUNTIFS(Table2[Local IntensMean Pos], "&gt;="&amp;A189, Table2[Local IntensMean Pos], "&lt;"&amp;A190)</f>
        <v>1</v>
      </c>
      <c r="C189">
        <f>COUNTIFS(Table2[Local IntensMean Neg], "&gt;="&amp;A189, Table2[Local IntensMean Neg], "&lt;"&amp;A190)</f>
        <v>78</v>
      </c>
      <c r="D189">
        <f>COUNTIFS(Table2[Local IntensStDev Pos], "&gt;="&amp;A189, Table2[Local IntensStDev Pos], "&lt;"&amp;A190)</f>
        <v>0</v>
      </c>
      <c r="E189">
        <f>COUNTIFS(Table2[Local IntensStDev Neg], "&gt;="&amp;A189, Table2[Local IntensStDev Neg], "&lt;"&amp;A190)</f>
        <v>0</v>
      </c>
    </row>
    <row r="190" spans="1:5" x14ac:dyDescent="0.25">
      <c r="A190">
        <v>189</v>
      </c>
      <c r="B190">
        <f>COUNTIFS(Table2[Local IntensMean Pos], "&gt;="&amp;A190, Table2[Local IntensMean Pos], "&lt;"&amp;A191)</f>
        <v>0</v>
      </c>
      <c r="C190">
        <f>COUNTIFS(Table2[Local IntensMean Neg], "&gt;="&amp;A190, Table2[Local IntensMean Neg], "&lt;"&amp;A191)</f>
        <v>66</v>
      </c>
      <c r="D190">
        <f>COUNTIFS(Table2[Local IntensStDev Pos], "&gt;="&amp;A190, Table2[Local IntensStDev Pos], "&lt;"&amp;A191)</f>
        <v>0</v>
      </c>
      <c r="E190">
        <f>COUNTIFS(Table2[Local IntensStDev Neg], "&gt;="&amp;A190, Table2[Local IntensStDev Neg], "&lt;"&amp;A191)</f>
        <v>0</v>
      </c>
    </row>
    <row r="191" spans="1:5" x14ac:dyDescent="0.25">
      <c r="A191">
        <v>190</v>
      </c>
      <c r="B191">
        <f>COUNTIFS(Table2[Local IntensMean Pos], "&gt;="&amp;A191, Table2[Local IntensMean Pos], "&lt;"&amp;A192)</f>
        <v>0</v>
      </c>
      <c r="C191">
        <f>COUNTIFS(Table2[Local IntensMean Neg], "&gt;="&amp;A191, Table2[Local IntensMean Neg], "&lt;"&amp;A192)</f>
        <v>57</v>
      </c>
      <c r="D191">
        <f>COUNTIFS(Table2[Local IntensStDev Pos], "&gt;="&amp;A191, Table2[Local IntensStDev Pos], "&lt;"&amp;A192)</f>
        <v>0</v>
      </c>
      <c r="E191">
        <f>COUNTIFS(Table2[Local IntensStDev Neg], "&gt;="&amp;A191, Table2[Local IntensStDev Neg], "&lt;"&amp;A192)</f>
        <v>0</v>
      </c>
    </row>
    <row r="192" spans="1:5" x14ac:dyDescent="0.25">
      <c r="A192">
        <v>191</v>
      </c>
      <c r="B192">
        <f>COUNTIFS(Table2[Local IntensMean Pos], "&gt;="&amp;A192, Table2[Local IntensMean Pos], "&lt;"&amp;A193)</f>
        <v>0</v>
      </c>
      <c r="C192">
        <f>COUNTIFS(Table2[Local IntensMean Neg], "&gt;="&amp;A192, Table2[Local IntensMean Neg], "&lt;"&amp;A193)</f>
        <v>58</v>
      </c>
      <c r="D192">
        <f>COUNTIFS(Table2[Local IntensStDev Pos], "&gt;="&amp;A192, Table2[Local IntensStDev Pos], "&lt;"&amp;A193)</f>
        <v>0</v>
      </c>
      <c r="E192">
        <f>COUNTIFS(Table2[Local IntensStDev Neg], "&gt;="&amp;A192, Table2[Local IntensStDev Neg], "&lt;"&amp;A193)</f>
        <v>0</v>
      </c>
    </row>
    <row r="193" spans="1:5" x14ac:dyDescent="0.25">
      <c r="A193">
        <v>192</v>
      </c>
      <c r="B193">
        <f>COUNTIFS(Table2[Local IntensMean Pos], "&gt;="&amp;A193, Table2[Local IntensMean Pos], "&lt;"&amp;A194)</f>
        <v>0</v>
      </c>
      <c r="C193">
        <f>COUNTIFS(Table2[Local IntensMean Neg], "&gt;="&amp;A193, Table2[Local IntensMean Neg], "&lt;"&amp;A194)</f>
        <v>54</v>
      </c>
      <c r="D193">
        <f>COUNTIFS(Table2[Local IntensStDev Pos], "&gt;="&amp;A193, Table2[Local IntensStDev Pos], "&lt;"&amp;A194)</f>
        <v>0</v>
      </c>
      <c r="E193">
        <f>COUNTIFS(Table2[Local IntensStDev Neg], "&gt;="&amp;A193, Table2[Local IntensStDev Neg], "&lt;"&amp;A194)</f>
        <v>0</v>
      </c>
    </row>
    <row r="194" spans="1:5" x14ac:dyDescent="0.25">
      <c r="A194">
        <v>193</v>
      </c>
      <c r="B194">
        <f>COUNTIFS(Table2[Local IntensMean Pos], "&gt;="&amp;A194, Table2[Local IntensMean Pos], "&lt;"&amp;A195)</f>
        <v>0</v>
      </c>
      <c r="C194">
        <f>COUNTIFS(Table2[Local IntensMean Neg], "&gt;="&amp;A194, Table2[Local IntensMean Neg], "&lt;"&amp;A195)</f>
        <v>63</v>
      </c>
      <c r="D194">
        <f>COUNTIFS(Table2[Local IntensStDev Pos], "&gt;="&amp;A194, Table2[Local IntensStDev Pos], "&lt;"&amp;A195)</f>
        <v>0</v>
      </c>
      <c r="E194">
        <f>COUNTIFS(Table2[Local IntensStDev Neg], "&gt;="&amp;A194, Table2[Local IntensStDev Neg], "&lt;"&amp;A195)</f>
        <v>0</v>
      </c>
    </row>
    <row r="195" spans="1:5" x14ac:dyDescent="0.25">
      <c r="A195">
        <v>194</v>
      </c>
      <c r="B195">
        <f>COUNTIFS(Table2[Local IntensMean Pos], "&gt;="&amp;A195, Table2[Local IntensMean Pos], "&lt;"&amp;A196)</f>
        <v>0</v>
      </c>
      <c r="C195">
        <f>COUNTIFS(Table2[Local IntensMean Neg], "&gt;="&amp;A195, Table2[Local IntensMean Neg], "&lt;"&amp;A196)</f>
        <v>55</v>
      </c>
      <c r="D195">
        <f>COUNTIFS(Table2[Local IntensStDev Pos], "&gt;="&amp;A195, Table2[Local IntensStDev Pos], "&lt;"&amp;A196)</f>
        <v>0</v>
      </c>
      <c r="E195">
        <f>COUNTIFS(Table2[Local IntensStDev Neg], "&gt;="&amp;A195, Table2[Local IntensStDev Neg], "&lt;"&amp;A196)</f>
        <v>0</v>
      </c>
    </row>
    <row r="196" spans="1:5" x14ac:dyDescent="0.25">
      <c r="A196">
        <v>195</v>
      </c>
      <c r="B196">
        <f>COUNTIFS(Table2[Local IntensMean Pos], "&gt;="&amp;A196, Table2[Local IntensMean Pos], "&lt;"&amp;A197)</f>
        <v>0</v>
      </c>
      <c r="C196">
        <f>COUNTIFS(Table2[Local IntensMean Neg], "&gt;="&amp;A196, Table2[Local IntensMean Neg], "&lt;"&amp;A197)</f>
        <v>55</v>
      </c>
      <c r="D196">
        <f>COUNTIFS(Table2[Local IntensStDev Pos], "&gt;="&amp;A196, Table2[Local IntensStDev Pos], "&lt;"&amp;A197)</f>
        <v>0</v>
      </c>
      <c r="E196">
        <f>COUNTIFS(Table2[Local IntensStDev Neg], "&gt;="&amp;A196, Table2[Local IntensStDev Neg], "&lt;"&amp;A197)</f>
        <v>0</v>
      </c>
    </row>
    <row r="197" spans="1:5" x14ac:dyDescent="0.25">
      <c r="A197">
        <v>196</v>
      </c>
      <c r="B197">
        <f>COUNTIFS(Table2[Local IntensMean Pos], "&gt;="&amp;A197, Table2[Local IntensMean Pos], "&lt;"&amp;A198)</f>
        <v>0</v>
      </c>
      <c r="C197">
        <f>COUNTIFS(Table2[Local IntensMean Neg], "&gt;="&amp;A197, Table2[Local IntensMean Neg], "&lt;"&amp;A198)</f>
        <v>52</v>
      </c>
      <c r="D197">
        <f>COUNTIFS(Table2[Local IntensStDev Pos], "&gt;="&amp;A197, Table2[Local IntensStDev Pos], "&lt;"&amp;A198)</f>
        <v>0</v>
      </c>
      <c r="E197">
        <f>COUNTIFS(Table2[Local IntensStDev Neg], "&gt;="&amp;A197, Table2[Local IntensStDev Neg], "&lt;"&amp;A198)</f>
        <v>0</v>
      </c>
    </row>
    <row r="198" spans="1:5" x14ac:dyDescent="0.25">
      <c r="A198">
        <v>197</v>
      </c>
      <c r="B198">
        <f>COUNTIFS(Table2[Local IntensMean Pos], "&gt;="&amp;A198, Table2[Local IntensMean Pos], "&lt;"&amp;A199)</f>
        <v>0</v>
      </c>
      <c r="C198">
        <f>COUNTIFS(Table2[Local IntensMean Neg], "&gt;="&amp;A198, Table2[Local IntensMean Neg], "&lt;"&amp;A199)</f>
        <v>55</v>
      </c>
      <c r="D198">
        <f>COUNTIFS(Table2[Local IntensStDev Pos], "&gt;="&amp;A198, Table2[Local IntensStDev Pos], "&lt;"&amp;A199)</f>
        <v>0</v>
      </c>
      <c r="E198">
        <f>COUNTIFS(Table2[Local IntensStDev Neg], "&gt;="&amp;A198, Table2[Local IntensStDev Neg], "&lt;"&amp;A199)</f>
        <v>0</v>
      </c>
    </row>
    <row r="199" spans="1:5" x14ac:dyDescent="0.25">
      <c r="A199">
        <v>198</v>
      </c>
      <c r="B199">
        <f>COUNTIFS(Table2[Local IntensMean Pos], "&gt;="&amp;A199, Table2[Local IntensMean Pos], "&lt;"&amp;A200)</f>
        <v>0</v>
      </c>
      <c r="C199">
        <f>COUNTIFS(Table2[Local IntensMean Neg], "&gt;="&amp;A199, Table2[Local IntensMean Neg], "&lt;"&amp;A200)</f>
        <v>50</v>
      </c>
      <c r="D199">
        <f>COUNTIFS(Table2[Local IntensStDev Pos], "&gt;="&amp;A199, Table2[Local IntensStDev Pos], "&lt;"&amp;A200)</f>
        <v>0</v>
      </c>
      <c r="E199">
        <f>COUNTIFS(Table2[Local IntensStDev Neg], "&gt;="&amp;A199, Table2[Local IntensStDev Neg], "&lt;"&amp;A200)</f>
        <v>0</v>
      </c>
    </row>
    <row r="200" spans="1:5" x14ac:dyDescent="0.25">
      <c r="A200">
        <v>199</v>
      </c>
      <c r="B200">
        <f>COUNTIFS(Table2[Local IntensMean Pos], "&gt;="&amp;A200, Table2[Local IntensMean Pos], "&lt;"&amp;A201)</f>
        <v>0</v>
      </c>
      <c r="C200">
        <f>COUNTIFS(Table2[Local IntensMean Neg], "&gt;="&amp;A200, Table2[Local IntensMean Neg], "&lt;"&amp;A201)</f>
        <v>40</v>
      </c>
      <c r="D200">
        <f>COUNTIFS(Table2[Local IntensStDev Pos], "&gt;="&amp;A200, Table2[Local IntensStDev Pos], "&lt;"&amp;A201)</f>
        <v>0</v>
      </c>
      <c r="E200">
        <f>COUNTIFS(Table2[Local IntensStDev Neg], "&gt;="&amp;A200, Table2[Local IntensStDev Neg], "&lt;"&amp;A201)</f>
        <v>0</v>
      </c>
    </row>
    <row r="201" spans="1:5" x14ac:dyDescent="0.25">
      <c r="A201">
        <v>200</v>
      </c>
      <c r="B201">
        <f>COUNTIFS(Table2[Local IntensMean Pos], "&gt;="&amp;A201, Table2[Local IntensMean Pos], "&lt;"&amp;A202)</f>
        <v>0</v>
      </c>
      <c r="C201">
        <f>COUNTIFS(Table2[Local IntensMean Neg], "&gt;="&amp;A201, Table2[Local IntensMean Neg], "&lt;"&amp;A202)</f>
        <v>34</v>
      </c>
      <c r="D201">
        <f>COUNTIFS(Table2[Local IntensStDev Pos], "&gt;="&amp;A201, Table2[Local IntensStDev Pos], "&lt;"&amp;A202)</f>
        <v>0</v>
      </c>
      <c r="E201">
        <f>COUNTIFS(Table2[Local IntensStDev Neg], "&gt;="&amp;A201, Table2[Local IntensStDev Neg], "&lt;"&amp;A202)</f>
        <v>0</v>
      </c>
    </row>
    <row r="202" spans="1:5" x14ac:dyDescent="0.25">
      <c r="A202">
        <v>201</v>
      </c>
      <c r="B202">
        <f>COUNTIFS(Table2[Local IntensMean Pos], "&gt;="&amp;A202, Table2[Local IntensMean Pos], "&lt;"&amp;A203)</f>
        <v>0</v>
      </c>
      <c r="C202">
        <f>COUNTIFS(Table2[Local IntensMean Neg], "&gt;="&amp;A202, Table2[Local IntensMean Neg], "&lt;"&amp;A203)</f>
        <v>28</v>
      </c>
      <c r="D202">
        <f>COUNTIFS(Table2[Local IntensStDev Pos], "&gt;="&amp;A202, Table2[Local IntensStDev Pos], "&lt;"&amp;A203)</f>
        <v>0</v>
      </c>
      <c r="E202">
        <f>COUNTIFS(Table2[Local IntensStDev Neg], "&gt;="&amp;A202, Table2[Local IntensStDev Neg], "&lt;"&amp;A203)</f>
        <v>0</v>
      </c>
    </row>
    <row r="203" spans="1:5" x14ac:dyDescent="0.25">
      <c r="A203">
        <v>202</v>
      </c>
      <c r="B203">
        <f>COUNTIFS(Table2[Local IntensMean Pos], "&gt;="&amp;A203, Table2[Local IntensMean Pos], "&lt;"&amp;A204)</f>
        <v>1</v>
      </c>
      <c r="C203">
        <f>COUNTIFS(Table2[Local IntensMean Neg], "&gt;="&amp;A203, Table2[Local IntensMean Neg], "&lt;"&amp;A204)</f>
        <v>36</v>
      </c>
      <c r="D203">
        <f>COUNTIFS(Table2[Local IntensStDev Pos], "&gt;="&amp;A203, Table2[Local IntensStDev Pos], "&lt;"&amp;A204)</f>
        <v>0</v>
      </c>
      <c r="E203">
        <f>COUNTIFS(Table2[Local IntensStDev Neg], "&gt;="&amp;A203, Table2[Local IntensStDev Neg], "&lt;"&amp;A204)</f>
        <v>0</v>
      </c>
    </row>
    <row r="204" spans="1:5" x14ac:dyDescent="0.25">
      <c r="A204">
        <v>203</v>
      </c>
      <c r="B204">
        <f>COUNTIFS(Table2[Local IntensMean Pos], "&gt;="&amp;A204, Table2[Local IntensMean Pos], "&lt;"&amp;A205)</f>
        <v>0</v>
      </c>
      <c r="C204">
        <f>COUNTIFS(Table2[Local IntensMean Neg], "&gt;="&amp;A204, Table2[Local IntensMean Neg], "&lt;"&amp;A205)</f>
        <v>26</v>
      </c>
      <c r="D204">
        <f>COUNTIFS(Table2[Local IntensStDev Pos], "&gt;="&amp;A204, Table2[Local IntensStDev Pos], "&lt;"&amp;A205)</f>
        <v>0</v>
      </c>
      <c r="E204">
        <f>COUNTIFS(Table2[Local IntensStDev Neg], "&gt;="&amp;A204, Table2[Local IntensStDev Neg], "&lt;"&amp;A205)</f>
        <v>0</v>
      </c>
    </row>
    <row r="205" spans="1:5" x14ac:dyDescent="0.25">
      <c r="A205">
        <v>204</v>
      </c>
      <c r="B205">
        <f>COUNTIFS(Table2[Local IntensMean Pos], "&gt;="&amp;A205, Table2[Local IntensMean Pos], "&lt;"&amp;A206)</f>
        <v>0</v>
      </c>
      <c r="C205">
        <f>COUNTIFS(Table2[Local IntensMean Neg], "&gt;="&amp;A205, Table2[Local IntensMean Neg], "&lt;"&amp;A206)</f>
        <v>27</v>
      </c>
      <c r="D205">
        <f>COUNTIFS(Table2[Local IntensStDev Pos], "&gt;="&amp;A205, Table2[Local IntensStDev Pos], "&lt;"&amp;A206)</f>
        <v>0</v>
      </c>
      <c r="E205">
        <f>COUNTIFS(Table2[Local IntensStDev Neg], "&gt;="&amp;A205, Table2[Local IntensStDev Neg], "&lt;"&amp;A206)</f>
        <v>0</v>
      </c>
    </row>
    <row r="206" spans="1:5" x14ac:dyDescent="0.25">
      <c r="A206">
        <v>205</v>
      </c>
      <c r="B206">
        <f>COUNTIFS(Table2[Local IntensMean Pos], "&gt;="&amp;A206, Table2[Local IntensMean Pos], "&lt;"&amp;A207)</f>
        <v>0</v>
      </c>
      <c r="C206">
        <f>COUNTIFS(Table2[Local IntensMean Neg], "&gt;="&amp;A206, Table2[Local IntensMean Neg], "&lt;"&amp;A207)</f>
        <v>22</v>
      </c>
      <c r="D206">
        <f>COUNTIFS(Table2[Local IntensStDev Pos], "&gt;="&amp;A206, Table2[Local IntensStDev Pos], "&lt;"&amp;A207)</f>
        <v>0</v>
      </c>
      <c r="E206">
        <f>COUNTIFS(Table2[Local IntensStDev Neg], "&gt;="&amp;A206, Table2[Local IntensStDev Neg], "&lt;"&amp;A207)</f>
        <v>0</v>
      </c>
    </row>
    <row r="207" spans="1:5" x14ac:dyDescent="0.25">
      <c r="A207">
        <v>206</v>
      </c>
      <c r="B207">
        <f>COUNTIFS(Table2[Local IntensMean Pos], "&gt;="&amp;A207, Table2[Local IntensMean Pos], "&lt;"&amp;A208)</f>
        <v>0</v>
      </c>
      <c r="C207">
        <f>COUNTIFS(Table2[Local IntensMean Neg], "&gt;="&amp;A207, Table2[Local IntensMean Neg], "&lt;"&amp;A208)</f>
        <v>33</v>
      </c>
      <c r="D207">
        <f>COUNTIFS(Table2[Local IntensStDev Pos], "&gt;="&amp;A207, Table2[Local IntensStDev Pos], "&lt;"&amp;A208)</f>
        <v>0</v>
      </c>
      <c r="E207">
        <f>COUNTIFS(Table2[Local IntensStDev Neg], "&gt;="&amp;A207, Table2[Local IntensStDev Neg], "&lt;"&amp;A208)</f>
        <v>0</v>
      </c>
    </row>
    <row r="208" spans="1:5" x14ac:dyDescent="0.25">
      <c r="A208">
        <v>207</v>
      </c>
      <c r="B208">
        <f>COUNTIFS(Table2[Local IntensMean Pos], "&gt;="&amp;A208, Table2[Local IntensMean Pos], "&lt;"&amp;A209)</f>
        <v>0</v>
      </c>
      <c r="C208">
        <f>COUNTIFS(Table2[Local IntensMean Neg], "&gt;="&amp;A208, Table2[Local IntensMean Neg], "&lt;"&amp;A209)</f>
        <v>25</v>
      </c>
      <c r="D208">
        <f>COUNTIFS(Table2[Local IntensStDev Pos], "&gt;="&amp;A208, Table2[Local IntensStDev Pos], "&lt;"&amp;A209)</f>
        <v>0</v>
      </c>
      <c r="E208">
        <f>COUNTIFS(Table2[Local IntensStDev Neg], "&gt;="&amp;A208, Table2[Local IntensStDev Neg], "&lt;"&amp;A209)</f>
        <v>0</v>
      </c>
    </row>
    <row r="209" spans="1:5" x14ac:dyDescent="0.25">
      <c r="A209">
        <v>208</v>
      </c>
      <c r="B209">
        <f>COUNTIFS(Table2[Local IntensMean Pos], "&gt;="&amp;A209, Table2[Local IntensMean Pos], "&lt;"&amp;A210)</f>
        <v>0</v>
      </c>
      <c r="C209">
        <f>COUNTIFS(Table2[Local IntensMean Neg], "&gt;="&amp;A209, Table2[Local IntensMean Neg], "&lt;"&amp;A210)</f>
        <v>16</v>
      </c>
      <c r="D209">
        <f>COUNTIFS(Table2[Local IntensStDev Pos], "&gt;="&amp;A209, Table2[Local IntensStDev Pos], "&lt;"&amp;A210)</f>
        <v>0</v>
      </c>
      <c r="E209">
        <f>COUNTIFS(Table2[Local IntensStDev Neg], "&gt;="&amp;A209, Table2[Local IntensStDev Neg], "&lt;"&amp;A210)</f>
        <v>0</v>
      </c>
    </row>
    <row r="210" spans="1:5" x14ac:dyDescent="0.25">
      <c r="A210">
        <v>209</v>
      </c>
      <c r="B210">
        <f>COUNTIFS(Table2[Local IntensMean Pos], "&gt;="&amp;A210, Table2[Local IntensMean Pos], "&lt;"&amp;A211)</f>
        <v>0</v>
      </c>
      <c r="C210">
        <f>COUNTIFS(Table2[Local IntensMean Neg], "&gt;="&amp;A210, Table2[Local IntensMean Neg], "&lt;"&amp;A211)</f>
        <v>26</v>
      </c>
      <c r="D210">
        <f>COUNTIFS(Table2[Local IntensStDev Pos], "&gt;="&amp;A210, Table2[Local IntensStDev Pos], "&lt;"&amp;A211)</f>
        <v>0</v>
      </c>
      <c r="E210">
        <f>COUNTIFS(Table2[Local IntensStDev Neg], "&gt;="&amp;A210, Table2[Local IntensStDev Neg], "&lt;"&amp;A211)</f>
        <v>0</v>
      </c>
    </row>
    <row r="211" spans="1:5" x14ac:dyDescent="0.25">
      <c r="A211">
        <v>210</v>
      </c>
      <c r="B211">
        <f>COUNTIFS(Table2[Local IntensMean Pos], "&gt;="&amp;A211, Table2[Local IntensMean Pos], "&lt;"&amp;A212)</f>
        <v>0</v>
      </c>
      <c r="C211">
        <f>COUNTIFS(Table2[Local IntensMean Neg], "&gt;="&amp;A211, Table2[Local IntensMean Neg], "&lt;"&amp;A212)</f>
        <v>23</v>
      </c>
      <c r="D211">
        <f>COUNTIFS(Table2[Local IntensStDev Pos], "&gt;="&amp;A211, Table2[Local IntensStDev Pos], "&lt;"&amp;A212)</f>
        <v>0</v>
      </c>
      <c r="E211">
        <f>COUNTIFS(Table2[Local IntensStDev Neg], "&gt;="&amp;A211, Table2[Local IntensStDev Neg], "&lt;"&amp;A212)</f>
        <v>0</v>
      </c>
    </row>
    <row r="212" spans="1:5" x14ac:dyDescent="0.25">
      <c r="A212">
        <v>211</v>
      </c>
      <c r="B212">
        <f>COUNTIFS(Table2[Local IntensMean Pos], "&gt;="&amp;A212, Table2[Local IntensMean Pos], "&lt;"&amp;A213)</f>
        <v>0</v>
      </c>
      <c r="C212">
        <f>COUNTIFS(Table2[Local IntensMean Neg], "&gt;="&amp;A212, Table2[Local IntensMean Neg], "&lt;"&amp;A213)</f>
        <v>26</v>
      </c>
      <c r="D212">
        <f>COUNTIFS(Table2[Local IntensStDev Pos], "&gt;="&amp;A212, Table2[Local IntensStDev Pos], "&lt;"&amp;A213)</f>
        <v>0</v>
      </c>
      <c r="E212">
        <f>COUNTIFS(Table2[Local IntensStDev Neg], "&gt;="&amp;A212, Table2[Local IntensStDev Neg], "&lt;"&amp;A213)</f>
        <v>0</v>
      </c>
    </row>
    <row r="213" spans="1:5" x14ac:dyDescent="0.25">
      <c r="A213">
        <v>212</v>
      </c>
      <c r="B213">
        <f>COUNTIFS(Table2[Local IntensMean Pos], "&gt;="&amp;A213, Table2[Local IntensMean Pos], "&lt;"&amp;A214)</f>
        <v>0</v>
      </c>
      <c r="C213">
        <f>COUNTIFS(Table2[Local IntensMean Neg], "&gt;="&amp;A213, Table2[Local IntensMean Neg], "&lt;"&amp;A214)</f>
        <v>13</v>
      </c>
      <c r="D213">
        <f>COUNTIFS(Table2[Local IntensStDev Pos], "&gt;="&amp;A213, Table2[Local IntensStDev Pos], "&lt;"&amp;A214)</f>
        <v>0</v>
      </c>
      <c r="E213">
        <f>COUNTIFS(Table2[Local IntensStDev Neg], "&gt;="&amp;A213, Table2[Local IntensStDev Neg], "&lt;"&amp;A214)</f>
        <v>0</v>
      </c>
    </row>
    <row r="214" spans="1:5" x14ac:dyDescent="0.25">
      <c r="A214">
        <v>213</v>
      </c>
      <c r="B214">
        <f>COUNTIFS(Table2[Local IntensMean Pos], "&gt;="&amp;A214, Table2[Local IntensMean Pos], "&lt;"&amp;A215)</f>
        <v>0</v>
      </c>
      <c r="C214">
        <f>COUNTIFS(Table2[Local IntensMean Neg], "&gt;="&amp;A214, Table2[Local IntensMean Neg], "&lt;"&amp;A215)</f>
        <v>13</v>
      </c>
      <c r="D214">
        <f>COUNTIFS(Table2[Local IntensStDev Pos], "&gt;="&amp;A214, Table2[Local IntensStDev Pos], "&lt;"&amp;A215)</f>
        <v>0</v>
      </c>
      <c r="E214">
        <f>COUNTIFS(Table2[Local IntensStDev Neg], "&gt;="&amp;A214, Table2[Local IntensStDev Neg], "&lt;"&amp;A215)</f>
        <v>0</v>
      </c>
    </row>
    <row r="215" spans="1:5" x14ac:dyDescent="0.25">
      <c r="A215">
        <v>214</v>
      </c>
      <c r="B215">
        <f>COUNTIFS(Table2[Local IntensMean Pos], "&gt;="&amp;A215, Table2[Local IntensMean Pos], "&lt;"&amp;A216)</f>
        <v>0</v>
      </c>
      <c r="C215">
        <f>COUNTIFS(Table2[Local IntensMean Neg], "&gt;="&amp;A215, Table2[Local IntensMean Neg], "&lt;"&amp;A216)</f>
        <v>15</v>
      </c>
      <c r="D215">
        <f>COUNTIFS(Table2[Local IntensStDev Pos], "&gt;="&amp;A215, Table2[Local IntensStDev Pos], "&lt;"&amp;A216)</f>
        <v>0</v>
      </c>
      <c r="E215">
        <f>COUNTIFS(Table2[Local IntensStDev Neg], "&gt;="&amp;A215, Table2[Local IntensStDev Neg], "&lt;"&amp;A216)</f>
        <v>0</v>
      </c>
    </row>
    <row r="216" spans="1:5" x14ac:dyDescent="0.25">
      <c r="A216">
        <v>215</v>
      </c>
      <c r="B216">
        <f>COUNTIFS(Table2[Local IntensMean Pos], "&gt;="&amp;A216, Table2[Local IntensMean Pos], "&lt;"&amp;A217)</f>
        <v>0</v>
      </c>
      <c r="C216">
        <f>COUNTIFS(Table2[Local IntensMean Neg], "&gt;="&amp;A216, Table2[Local IntensMean Neg], "&lt;"&amp;A217)</f>
        <v>11</v>
      </c>
      <c r="D216">
        <f>COUNTIFS(Table2[Local IntensStDev Pos], "&gt;="&amp;A216, Table2[Local IntensStDev Pos], "&lt;"&amp;A217)</f>
        <v>0</v>
      </c>
      <c r="E216">
        <f>COUNTIFS(Table2[Local IntensStDev Neg], "&gt;="&amp;A216, Table2[Local IntensStDev Neg], "&lt;"&amp;A217)</f>
        <v>0</v>
      </c>
    </row>
    <row r="217" spans="1:5" x14ac:dyDescent="0.25">
      <c r="A217">
        <v>216</v>
      </c>
      <c r="B217">
        <f>COUNTIFS(Table2[Local IntensMean Pos], "&gt;="&amp;A217, Table2[Local IntensMean Pos], "&lt;"&amp;A218)</f>
        <v>0</v>
      </c>
      <c r="C217">
        <f>COUNTIFS(Table2[Local IntensMean Neg], "&gt;="&amp;A217, Table2[Local IntensMean Neg], "&lt;"&amp;A218)</f>
        <v>7</v>
      </c>
      <c r="D217">
        <f>COUNTIFS(Table2[Local IntensStDev Pos], "&gt;="&amp;A217, Table2[Local IntensStDev Pos], "&lt;"&amp;A218)</f>
        <v>0</v>
      </c>
      <c r="E217">
        <f>COUNTIFS(Table2[Local IntensStDev Neg], "&gt;="&amp;A217, Table2[Local IntensStDev Neg], "&lt;"&amp;A218)</f>
        <v>0</v>
      </c>
    </row>
    <row r="218" spans="1:5" x14ac:dyDescent="0.25">
      <c r="A218">
        <v>217</v>
      </c>
      <c r="B218">
        <f>COUNTIFS(Table2[Local IntensMean Pos], "&gt;="&amp;A218, Table2[Local IntensMean Pos], "&lt;"&amp;A219)</f>
        <v>0</v>
      </c>
      <c r="C218">
        <f>COUNTIFS(Table2[Local IntensMean Neg], "&gt;="&amp;A218, Table2[Local IntensMean Neg], "&lt;"&amp;A219)</f>
        <v>6</v>
      </c>
      <c r="D218">
        <f>COUNTIFS(Table2[Local IntensStDev Pos], "&gt;="&amp;A218, Table2[Local IntensStDev Pos], "&lt;"&amp;A219)</f>
        <v>0</v>
      </c>
      <c r="E218">
        <f>COUNTIFS(Table2[Local IntensStDev Neg], "&gt;="&amp;A218, Table2[Local IntensStDev Neg], "&lt;"&amp;A219)</f>
        <v>0</v>
      </c>
    </row>
    <row r="219" spans="1:5" x14ac:dyDescent="0.25">
      <c r="A219">
        <v>218</v>
      </c>
      <c r="B219">
        <f>COUNTIFS(Table2[Local IntensMean Pos], "&gt;="&amp;A219, Table2[Local IntensMean Pos], "&lt;"&amp;A220)</f>
        <v>0</v>
      </c>
      <c r="C219">
        <f>COUNTIFS(Table2[Local IntensMean Neg], "&gt;="&amp;A219, Table2[Local IntensMean Neg], "&lt;"&amp;A220)</f>
        <v>6</v>
      </c>
      <c r="D219">
        <f>COUNTIFS(Table2[Local IntensStDev Pos], "&gt;="&amp;A219, Table2[Local IntensStDev Pos], "&lt;"&amp;A220)</f>
        <v>0</v>
      </c>
      <c r="E219">
        <f>COUNTIFS(Table2[Local IntensStDev Neg], "&gt;="&amp;A219, Table2[Local IntensStDev Neg], "&lt;"&amp;A220)</f>
        <v>0</v>
      </c>
    </row>
    <row r="220" spans="1:5" x14ac:dyDescent="0.25">
      <c r="A220">
        <v>219</v>
      </c>
      <c r="B220">
        <f>COUNTIFS(Table2[Local IntensMean Pos], "&gt;="&amp;A220, Table2[Local IntensMean Pos], "&lt;"&amp;A221)</f>
        <v>0</v>
      </c>
      <c r="C220">
        <f>COUNTIFS(Table2[Local IntensMean Neg], "&gt;="&amp;A220, Table2[Local IntensMean Neg], "&lt;"&amp;A221)</f>
        <v>8</v>
      </c>
      <c r="D220">
        <f>COUNTIFS(Table2[Local IntensStDev Pos], "&gt;="&amp;A220, Table2[Local IntensStDev Pos], "&lt;"&amp;A221)</f>
        <v>0</v>
      </c>
      <c r="E220">
        <f>COUNTIFS(Table2[Local IntensStDev Neg], "&gt;="&amp;A220, Table2[Local IntensStDev Neg], "&lt;"&amp;A221)</f>
        <v>0</v>
      </c>
    </row>
    <row r="221" spans="1:5" x14ac:dyDescent="0.25">
      <c r="A221">
        <v>220</v>
      </c>
      <c r="B221">
        <f>COUNTIFS(Table2[Local IntensMean Pos], "&gt;="&amp;A221, Table2[Local IntensMean Pos], "&lt;"&amp;A222)</f>
        <v>0</v>
      </c>
      <c r="C221">
        <f>COUNTIFS(Table2[Local IntensMean Neg], "&gt;="&amp;A221, Table2[Local IntensMean Neg], "&lt;"&amp;A222)</f>
        <v>6</v>
      </c>
      <c r="D221">
        <f>COUNTIFS(Table2[Local IntensStDev Pos], "&gt;="&amp;A221, Table2[Local IntensStDev Pos], "&lt;"&amp;A222)</f>
        <v>0</v>
      </c>
      <c r="E221">
        <f>COUNTIFS(Table2[Local IntensStDev Neg], "&gt;="&amp;A221, Table2[Local IntensStDev Neg], "&lt;"&amp;A222)</f>
        <v>0</v>
      </c>
    </row>
    <row r="222" spans="1:5" x14ac:dyDescent="0.25">
      <c r="A222">
        <v>221</v>
      </c>
      <c r="B222">
        <f>COUNTIFS(Table2[Local IntensMean Pos], "&gt;="&amp;A222, Table2[Local IntensMean Pos], "&lt;"&amp;A223)</f>
        <v>0</v>
      </c>
      <c r="C222">
        <f>COUNTIFS(Table2[Local IntensMean Neg], "&gt;="&amp;A222, Table2[Local IntensMean Neg], "&lt;"&amp;A223)</f>
        <v>6</v>
      </c>
      <c r="D222">
        <f>COUNTIFS(Table2[Local IntensStDev Pos], "&gt;="&amp;A222, Table2[Local IntensStDev Pos], "&lt;"&amp;A223)</f>
        <v>0</v>
      </c>
      <c r="E222">
        <f>COUNTIFS(Table2[Local IntensStDev Neg], "&gt;="&amp;A222, Table2[Local IntensStDev Neg], "&lt;"&amp;A223)</f>
        <v>0</v>
      </c>
    </row>
    <row r="223" spans="1:5" x14ac:dyDescent="0.25">
      <c r="A223">
        <v>222</v>
      </c>
      <c r="B223">
        <f>COUNTIFS(Table2[Local IntensMean Pos], "&gt;="&amp;A223, Table2[Local IntensMean Pos], "&lt;"&amp;A224)</f>
        <v>0</v>
      </c>
      <c r="C223">
        <f>COUNTIFS(Table2[Local IntensMean Neg], "&gt;="&amp;A223, Table2[Local IntensMean Neg], "&lt;"&amp;A224)</f>
        <v>6</v>
      </c>
      <c r="D223">
        <f>COUNTIFS(Table2[Local IntensStDev Pos], "&gt;="&amp;A223, Table2[Local IntensStDev Pos], "&lt;"&amp;A224)</f>
        <v>0</v>
      </c>
      <c r="E223">
        <f>COUNTIFS(Table2[Local IntensStDev Neg], "&gt;="&amp;A223, Table2[Local IntensStDev Neg], "&lt;"&amp;A224)</f>
        <v>0</v>
      </c>
    </row>
    <row r="224" spans="1:5" x14ac:dyDescent="0.25">
      <c r="A224">
        <v>223</v>
      </c>
      <c r="B224">
        <f>COUNTIFS(Table2[Local IntensMean Pos], "&gt;="&amp;A224, Table2[Local IntensMean Pos], "&lt;"&amp;A225)</f>
        <v>0</v>
      </c>
      <c r="C224">
        <f>COUNTIFS(Table2[Local IntensMean Neg], "&gt;="&amp;A224, Table2[Local IntensMean Neg], "&lt;"&amp;A225)</f>
        <v>2</v>
      </c>
      <c r="D224">
        <f>COUNTIFS(Table2[Local IntensStDev Pos], "&gt;="&amp;A224, Table2[Local IntensStDev Pos], "&lt;"&amp;A225)</f>
        <v>0</v>
      </c>
      <c r="E224">
        <f>COUNTIFS(Table2[Local IntensStDev Neg], "&gt;="&amp;A224, Table2[Local IntensStDev Neg], "&lt;"&amp;A225)</f>
        <v>0</v>
      </c>
    </row>
    <row r="225" spans="1:5" x14ac:dyDescent="0.25">
      <c r="A225">
        <v>224</v>
      </c>
      <c r="B225">
        <f>COUNTIFS(Table2[Local IntensMean Pos], "&gt;="&amp;A225, Table2[Local IntensMean Pos], "&lt;"&amp;A226)</f>
        <v>0</v>
      </c>
      <c r="C225">
        <f>COUNTIFS(Table2[Local IntensMean Neg], "&gt;="&amp;A225, Table2[Local IntensMean Neg], "&lt;"&amp;A226)</f>
        <v>0</v>
      </c>
      <c r="D225">
        <f>COUNTIFS(Table2[Local IntensStDev Pos], "&gt;="&amp;A225, Table2[Local IntensStDev Pos], "&lt;"&amp;A226)</f>
        <v>0</v>
      </c>
      <c r="E225">
        <f>COUNTIFS(Table2[Local IntensStDev Neg], "&gt;="&amp;A225, Table2[Local IntensStDev Neg], "&lt;"&amp;A226)</f>
        <v>0</v>
      </c>
    </row>
    <row r="226" spans="1:5" x14ac:dyDescent="0.25">
      <c r="A226">
        <v>225</v>
      </c>
      <c r="B226">
        <f>COUNTIFS(Table2[Local IntensMean Pos], "&gt;="&amp;A226, Table2[Local IntensMean Pos], "&lt;"&amp;A227)</f>
        <v>0</v>
      </c>
      <c r="C226">
        <f>COUNTIFS(Table2[Local IntensMean Neg], "&gt;="&amp;A226, Table2[Local IntensMean Neg], "&lt;"&amp;A227)</f>
        <v>0</v>
      </c>
      <c r="D226">
        <f>COUNTIFS(Table2[Local IntensStDev Pos], "&gt;="&amp;A226, Table2[Local IntensStDev Pos], "&lt;"&amp;A227)</f>
        <v>0</v>
      </c>
      <c r="E226">
        <f>COUNTIFS(Table2[Local IntensStDev Neg], "&gt;="&amp;A226, Table2[Local IntensStDev Neg], "&lt;"&amp;A227)</f>
        <v>0</v>
      </c>
    </row>
    <row r="227" spans="1:5" x14ac:dyDescent="0.25">
      <c r="A227">
        <v>226</v>
      </c>
      <c r="B227">
        <f>COUNTIFS(Table2[Local IntensMean Pos], "&gt;="&amp;A227, Table2[Local IntensMean Pos], "&lt;"&amp;A228)</f>
        <v>0</v>
      </c>
      <c r="C227">
        <f>COUNTIFS(Table2[Local IntensMean Neg], "&gt;="&amp;A227, Table2[Local IntensMean Neg], "&lt;"&amp;A228)</f>
        <v>0</v>
      </c>
      <c r="D227">
        <f>COUNTIFS(Table2[Local IntensStDev Pos], "&gt;="&amp;A227, Table2[Local IntensStDev Pos], "&lt;"&amp;A228)</f>
        <v>0</v>
      </c>
      <c r="E227">
        <f>COUNTIFS(Table2[Local IntensStDev Neg], "&gt;="&amp;A227, Table2[Local IntensStDev Neg], "&lt;"&amp;A228)</f>
        <v>0</v>
      </c>
    </row>
    <row r="228" spans="1:5" x14ac:dyDescent="0.25">
      <c r="A228">
        <v>227</v>
      </c>
      <c r="B228">
        <f>COUNTIFS(Table2[Local IntensMean Pos], "&gt;="&amp;A228, Table2[Local IntensMean Pos], "&lt;"&amp;A229)</f>
        <v>0</v>
      </c>
      <c r="C228">
        <f>COUNTIFS(Table2[Local IntensMean Neg], "&gt;="&amp;A228, Table2[Local IntensMean Neg], "&lt;"&amp;A229)</f>
        <v>1</v>
      </c>
      <c r="D228">
        <f>COUNTIFS(Table2[Local IntensStDev Pos], "&gt;="&amp;A228, Table2[Local IntensStDev Pos], "&lt;"&amp;A229)</f>
        <v>0</v>
      </c>
      <c r="E228">
        <f>COUNTIFS(Table2[Local IntensStDev Neg], "&gt;="&amp;A228, Table2[Local IntensStDev Neg], "&lt;"&amp;A229)</f>
        <v>0</v>
      </c>
    </row>
    <row r="229" spans="1:5" x14ac:dyDescent="0.25">
      <c r="A229">
        <v>228</v>
      </c>
      <c r="B229">
        <f>COUNTIFS(Table2[Local IntensMean Pos], "&gt;="&amp;A229, Table2[Local IntensMean Pos], "&lt;"&amp;A230)</f>
        <v>0</v>
      </c>
      <c r="C229">
        <f>COUNTIFS(Table2[Local IntensMean Neg], "&gt;="&amp;A229, Table2[Local IntensMean Neg], "&lt;"&amp;A230)</f>
        <v>0</v>
      </c>
      <c r="D229">
        <f>COUNTIFS(Table2[Local IntensStDev Pos], "&gt;="&amp;A229, Table2[Local IntensStDev Pos], "&lt;"&amp;A230)</f>
        <v>0</v>
      </c>
      <c r="E229">
        <f>COUNTIFS(Table2[Local IntensStDev Neg], "&gt;="&amp;A229, Table2[Local IntensStDev Neg], "&lt;"&amp;A230)</f>
        <v>0</v>
      </c>
    </row>
    <row r="230" spans="1:5" x14ac:dyDescent="0.25">
      <c r="A230">
        <v>229</v>
      </c>
      <c r="B230">
        <f>COUNTIFS(Table2[Local IntensMean Pos], "&gt;="&amp;A230, Table2[Local IntensMean Pos], "&lt;"&amp;A231)</f>
        <v>0</v>
      </c>
      <c r="C230">
        <f>COUNTIFS(Table2[Local IntensMean Neg], "&gt;="&amp;A230, Table2[Local IntensMean Neg], "&lt;"&amp;A231)</f>
        <v>0</v>
      </c>
      <c r="D230">
        <f>COUNTIFS(Table2[Local IntensStDev Pos], "&gt;="&amp;A230, Table2[Local IntensStDev Pos], "&lt;"&amp;A231)</f>
        <v>0</v>
      </c>
      <c r="E230">
        <f>COUNTIFS(Table2[Local IntensStDev Neg], "&gt;="&amp;A230, Table2[Local IntensStDev Neg], "&lt;"&amp;A231)</f>
        <v>0</v>
      </c>
    </row>
    <row r="231" spans="1:5" x14ac:dyDescent="0.25">
      <c r="A231">
        <v>230</v>
      </c>
      <c r="B231">
        <f>COUNTIFS(Table2[Local IntensMean Pos], "&gt;="&amp;A231, Table2[Local IntensMean Pos], "&lt;"&amp;A232)</f>
        <v>0</v>
      </c>
      <c r="C231">
        <f>COUNTIFS(Table2[Local IntensMean Neg], "&gt;="&amp;A231, Table2[Local IntensMean Neg], "&lt;"&amp;A232)</f>
        <v>1</v>
      </c>
      <c r="D231">
        <f>COUNTIFS(Table2[Local IntensStDev Pos], "&gt;="&amp;A231, Table2[Local IntensStDev Pos], "&lt;"&amp;A232)</f>
        <v>0</v>
      </c>
      <c r="E231">
        <f>COUNTIFS(Table2[Local IntensStDev Neg], "&gt;="&amp;A231, Table2[Local IntensStDev Neg], "&lt;"&amp;A232)</f>
        <v>0</v>
      </c>
    </row>
    <row r="232" spans="1:5" x14ac:dyDescent="0.25">
      <c r="A232">
        <v>231</v>
      </c>
      <c r="B232">
        <f>COUNTIFS(Table2[Local IntensMean Pos], "&gt;="&amp;A232, Table2[Local IntensMean Pos], "&lt;"&amp;A233)</f>
        <v>0</v>
      </c>
      <c r="C232">
        <f>COUNTIFS(Table2[Local IntensMean Neg], "&gt;="&amp;A232, Table2[Local IntensMean Neg], "&lt;"&amp;A233)</f>
        <v>0</v>
      </c>
      <c r="D232">
        <f>COUNTIFS(Table2[Local IntensStDev Pos], "&gt;="&amp;A232, Table2[Local IntensStDev Pos], "&lt;"&amp;A233)</f>
        <v>0</v>
      </c>
      <c r="E232">
        <f>COUNTIFS(Table2[Local IntensStDev Neg], "&gt;="&amp;A232, Table2[Local IntensStDev Neg], "&lt;"&amp;A233)</f>
        <v>0</v>
      </c>
    </row>
    <row r="233" spans="1:5" x14ac:dyDescent="0.25">
      <c r="A233">
        <v>232</v>
      </c>
      <c r="B233">
        <f>COUNTIFS(Table2[Local IntensMean Pos], "&gt;="&amp;A233, Table2[Local IntensMean Pos], "&lt;"&amp;A234)</f>
        <v>0</v>
      </c>
      <c r="C233">
        <f>COUNTIFS(Table2[Local IntensMean Neg], "&gt;="&amp;A233, Table2[Local IntensMean Neg], "&lt;"&amp;A234)</f>
        <v>0</v>
      </c>
      <c r="D233">
        <f>COUNTIFS(Table2[Local IntensStDev Pos], "&gt;="&amp;A233, Table2[Local IntensStDev Pos], "&lt;"&amp;A234)</f>
        <v>0</v>
      </c>
      <c r="E233">
        <f>COUNTIFS(Table2[Local IntensStDev Neg], "&gt;="&amp;A233, Table2[Local IntensStDev Neg], "&lt;"&amp;A234)</f>
        <v>0</v>
      </c>
    </row>
    <row r="234" spans="1:5" x14ac:dyDescent="0.25">
      <c r="A234">
        <v>233</v>
      </c>
      <c r="B234">
        <f>COUNTIFS(Table2[Local IntensMean Pos], "&gt;="&amp;A234, Table2[Local IntensMean Pos], "&lt;"&amp;A235)</f>
        <v>0</v>
      </c>
      <c r="C234">
        <f>COUNTIFS(Table2[Local IntensMean Neg], "&gt;="&amp;A234, Table2[Local IntensMean Neg], "&lt;"&amp;A235)</f>
        <v>1</v>
      </c>
      <c r="D234">
        <f>COUNTIFS(Table2[Local IntensStDev Pos], "&gt;="&amp;A234, Table2[Local IntensStDev Pos], "&lt;"&amp;A235)</f>
        <v>0</v>
      </c>
      <c r="E234">
        <f>COUNTIFS(Table2[Local IntensStDev Neg], "&gt;="&amp;A234, Table2[Local IntensStDev Neg], "&lt;"&amp;A235)</f>
        <v>0</v>
      </c>
    </row>
    <row r="235" spans="1:5" x14ac:dyDescent="0.25">
      <c r="A235">
        <v>234</v>
      </c>
      <c r="B235">
        <f>COUNTIFS(Table2[Local IntensMean Pos], "&gt;="&amp;A235, Table2[Local IntensMean Pos], "&lt;"&amp;A236)</f>
        <v>0</v>
      </c>
      <c r="C235">
        <f>COUNTIFS(Table2[Local IntensMean Neg], "&gt;="&amp;A235, Table2[Local IntensMean Neg], "&lt;"&amp;A236)</f>
        <v>0</v>
      </c>
      <c r="D235">
        <f>COUNTIFS(Table2[Local IntensStDev Pos], "&gt;="&amp;A235, Table2[Local IntensStDev Pos], "&lt;"&amp;A236)</f>
        <v>0</v>
      </c>
      <c r="E235">
        <f>COUNTIFS(Table2[Local IntensStDev Neg], "&gt;="&amp;A235, Table2[Local IntensStDev Neg], "&lt;"&amp;A236)</f>
        <v>0</v>
      </c>
    </row>
    <row r="236" spans="1:5" x14ac:dyDescent="0.25">
      <c r="A236">
        <v>235</v>
      </c>
      <c r="B236">
        <f>COUNTIFS(Table2[Local IntensMean Pos], "&gt;="&amp;A236, Table2[Local IntensMean Pos], "&lt;"&amp;A237)</f>
        <v>0</v>
      </c>
      <c r="C236">
        <f>COUNTIFS(Table2[Local IntensMean Neg], "&gt;="&amp;A236, Table2[Local IntensMean Neg], "&lt;"&amp;A237)</f>
        <v>0</v>
      </c>
      <c r="D236">
        <f>COUNTIFS(Table2[Local IntensStDev Pos], "&gt;="&amp;A236, Table2[Local IntensStDev Pos], "&lt;"&amp;A237)</f>
        <v>0</v>
      </c>
      <c r="E236">
        <f>COUNTIFS(Table2[Local IntensStDev Neg], "&gt;="&amp;A236, Table2[Local IntensStDev Neg], "&lt;"&amp;A237)</f>
        <v>0</v>
      </c>
    </row>
    <row r="237" spans="1:5" x14ac:dyDescent="0.25">
      <c r="A237">
        <v>236</v>
      </c>
      <c r="B237">
        <f>COUNTIFS(Table2[Local IntensMean Pos], "&gt;="&amp;A237, Table2[Local IntensMean Pos], "&lt;"&amp;A238)</f>
        <v>0</v>
      </c>
      <c r="C237">
        <f>COUNTIFS(Table2[Local IntensMean Neg], "&gt;="&amp;A237, Table2[Local IntensMean Neg], "&lt;"&amp;A238)</f>
        <v>0</v>
      </c>
      <c r="D237">
        <f>COUNTIFS(Table2[Local IntensStDev Pos], "&gt;="&amp;A237, Table2[Local IntensStDev Pos], "&lt;"&amp;A238)</f>
        <v>0</v>
      </c>
      <c r="E237">
        <f>COUNTIFS(Table2[Local IntensStDev Neg], "&gt;="&amp;A237, Table2[Local IntensStDev Neg], "&lt;"&amp;A238)</f>
        <v>0</v>
      </c>
    </row>
    <row r="238" spans="1:5" x14ac:dyDescent="0.25">
      <c r="A238">
        <v>237</v>
      </c>
      <c r="B238">
        <f>COUNTIFS(Table2[Local IntensMean Pos], "&gt;="&amp;A238, Table2[Local IntensMean Pos], "&lt;"&amp;A239)</f>
        <v>0</v>
      </c>
      <c r="C238">
        <f>COUNTIFS(Table2[Local IntensMean Neg], "&gt;="&amp;A238, Table2[Local IntensMean Neg], "&lt;"&amp;A239)</f>
        <v>0</v>
      </c>
      <c r="D238">
        <f>COUNTIFS(Table2[Local IntensStDev Pos], "&gt;="&amp;A238, Table2[Local IntensStDev Pos], "&lt;"&amp;A239)</f>
        <v>0</v>
      </c>
      <c r="E238">
        <f>COUNTIFS(Table2[Local IntensStDev Neg], "&gt;="&amp;A238, Table2[Local IntensStDev Neg], "&lt;"&amp;A239)</f>
        <v>0</v>
      </c>
    </row>
    <row r="239" spans="1:5" x14ac:dyDescent="0.25">
      <c r="A239">
        <v>238</v>
      </c>
      <c r="B239">
        <f>COUNTIFS(Table2[Local IntensMean Pos], "&gt;="&amp;A239, Table2[Local IntensMean Pos], "&lt;"&amp;A240)</f>
        <v>0</v>
      </c>
      <c r="C239">
        <f>COUNTIFS(Table2[Local IntensMean Neg], "&gt;="&amp;A239, Table2[Local IntensMean Neg], "&lt;"&amp;A240)</f>
        <v>0</v>
      </c>
      <c r="D239">
        <f>COUNTIFS(Table2[Local IntensStDev Pos], "&gt;="&amp;A239, Table2[Local IntensStDev Pos], "&lt;"&amp;A240)</f>
        <v>0</v>
      </c>
      <c r="E239">
        <f>COUNTIFS(Table2[Local IntensStDev Neg], "&gt;="&amp;A239, Table2[Local IntensStDev Neg], "&lt;"&amp;A240)</f>
        <v>0</v>
      </c>
    </row>
    <row r="240" spans="1:5" x14ac:dyDescent="0.25">
      <c r="A240">
        <v>239</v>
      </c>
      <c r="B240">
        <f>COUNTIFS(Table2[Local IntensMean Pos], "&gt;="&amp;A240, Table2[Local IntensMean Pos], "&lt;"&amp;A241)</f>
        <v>0</v>
      </c>
      <c r="C240">
        <f>COUNTIFS(Table2[Local IntensMean Neg], "&gt;="&amp;A240, Table2[Local IntensMean Neg], "&lt;"&amp;A241)</f>
        <v>0</v>
      </c>
      <c r="D240">
        <f>COUNTIFS(Table2[Local IntensStDev Pos], "&gt;="&amp;A240, Table2[Local IntensStDev Pos], "&lt;"&amp;A241)</f>
        <v>0</v>
      </c>
      <c r="E240">
        <f>COUNTIFS(Table2[Local IntensStDev Neg], "&gt;="&amp;A240, Table2[Local IntensStDev Neg], "&lt;"&amp;A241)</f>
        <v>0</v>
      </c>
    </row>
    <row r="241" spans="1:5" x14ac:dyDescent="0.25">
      <c r="A241">
        <v>240</v>
      </c>
      <c r="B241">
        <f>COUNTIFS(Table2[Local IntensMean Pos], "&gt;="&amp;A241, Table2[Local IntensMean Pos], "&lt;"&amp;A242)</f>
        <v>0</v>
      </c>
      <c r="C241">
        <f>COUNTIFS(Table2[Local IntensMean Neg], "&gt;="&amp;A241, Table2[Local IntensMean Neg], "&lt;"&amp;A242)</f>
        <v>0</v>
      </c>
      <c r="D241">
        <f>COUNTIFS(Table2[Local IntensStDev Pos], "&gt;="&amp;A241, Table2[Local IntensStDev Pos], "&lt;"&amp;A242)</f>
        <v>0</v>
      </c>
      <c r="E241">
        <f>COUNTIFS(Table2[Local IntensStDev Neg], "&gt;="&amp;A241, Table2[Local IntensStDev Neg], "&lt;"&amp;A242)</f>
        <v>0</v>
      </c>
    </row>
    <row r="242" spans="1:5" x14ac:dyDescent="0.25">
      <c r="A242">
        <v>241</v>
      </c>
      <c r="B242">
        <f>COUNTIFS(Table2[Local IntensMean Pos], "&gt;="&amp;A242, Table2[Local IntensMean Pos], "&lt;"&amp;A243)</f>
        <v>0</v>
      </c>
      <c r="C242">
        <f>COUNTIFS(Table2[Local IntensMean Neg], "&gt;="&amp;A242, Table2[Local IntensMean Neg], "&lt;"&amp;A243)</f>
        <v>0</v>
      </c>
      <c r="D242">
        <f>COUNTIFS(Table2[Local IntensStDev Pos], "&gt;="&amp;A242, Table2[Local IntensStDev Pos], "&lt;"&amp;A243)</f>
        <v>0</v>
      </c>
      <c r="E242">
        <f>COUNTIFS(Table2[Local IntensStDev Neg], "&gt;="&amp;A242, Table2[Local IntensStDev Neg], "&lt;"&amp;A243)</f>
        <v>0</v>
      </c>
    </row>
    <row r="243" spans="1:5" x14ac:dyDescent="0.25">
      <c r="A243">
        <v>242</v>
      </c>
      <c r="B243">
        <f>COUNTIFS(Table2[Local IntensMean Pos], "&gt;="&amp;A243, Table2[Local IntensMean Pos], "&lt;"&amp;A244)</f>
        <v>0</v>
      </c>
      <c r="C243">
        <f>COUNTIFS(Table2[Local IntensMean Neg], "&gt;="&amp;A243, Table2[Local IntensMean Neg], "&lt;"&amp;A244)</f>
        <v>0</v>
      </c>
      <c r="D243">
        <f>COUNTIFS(Table2[Local IntensStDev Pos], "&gt;="&amp;A243, Table2[Local IntensStDev Pos], "&lt;"&amp;A244)</f>
        <v>0</v>
      </c>
      <c r="E243">
        <f>COUNTIFS(Table2[Local IntensStDev Neg], "&gt;="&amp;A243, Table2[Local IntensStDev Neg], "&lt;"&amp;A244)</f>
        <v>0</v>
      </c>
    </row>
    <row r="244" spans="1:5" x14ac:dyDescent="0.25">
      <c r="A244">
        <v>243</v>
      </c>
      <c r="B244">
        <f>COUNTIFS(Table2[Local IntensMean Pos], "&gt;="&amp;A244, Table2[Local IntensMean Pos], "&lt;"&amp;A245)</f>
        <v>0</v>
      </c>
      <c r="C244">
        <f>COUNTIFS(Table2[Local IntensMean Neg], "&gt;="&amp;A244, Table2[Local IntensMean Neg], "&lt;"&amp;A245)</f>
        <v>0</v>
      </c>
      <c r="D244">
        <f>COUNTIFS(Table2[Local IntensStDev Pos], "&gt;="&amp;A244, Table2[Local IntensStDev Pos], "&lt;"&amp;A245)</f>
        <v>0</v>
      </c>
      <c r="E244">
        <f>COUNTIFS(Table2[Local IntensStDev Neg], "&gt;="&amp;A244, Table2[Local IntensStDev Neg], "&lt;"&amp;A245)</f>
        <v>0</v>
      </c>
    </row>
    <row r="245" spans="1:5" x14ac:dyDescent="0.25">
      <c r="A245">
        <v>244</v>
      </c>
      <c r="B245">
        <f>COUNTIFS(Table2[Local IntensMean Pos], "&gt;="&amp;A245, Table2[Local IntensMean Pos], "&lt;"&amp;A246)</f>
        <v>0</v>
      </c>
      <c r="C245">
        <f>COUNTIFS(Table2[Local IntensMean Neg], "&gt;="&amp;A245, Table2[Local IntensMean Neg], "&lt;"&amp;A246)</f>
        <v>0</v>
      </c>
      <c r="D245">
        <f>COUNTIFS(Table2[Local IntensStDev Pos], "&gt;="&amp;A245, Table2[Local IntensStDev Pos], "&lt;"&amp;A246)</f>
        <v>0</v>
      </c>
      <c r="E245">
        <f>COUNTIFS(Table2[Local IntensStDev Neg], "&gt;="&amp;A245, Table2[Local IntensStDev Neg], "&lt;"&amp;A246)</f>
        <v>0</v>
      </c>
    </row>
    <row r="246" spans="1:5" x14ac:dyDescent="0.25">
      <c r="A246">
        <v>245</v>
      </c>
      <c r="B246">
        <f>COUNTIFS(Table2[Local IntensMean Pos], "&gt;="&amp;A246, Table2[Local IntensMean Pos], "&lt;"&amp;A247)</f>
        <v>0</v>
      </c>
      <c r="C246">
        <f>COUNTIFS(Table2[Local IntensMean Neg], "&gt;="&amp;A246, Table2[Local IntensMean Neg], "&lt;"&amp;A247)</f>
        <v>0</v>
      </c>
      <c r="D246">
        <f>COUNTIFS(Table2[Local IntensStDev Pos], "&gt;="&amp;A246, Table2[Local IntensStDev Pos], "&lt;"&amp;A247)</f>
        <v>0</v>
      </c>
      <c r="E246">
        <f>COUNTIFS(Table2[Local IntensStDev Neg], "&gt;="&amp;A246, Table2[Local IntensStDev Neg], "&lt;"&amp;A247)</f>
        <v>0</v>
      </c>
    </row>
    <row r="247" spans="1:5" x14ac:dyDescent="0.25">
      <c r="A247">
        <v>246</v>
      </c>
      <c r="B247">
        <f>COUNTIFS(Table2[Local IntensMean Pos], "&gt;="&amp;A247, Table2[Local IntensMean Pos], "&lt;"&amp;A248)</f>
        <v>0</v>
      </c>
      <c r="C247">
        <f>COUNTIFS(Table2[Local IntensMean Neg], "&gt;="&amp;A247, Table2[Local IntensMean Neg], "&lt;"&amp;A248)</f>
        <v>0</v>
      </c>
      <c r="D247">
        <f>COUNTIFS(Table2[Local IntensStDev Pos], "&gt;="&amp;A247, Table2[Local IntensStDev Pos], "&lt;"&amp;A248)</f>
        <v>0</v>
      </c>
      <c r="E247">
        <f>COUNTIFS(Table2[Local IntensStDev Neg], "&gt;="&amp;A247, Table2[Local IntensStDev Neg], "&lt;"&amp;A248)</f>
        <v>0</v>
      </c>
    </row>
    <row r="248" spans="1:5" x14ac:dyDescent="0.25">
      <c r="A248">
        <v>247</v>
      </c>
      <c r="B248">
        <f>COUNTIFS(Table2[Local IntensMean Pos], "&gt;="&amp;A248, Table2[Local IntensMean Pos], "&lt;"&amp;A249)</f>
        <v>0</v>
      </c>
      <c r="C248">
        <f>COUNTIFS(Table2[Local IntensMean Neg], "&gt;="&amp;A248, Table2[Local IntensMean Neg], "&lt;"&amp;A249)</f>
        <v>0</v>
      </c>
      <c r="D248">
        <f>COUNTIFS(Table2[Local IntensStDev Pos], "&gt;="&amp;A248, Table2[Local IntensStDev Pos], "&lt;"&amp;A249)</f>
        <v>0</v>
      </c>
      <c r="E248">
        <f>COUNTIFS(Table2[Local IntensStDev Neg], "&gt;="&amp;A248, Table2[Local IntensStDev Neg], "&lt;"&amp;A249)</f>
        <v>0</v>
      </c>
    </row>
    <row r="249" spans="1:5" x14ac:dyDescent="0.25">
      <c r="A249">
        <v>248</v>
      </c>
      <c r="B249">
        <f>COUNTIFS(Table2[Local IntensMean Pos], "&gt;="&amp;A249, Table2[Local IntensMean Pos], "&lt;"&amp;A250)</f>
        <v>0</v>
      </c>
      <c r="C249">
        <f>COUNTIFS(Table2[Local IntensMean Neg], "&gt;="&amp;A249, Table2[Local IntensMean Neg], "&lt;"&amp;A250)</f>
        <v>0</v>
      </c>
      <c r="D249">
        <f>COUNTIFS(Table2[Local IntensStDev Pos], "&gt;="&amp;A249, Table2[Local IntensStDev Pos], "&lt;"&amp;A250)</f>
        <v>0</v>
      </c>
      <c r="E249">
        <f>COUNTIFS(Table2[Local IntensStDev Neg], "&gt;="&amp;A249, Table2[Local IntensStDev Neg], "&lt;"&amp;A250)</f>
        <v>0</v>
      </c>
    </row>
    <row r="250" spans="1:5" x14ac:dyDescent="0.25">
      <c r="A250">
        <v>249</v>
      </c>
      <c r="B250">
        <f>COUNTIFS(Table2[Local IntensMean Pos], "&gt;="&amp;A250, Table2[Local IntensMean Pos], "&lt;"&amp;A251)</f>
        <v>0</v>
      </c>
      <c r="C250">
        <f>COUNTIFS(Table2[Local IntensMean Neg], "&gt;="&amp;A250, Table2[Local IntensMean Neg], "&lt;"&amp;A251)</f>
        <v>0</v>
      </c>
      <c r="D250">
        <f>COUNTIFS(Table2[Local IntensStDev Pos], "&gt;="&amp;A250, Table2[Local IntensStDev Pos], "&lt;"&amp;A251)</f>
        <v>0</v>
      </c>
      <c r="E250">
        <f>COUNTIFS(Table2[Local IntensStDev Neg], "&gt;="&amp;A250, Table2[Local IntensStDev Neg], "&lt;"&amp;A251)</f>
        <v>0</v>
      </c>
    </row>
    <row r="251" spans="1:5" x14ac:dyDescent="0.25">
      <c r="A251">
        <v>250</v>
      </c>
      <c r="B251">
        <f>COUNTIFS(Table2[Local IntensMean Pos], "&gt;="&amp;A251, Table2[Local IntensMean Pos], "&lt;"&amp;A252)</f>
        <v>0</v>
      </c>
      <c r="C251">
        <f>COUNTIFS(Table2[Local IntensMean Neg], "&gt;="&amp;A251, Table2[Local IntensMean Neg], "&lt;"&amp;A252)</f>
        <v>0</v>
      </c>
      <c r="D251">
        <f>COUNTIFS(Table2[Local IntensStDev Pos], "&gt;="&amp;A251, Table2[Local IntensStDev Pos], "&lt;"&amp;A252)</f>
        <v>0</v>
      </c>
      <c r="E251">
        <f>COUNTIFS(Table2[Local IntensStDev Neg], "&gt;="&amp;A251, Table2[Local IntensStDev Neg], "&lt;"&amp;A252)</f>
        <v>0</v>
      </c>
    </row>
    <row r="252" spans="1:5" x14ac:dyDescent="0.25">
      <c r="A252">
        <v>251</v>
      </c>
      <c r="B252">
        <f>COUNTIFS(Table2[Local IntensMean Pos], "&gt;="&amp;A252, Table2[Local IntensMean Pos], "&lt;"&amp;A253)</f>
        <v>0</v>
      </c>
      <c r="C252">
        <f>COUNTIFS(Table2[Local IntensMean Neg], "&gt;="&amp;A252, Table2[Local IntensMean Neg], "&lt;"&amp;A253)</f>
        <v>0</v>
      </c>
      <c r="D252">
        <f>COUNTIFS(Table2[Local IntensStDev Pos], "&gt;="&amp;A252, Table2[Local IntensStDev Pos], "&lt;"&amp;A253)</f>
        <v>0</v>
      </c>
      <c r="E252">
        <f>COUNTIFS(Table2[Local IntensStDev Neg], "&gt;="&amp;A252, Table2[Local IntensStDev Neg], "&lt;"&amp;A253)</f>
        <v>0</v>
      </c>
    </row>
    <row r="253" spans="1:5" x14ac:dyDescent="0.25">
      <c r="A253">
        <v>252</v>
      </c>
      <c r="B253">
        <f>COUNTIFS(Table2[Local IntensMean Pos], "&gt;="&amp;A253, Table2[Local IntensMean Pos], "&lt;"&amp;A254)</f>
        <v>0</v>
      </c>
      <c r="C253">
        <f>COUNTIFS(Table2[Local IntensMean Neg], "&gt;="&amp;A253, Table2[Local IntensMean Neg], "&lt;"&amp;A254)</f>
        <v>0</v>
      </c>
      <c r="D253">
        <f>COUNTIFS(Table2[Local IntensStDev Pos], "&gt;="&amp;A253, Table2[Local IntensStDev Pos], "&lt;"&amp;A254)</f>
        <v>0</v>
      </c>
      <c r="E253">
        <f>COUNTIFS(Table2[Local IntensStDev Neg], "&gt;="&amp;A253, Table2[Local IntensStDev Neg], "&lt;"&amp;A254)</f>
        <v>0</v>
      </c>
    </row>
    <row r="254" spans="1:5" x14ac:dyDescent="0.25">
      <c r="A254">
        <v>253</v>
      </c>
      <c r="B254">
        <f>COUNTIFS(Table2[Local IntensMean Pos], "&gt;="&amp;A254, Table2[Local IntensMean Pos], "&lt;"&amp;A255)</f>
        <v>0</v>
      </c>
      <c r="C254">
        <f>COUNTIFS(Table2[Local IntensMean Neg], "&gt;="&amp;A254, Table2[Local IntensMean Neg], "&lt;"&amp;A255)</f>
        <v>0</v>
      </c>
      <c r="D254">
        <f>COUNTIFS(Table2[Local IntensStDev Pos], "&gt;="&amp;A254, Table2[Local IntensStDev Pos], "&lt;"&amp;A255)</f>
        <v>0</v>
      </c>
      <c r="E254">
        <f>COUNTIFS(Table2[Local IntensStDev Neg], "&gt;="&amp;A254, Table2[Local IntensStDev Neg], "&lt;"&amp;A255)</f>
        <v>0</v>
      </c>
    </row>
    <row r="255" spans="1:5" x14ac:dyDescent="0.25">
      <c r="A255">
        <v>254</v>
      </c>
      <c r="B255">
        <f>COUNTIFS(Table2[Local IntensMean Pos], "&gt;="&amp;A255, Table2[Local IntensMean Pos], "&lt;"&amp;A256)</f>
        <v>0</v>
      </c>
      <c r="C255">
        <f>COUNTIFS(Table2[Local IntensMean Neg], "&gt;="&amp;A255, Table2[Local IntensMean Neg], "&lt;"&amp;A256)</f>
        <v>0</v>
      </c>
      <c r="D255">
        <f>COUNTIFS(Table2[Local IntensStDev Pos], "&gt;="&amp;A255, Table2[Local IntensStDev Pos], "&lt;"&amp;A256)</f>
        <v>0</v>
      </c>
      <c r="E255">
        <f>COUNTIFS(Table2[Local IntensStDev Neg], "&gt;="&amp;A255, Table2[Local IntensStDev Neg], "&lt;"&amp;A256)</f>
        <v>0</v>
      </c>
    </row>
    <row r="256" spans="1:5" x14ac:dyDescent="0.25">
      <c r="A256">
        <v>255</v>
      </c>
      <c r="B256">
        <f>COUNTIFS(Table2[Local IntensMean Pos], "&gt;="&amp;A256, Table2[Local IntensMean Pos], "&lt;"&amp;A257)</f>
        <v>0</v>
      </c>
      <c r="C256">
        <f>COUNTIFS(Table2[Local IntensMean Neg], "&gt;="&amp;A256, Table2[Local IntensMean Neg], "&lt;"&amp;A257)</f>
        <v>0</v>
      </c>
      <c r="D256">
        <f>COUNTIFS(Table2[Local IntensStDev Pos], "&gt;="&amp;A256, Table2[Local IntensStDev Pos], "&lt;"&amp;A257)</f>
        <v>0</v>
      </c>
      <c r="E256">
        <f>COUNTIFS(Table2[Local IntensStDev Neg], "&gt;="&amp;A256, Table2[Local IntensStDev Neg], "&lt;"&amp;A257)</f>
        <v>0</v>
      </c>
    </row>
    <row r="257" spans="1:5" x14ac:dyDescent="0.25">
      <c r="A257">
        <v>256</v>
      </c>
      <c r="B257">
        <f>COUNTIFS(Table2[Local IntensMean Pos], "&gt;="&amp;A257, Table2[Local IntensMean Pos], "&lt;"&amp;A258)</f>
        <v>0</v>
      </c>
      <c r="C257">
        <f>COUNTIFS(Table2[Local IntensMean Neg], "&gt;="&amp;A257, Table2[Local IntensMean Neg], "&lt;"&amp;A258)</f>
        <v>0</v>
      </c>
      <c r="D257">
        <f>COUNTIFS(Table2[Local IntensStDev Pos], "&gt;="&amp;A257, Table2[Local IntensStDev Pos], "&lt;"&amp;A258)</f>
        <v>0</v>
      </c>
      <c r="E257">
        <f>COUNTIFS(Table2[Local IntensStDev Neg], "&gt;="&amp;A257, Table2[Local IntensStDev Neg], "&lt;"&amp;A258)</f>
        <v>0</v>
      </c>
    </row>
  </sheetData>
  <mergeCells count="17">
    <mergeCell ref="G40:I40"/>
    <mergeCell ref="K40:M40"/>
    <mergeCell ref="P40:R40"/>
    <mergeCell ref="T40:V40"/>
    <mergeCell ref="J10:K10"/>
    <mergeCell ref="L10:M10"/>
    <mergeCell ref="G13:I13"/>
    <mergeCell ref="K13:M13"/>
    <mergeCell ref="G37:M37"/>
    <mergeCell ref="P37:V37"/>
    <mergeCell ref="J9:K9"/>
    <mergeCell ref="L9:M9"/>
    <mergeCell ref="I3:I4"/>
    <mergeCell ref="J3:K3"/>
    <mergeCell ref="L3:M3"/>
    <mergeCell ref="J8:K8"/>
    <mergeCell ref="L8:M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8765-AEED-45F0-A47B-A7EEFFAFA446}">
  <dimension ref="A1:V205"/>
  <sheetViews>
    <sheetView workbookViewId="0">
      <selection activeCell="G2" sqref="G2:W63"/>
    </sheetView>
  </sheetViews>
  <sheetFormatPr defaultRowHeight="15" x14ac:dyDescent="0.25"/>
  <cols>
    <col min="2" max="2" width="17.5703125" customWidth="1"/>
    <col min="3" max="3" width="18.140625" customWidth="1"/>
  </cols>
  <sheetData>
    <row r="1" spans="1:13" ht="36.75" customHeight="1" x14ac:dyDescent="0.25">
      <c r="B1" s="1" t="s">
        <v>95</v>
      </c>
      <c r="C1" s="1" t="s">
        <v>96</v>
      </c>
    </row>
    <row r="2" spans="1:13" ht="15.75" thickBot="1" x14ac:dyDescent="0.3">
      <c r="A2">
        <v>0</v>
      </c>
      <c r="B2">
        <f>COUNTIFS(Table2[Local GradMean Pos], "&gt;="&amp;A2, Table2[Local GradMean Pos], "&lt;"&amp;A3)</f>
        <v>0</v>
      </c>
      <c r="C2">
        <f>COUNTIFS(Table2[Local GradMean Neg], "&gt;="&amp;A2, Table2[Local GradMean Neg], "&lt;"&amp;A3)</f>
        <v>0</v>
      </c>
    </row>
    <row r="3" spans="1:13" x14ac:dyDescent="0.25">
      <c r="A3">
        <v>0.2</v>
      </c>
      <c r="B3">
        <f>COUNTIFS(Table2[Local GradMean Pos], "&gt;="&amp;A3, Table2[Local GradMean Pos], "&lt;"&amp;A4)</f>
        <v>0</v>
      </c>
      <c r="C3">
        <f>COUNTIFS(Table2[Local GradMean Neg], "&gt;="&amp;A3, Table2[Local GradMean Neg], "&lt;"&amp;A4)</f>
        <v>0</v>
      </c>
      <c r="I3" s="65"/>
      <c r="J3" s="63" t="s">
        <v>89</v>
      </c>
      <c r="K3" s="64"/>
      <c r="L3" s="61"/>
      <c r="M3" s="62"/>
    </row>
    <row r="4" spans="1:13" ht="15.75" thickBot="1" x14ac:dyDescent="0.3">
      <c r="A4">
        <v>0.4</v>
      </c>
      <c r="B4">
        <f>COUNTIFS(Table2[Local GradMean Pos], "&gt;="&amp;A4, Table2[Local GradMean Pos], "&lt;"&amp;A5)</f>
        <v>0</v>
      </c>
      <c r="C4">
        <f>COUNTIFS(Table2[Local GradMean Neg], "&gt;="&amp;A4, Table2[Local GradMean Neg], "&lt;"&amp;A5)</f>
        <v>0</v>
      </c>
      <c r="I4" s="65"/>
      <c r="J4" s="33" t="s">
        <v>32</v>
      </c>
      <c r="K4" s="34" t="s">
        <v>33</v>
      </c>
      <c r="L4" s="8"/>
      <c r="M4" s="9"/>
    </row>
    <row r="5" spans="1:13" x14ac:dyDescent="0.25">
      <c r="A5">
        <v>0.6</v>
      </c>
      <c r="B5">
        <f>COUNTIFS(Table2[Local GradMean Pos], "&gt;="&amp;A5, Table2[Local GradMean Pos], "&lt;"&amp;A6)</f>
        <v>0</v>
      </c>
      <c r="C5">
        <f>COUNTIFS(Table2[Local GradMean Neg], "&gt;="&amp;A5, Table2[Local GradMean Neg], "&lt;"&amp;A6)</f>
        <v>0</v>
      </c>
      <c r="I5" s="39" t="s">
        <v>30</v>
      </c>
      <c r="J5" s="35">
        <f>AVERAGE(Table2[Local GradMean Pos])</f>
        <v>11.128853311546855</v>
      </c>
      <c r="K5" s="35">
        <f>AVERAGE(Table2[Local GradMean Neg])</f>
        <v>3.5707986688750566</v>
      </c>
      <c r="L5" s="36"/>
      <c r="M5" s="37"/>
    </row>
    <row r="6" spans="1:13" x14ac:dyDescent="0.25">
      <c r="A6">
        <v>0.8</v>
      </c>
      <c r="B6">
        <f>COUNTIFS(Table2[Local GradMean Pos], "&gt;="&amp;A6, Table2[Local GradMean Pos], "&lt;"&amp;A7)</f>
        <v>0</v>
      </c>
      <c r="C6">
        <f>COUNTIFS(Table2[Local GradMean Neg], "&gt;="&amp;A6, Table2[Local GradMean Neg], "&lt;"&amp;A7)</f>
        <v>0</v>
      </c>
      <c r="I6" s="40" t="s">
        <v>31</v>
      </c>
      <c r="J6" s="32">
        <f>_xlfn.STDEV.P(Table2[Local GradMean Pos])</f>
        <v>3.8084087182567732</v>
      </c>
      <c r="K6" s="32">
        <f>_xlfn.STDEV.P(Table2[Local GradMean Neg])</f>
        <v>1.3491388429910116</v>
      </c>
      <c r="L6" s="42"/>
      <c r="M6" s="38"/>
    </row>
    <row r="7" spans="1:13" ht="15.75" thickBot="1" x14ac:dyDescent="0.3">
      <c r="A7">
        <v>1</v>
      </c>
      <c r="B7">
        <f>COUNTIFS(Table2[Local GradMean Pos], "&gt;="&amp;A7, Table2[Local GradMean Pos], "&lt;"&amp;A8)</f>
        <v>0</v>
      </c>
      <c r="C7">
        <f>COUNTIFS(Table2[Local GradMean Neg], "&gt;="&amp;A7, Table2[Local GradMean Neg], "&lt;"&amp;A8)</f>
        <v>0</v>
      </c>
      <c r="I7" s="41" t="s">
        <v>73</v>
      </c>
      <c r="J7" s="17">
        <f>MEDIAN(Table2[Local GradMean Pos])</f>
        <v>10.57989514014915</v>
      </c>
      <c r="K7" s="17">
        <f>MEDIAN(Table2[Local GradMean Neg])</f>
        <v>3.1830448562629901</v>
      </c>
      <c r="L7" s="18"/>
      <c r="M7" s="19"/>
    </row>
    <row r="8" spans="1:13" x14ac:dyDescent="0.25">
      <c r="A8">
        <v>1.2</v>
      </c>
      <c r="B8">
        <f>COUNTIFS(Table2[Local GradMean Pos], "&gt;="&amp;A8, Table2[Local GradMean Pos], "&lt;"&amp;A9)</f>
        <v>0</v>
      </c>
      <c r="C8">
        <f>COUNTIFS(Table2[Local GradMean Neg], "&gt;="&amp;A8, Table2[Local GradMean Neg], "&lt;"&amp;A9)</f>
        <v>0</v>
      </c>
      <c r="J8" s="66" t="s">
        <v>59</v>
      </c>
      <c r="K8" s="66"/>
      <c r="L8" s="66" t="s">
        <v>61</v>
      </c>
      <c r="M8" s="66"/>
    </row>
    <row r="9" spans="1:13" x14ac:dyDescent="0.25">
      <c r="A9">
        <v>1.4</v>
      </c>
      <c r="B9">
        <f>COUNTIFS(Table2[Local GradMean Pos], "&gt;="&amp;A9, Table2[Local GradMean Pos], "&lt;"&amp;A10)</f>
        <v>0</v>
      </c>
      <c r="C9">
        <f>COUNTIFS(Table2[Local GradMean Neg], "&gt;="&amp;A9, Table2[Local GradMean Neg], "&lt;"&amp;A10)</f>
        <v>0</v>
      </c>
      <c r="I9" s="3" t="s">
        <v>34</v>
      </c>
      <c r="J9" s="70">
        <f>ABS(J5-K5)</f>
        <v>7.5580546426717987</v>
      </c>
      <c r="K9" s="70"/>
      <c r="L9" s="70">
        <f>ABS(L5-M5)</f>
        <v>0</v>
      </c>
      <c r="M9" s="70"/>
    </row>
    <row r="10" spans="1:13" x14ac:dyDescent="0.25">
      <c r="A10">
        <v>1.6</v>
      </c>
      <c r="B10">
        <f>COUNTIFS(Table2[Local GradMean Pos], "&gt;="&amp;A10, Table2[Local GradMean Pos], "&lt;"&amp;A11)</f>
        <v>0</v>
      </c>
      <c r="C10">
        <f>COUNTIFS(Table2[Local GradMean Neg], "&gt;="&amp;A10, Table2[Local GradMean Neg], "&lt;"&amp;A11)</f>
        <v>0</v>
      </c>
      <c r="I10" s="3" t="s">
        <v>35</v>
      </c>
      <c r="J10" s="70">
        <f>ABS(J6-K6)</f>
        <v>2.4592698752657616</v>
      </c>
      <c r="K10" s="70"/>
      <c r="L10" s="70">
        <f>ABS(L6-M6)</f>
        <v>0</v>
      </c>
      <c r="M10" s="70"/>
    </row>
    <row r="11" spans="1:13" x14ac:dyDescent="0.25">
      <c r="A11">
        <v>1.8</v>
      </c>
      <c r="B11">
        <f>COUNTIFS(Table2[Local GradMean Pos], "&gt;="&amp;A11, Table2[Local GradMean Pos], "&lt;"&amp;A12)</f>
        <v>0</v>
      </c>
      <c r="C11">
        <f>COUNTIFS(Table2[Local GradMean Neg], "&gt;="&amp;A11, Table2[Local GradMean Neg], "&lt;"&amp;A12)</f>
        <v>3</v>
      </c>
    </row>
    <row r="12" spans="1:13" x14ac:dyDescent="0.25">
      <c r="A12">
        <v>2</v>
      </c>
      <c r="B12">
        <f>COUNTIFS(Table2[Local GradMean Pos], "&gt;="&amp;A12, Table2[Local GradMean Pos], "&lt;"&amp;A13)</f>
        <v>0</v>
      </c>
      <c r="C12">
        <f>COUNTIFS(Table2[Local GradMean Neg], "&gt;="&amp;A12, Table2[Local GradMean Neg], "&lt;"&amp;A13)</f>
        <v>61</v>
      </c>
    </row>
    <row r="13" spans="1:13" ht="21" x14ac:dyDescent="0.35">
      <c r="A13">
        <v>2.2000000000000002</v>
      </c>
      <c r="B13">
        <f>COUNTIFS(Table2[Local GradMean Pos], "&gt;="&amp;A13, Table2[Local GradMean Pos], "&lt;"&amp;A14)</f>
        <v>0</v>
      </c>
      <c r="C13">
        <f>COUNTIFS(Table2[Local GradMean Neg], "&gt;="&amp;A13, Table2[Local GradMean Neg], "&lt;"&amp;A14)</f>
        <v>172</v>
      </c>
      <c r="G13" s="68" t="s">
        <v>91</v>
      </c>
      <c r="H13" s="68"/>
      <c r="I13" s="68"/>
      <c r="K13" s="68" t="s">
        <v>72</v>
      </c>
      <c r="L13" s="68"/>
      <c r="M13" s="68"/>
    </row>
    <row r="14" spans="1:13" ht="15.75" thickBot="1" x14ac:dyDescent="0.3">
      <c r="A14">
        <v>2.4</v>
      </c>
      <c r="B14">
        <f>COUNTIFS(Table2[Local GradMean Pos], "&gt;="&amp;A14, Table2[Local GradMean Pos], "&lt;"&amp;A15)</f>
        <v>0</v>
      </c>
      <c r="C14">
        <f>COUNTIFS(Table2[Local GradMean Neg], "&gt;="&amp;A14, Table2[Local GradMean Neg], "&lt;"&amp;A15)</f>
        <v>351</v>
      </c>
    </row>
    <row r="15" spans="1:13" ht="15.75" thickBot="1" x14ac:dyDescent="0.3">
      <c r="A15">
        <v>2.6</v>
      </c>
      <c r="B15">
        <f>COUNTIFS(Table2[Local GradMean Pos], "&gt;="&amp;A15, Table2[Local GradMean Pos], "&lt;"&amp;A16)</f>
        <v>0</v>
      </c>
      <c r="C15">
        <f>COUNTIFS(Table2[Local GradMean Neg], "&gt;="&amp;A15, Table2[Local GradMean Neg], "&lt;"&amp;A16)</f>
        <v>473</v>
      </c>
      <c r="G15" s="3"/>
      <c r="H15" s="7" t="s">
        <v>44</v>
      </c>
      <c r="I15" s="22" t="s">
        <v>47</v>
      </c>
      <c r="K15" s="3"/>
      <c r="L15" s="7" t="s">
        <v>44</v>
      </c>
      <c r="M15" s="22" t="s">
        <v>47</v>
      </c>
    </row>
    <row r="16" spans="1:13" x14ac:dyDescent="0.25">
      <c r="A16">
        <v>2.8</v>
      </c>
      <c r="B16">
        <f>COUNTIFS(Table2[Local GradMean Pos], "&gt;="&amp;A16, Table2[Local GradMean Pos], "&lt;"&amp;A17)</f>
        <v>0</v>
      </c>
      <c r="C16">
        <f>COUNTIFS(Table2[Local GradMean Neg], "&gt;="&amp;A16, Table2[Local GradMean Neg], "&lt;"&amp;A17)</f>
        <v>519</v>
      </c>
      <c r="G16" s="7" t="s">
        <v>46</v>
      </c>
      <c r="H16" s="23">
        <f>MIN(Table2[Local GradMean Pos])</f>
        <v>3.31850870552611</v>
      </c>
      <c r="I16" s="24">
        <f>MIN(Table2[Local GradMean Neg])</f>
        <v>1.9533045977011401</v>
      </c>
      <c r="K16" s="7" t="s">
        <v>46</v>
      </c>
      <c r="L16" s="23">
        <f>MIN(Table2[Local IntensStDev Pos])</f>
        <v>7.4098203442544204</v>
      </c>
      <c r="M16" s="24">
        <f>MIN(Table2[Local IntensStDev Neg])</f>
        <v>1.7888348807166301</v>
      </c>
    </row>
    <row r="17" spans="1:13" ht="15.75" thickBot="1" x14ac:dyDescent="0.3">
      <c r="A17">
        <v>3</v>
      </c>
      <c r="B17">
        <f>COUNTIFS(Table2[Local GradMean Pos], "&gt;="&amp;A17, Table2[Local GradMean Pos], "&lt;"&amp;A18)</f>
        <v>0</v>
      </c>
      <c r="C17">
        <f>COUNTIFS(Table2[Local GradMean Neg], "&gt;="&amp;A17, Table2[Local GradMean Neg], "&lt;"&amp;A18)</f>
        <v>460</v>
      </c>
      <c r="G17" s="4" t="s">
        <v>45</v>
      </c>
      <c r="H17" s="11">
        <f>MAX(Table2[Local GradMean Pos])</f>
        <v>29.21</v>
      </c>
      <c r="I17" s="12">
        <f>MAX(Table2[Local GradMean Neg])</f>
        <v>17.435582822085799</v>
      </c>
      <c r="K17" s="4" t="s">
        <v>45</v>
      </c>
      <c r="L17" s="11">
        <f>MAX(Table2[Local IntensStDev Pos])</f>
        <v>37.584774088609798</v>
      </c>
      <c r="M17" s="12">
        <f>MAX(Table2[Local IntensStDev Neg])</f>
        <v>24.874986195517302</v>
      </c>
    </row>
    <row r="18" spans="1:13" x14ac:dyDescent="0.25">
      <c r="A18">
        <v>3.2</v>
      </c>
      <c r="B18">
        <f>COUNTIFS(Table2[Local GradMean Pos], "&gt;="&amp;A18, Table2[Local GradMean Pos], "&lt;"&amp;A19)</f>
        <v>1</v>
      </c>
      <c r="C18">
        <f>COUNTIFS(Table2[Local GradMean Neg], "&gt;="&amp;A18, Table2[Local GradMean Neg], "&lt;"&amp;A19)</f>
        <v>357</v>
      </c>
    </row>
    <row r="19" spans="1:13" x14ac:dyDescent="0.25">
      <c r="A19">
        <v>3.4</v>
      </c>
      <c r="B19">
        <f>COUNTIFS(Table2[Local GradMean Pos], "&gt;="&amp;A19, Table2[Local GradMean Pos], "&lt;"&amp;A20)</f>
        <v>3</v>
      </c>
      <c r="C19">
        <f>COUNTIFS(Table2[Local GradMean Neg], "&gt;="&amp;A19, Table2[Local GradMean Neg], "&lt;"&amp;A20)</f>
        <v>305</v>
      </c>
    </row>
    <row r="20" spans="1:13" x14ac:dyDescent="0.25">
      <c r="A20">
        <v>3.6</v>
      </c>
      <c r="B20">
        <f>COUNTIFS(Table2[Local GradMean Pos], "&gt;="&amp;A20, Table2[Local GradMean Pos], "&lt;"&amp;A21)</f>
        <v>2</v>
      </c>
      <c r="C20">
        <f>COUNTIFS(Table2[Local GradMean Neg], "&gt;="&amp;A20, Table2[Local GradMean Neg], "&lt;"&amp;A21)</f>
        <v>207</v>
      </c>
      <c r="G20" s="3"/>
      <c r="K20" s="3"/>
    </row>
    <row r="21" spans="1:13" x14ac:dyDescent="0.25">
      <c r="A21">
        <v>3.8</v>
      </c>
      <c r="B21">
        <f>COUNTIFS(Table2[Local GradMean Pos], "&gt;="&amp;A21, Table2[Local GradMean Pos], "&lt;"&amp;A22)</f>
        <v>6</v>
      </c>
      <c r="C21">
        <f>COUNTIFS(Table2[Local GradMean Neg], "&gt;="&amp;A21, Table2[Local GradMean Neg], "&lt;"&amp;A22)</f>
        <v>172</v>
      </c>
      <c r="G21" s="21" t="s">
        <v>48</v>
      </c>
      <c r="K21" s="21" t="s">
        <v>48</v>
      </c>
    </row>
    <row r="22" spans="1:13" x14ac:dyDescent="0.25">
      <c r="A22">
        <v>4</v>
      </c>
      <c r="B22">
        <f>COUNTIFS(Table2[Local GradMean Pos], "&gt;="&amp;A22, Table2[Local GradMean Pos], "&lt;"&amp;A23)</f>
        <v>10</v>
      </c>
      <c r="C22">
        <f>COUNTIFS(Table2[Local GradMean Neg], "&gt;="&amp;A22, Table2[Local GradMean Neg], "&lt;"&amp;A23)</f>
        <v>143</v>
      </c>
      <c r="G22" s="20" t="s">
        <v>50</v>
      </c>
      <c r="H22">
        <f>COUNTIFS(Table2[Local GradMean Pos], "&gt;="&amp;I16, Table2[Local GradMean Pos], "&lt;="&amp;I17)</f>
        <v>3742</v>
      </c>
      <c r="K22" s="20" t="s">
        <v>50</v>
      </c>
      <c r="L22">
        <f>COUNTIFS(Table2[Local IntensStDev Pos], "&gt;="&amp;M16, Table2[Local IntensStDev Pos], "&lt;="&amp;M17)</f>
        <v>2345</v>
      </c>
    </row>
    <row r="23" spans="1:13" x14ac:dyDescent="0.25">
      <c r="A23">
        <v>4.2</v>
      </c>
      <c r="B23">
        <f>COUNTIFS(Table2[Local GradMean Pos], "&gt;="&amp;A23, Table2[Local GradMean Pos], "&lt;"&amp;A24)</f>
        <v>13</v>
      </c>
      <c r="C23">
        <f>COUNTIFS(Table2[Local GradMean Neg], "&gt;="&amp;A23, Table2[Local GradMean Neg], "&lt;"&amp;A24)</f>
        <v>124</v>
      </c>
      <c r="G23" s="49" t="s">
        <v>51</v>
      </c>
      <c r="H23">
        <f>H22/4000*100</f>
        <v>93.55</v>
      </c>
      <c r="K23" s="49" t="s">
        <v>51</v>
      </c>
      <c r="L23">
        <f>L22/4000*100</f>
        <v>58.625000000000007</v>
      </c>
    </row>
    <row r="24" spans="1:13" x14ac:dyDescent="0.25">
      <c r="A24">
        <v>4.4000000000000004</v>
      </c>
      <c r="B24">
        <f>COUNTIFS(Table2[Local GradMean Pos], "&gt;="&amp;A24, Table2[Local GradMean Pos], "&lt;"&amp;A25)</f>
        <v>12</v>
      </c>
      <c r="C24">
        <f>COUNTIFS(Table2[Local GradMean Neg], "&gt;="&amp;A24, Table2[Local GradMean Neg], "&lt;"&amp;A25)</f>
        <v>104</v>
      </c>
    </row>
    <row r="25" spans="1:13" x14ac:dyDescent="0.25">
      <c r="A25">
        <v>4.5999999999999996</v>
      </c>
      <c r="B25">
        <f>COUNTIFS(Table2[Local GradMean Pos], "&gt;="&amp;A25, Table2[Local GradMean Pos], "&lt;"&amp;A26)</f>
        <v>17</v>
      </c>
      <c r="C25">
        <f>COUNTIFS(Table2[Local GradMean Neg], "&gt;="&amp;A25, Table2[Local GradMean Neg], "&lt;"&amp;A26)</f>
        <v>82</v>
      </c>
      <c r="G25" s="21" t="s">
        <v>49</v>
      </c>
      <c r="K25" s="21" t="s">
        <v>49</v>
      </c>
    </row>
    <row r="26" spans="1:13" x14ac:dyDescent="0.25">
      <c r="A26">
        <v>4.8</v>
      </c>
      <c r="B26">
        <f>COUNTIFS(Table2[Local GradMean Pos], "&gt;="&amp;A26, Table2[Local GradMean Pos], "&lt;"&amp;A27)</f>
        <v>21</v>
      </c>
      <c r="C26">
        <f>COUNTIFS(Table2[Local GradMean Neg], "&gt;="&amp;A26, Table2[Local GradMean Neg], "&lt;"&amp;A27)</f>
        <v>72</v>
      </c>
      <c r="G26" s="49" t="s">
        <v>50</v>
      </c>
      <c r="H26">
        <f>COUNTIFS(Table2[Local GradMean Neg], "&gt;="&amp;H16, Table2[Local GradMean Neg], "&lt;="&amp;H17)</f>
        <v>1738</v>
      </c>
      <c r="K26" s="49" t="s">
        <v>50</v>
      </c>
      <c r="L26">
        <f>COUNTIFS(Table2[Local IntensStDev Neg], "&gt;="&amp;L16, Table2[Local IntensStDev Neg], "&lt;="&amp;L17)</f>
        <v>1295</v>
      </c>
    </row>
    <row r="27" spans="1:13" x14ac:dyDescent="0.25">
      <c r="A27">
        <v>5</v>
      </c>
      <c r="B27">
        <f>COUNTIFS(Table2[Local GradMean Pos], "&gt;="&amp;A27, Table2[Local GradMean Pos], "&lt;"&amp;A28)</f>
        <v>19</v>
      </c>
      <c r="C27">
        <f>COUNTIFS(Table2[Local GradMean Neg], "&gt;="&amp;A27, Table2[Local GradMean Neg], "&lt;"&amp;A28)</f>
        <v>42</v>
      </c>
      <c r="G27" s="20" t="s">
        <v>51</v>
      </c>
      <c r="H27">
        <f>H26/4000*100</f>
        <v>43.45</v>
      </c>
      <c r="K27" s="20" t="s">
        <v>51</v>
      </c>
      <c r="L27">
        <f>L26/4000*100</f>
        <v>32.375</v>
      </c>
    </row>
    <row r="28" spans="1:13" x14ac:dyDescent="0.25">
      <c r="A28">
        <v>5.2</v>
      </c>
      <c r="B28">
        <f>COUNTIFS(Table2[Local GradMean Pos], "&gt;="&amp;A28, Table2[Local GradMean Pos], "&lt;"&amp;A29)</f>
        <v>37</v>
      </c>
      <c r="C28">
        <f>COUNTIFS(Table2[Local GradMean Neg], "&gt;="&amp;A28, Table2[Local GradMean Neg], "&lt;"&amp;A29)</f>
        <v>40</v>
      </c>
    </row>
    <row r="29" spans="1:13" x14ac:dyDescent="0.25">
      <c r="A29">
        <v>5.4</v>
      </c>
      <c r="B29">
        <f>COUNTIFS(Table2[Local GradMean Pos], "&gt;="&amp;A29, Table2[Local GradMean Pos], "&lt;"&amp;A30)</f>
        <v>31</v>
      </c>
      <c r="C29">
        <f>COUNTIFS(Table2[Local GradMean Neg], "&gt;="&amp;A29, Table2[Local GradMean Neg], "&lt;"&amp;A30)</f>
        <v>28</v>
      </c>
    </row>
    <row r="30" spans="1:13" x14ac:dyDescent="0.25">
      <c r="A30">
        <v>5.6</v>
      </c>
      <c r="B30">
        <f>COUNTIFS(Table2[Local GradMean Pos], "&gt;="&amp;A30, Table2[Local GradMean Pos], "&lt;"&amp;A31)</f>
        <v>30</v>
      </c>
      <c r="C30">
        <f>COUNTIFS(Table2[Local GradMean Neg], "&gt;="&amp;A30, Table2[Local GradMean Neg], "&lt;"&amp;A31)</f>
        <v>32</v>
      </c>
      <c r="G30" s="21" t="s">
        <v>15</v>
      </c>
      <c r="K30" s="21" t="s">
        <v>15</v>
      </c>
    </row>
    <row r="31" spans="1:13" x14ac:dyDescent="0.25">
      <c r="A31">
        <v>5.8</v>
      </c>
      <c r="B31">
        <f>COUNTIFS(Table2[Local GradMean Pos], "&gt;="&amp;A31, Table2[Local GradMean Pos], "&lt;"&amp;A32)</f>
        <v>36</v>
      </c>
      <c r="C31">
        <f>COUNTIFS(Table2[Local GradMean Neg], "&gt;="&amp;A31, Table2[Local GradMean Neg], "&lt;"&amp;A32)</f>
        <v>34</v>
      </c>
      <c r="G31" t="s">
        <v>50</v>
      </c>
      <c r="H31">
        <f>H22+H26</f>
        <v>5480</v>
      </c>
      <c r="K31" t="s">
        <v>50</v>
      </c>
      <c r="L31">
        <f>L22+L26</f>
        <v>3640</v>
      </c>
    </row>
    <row r="32" spans="1:13" x14ac:dyDescent="0.25">
      <c r="A32">
        <v>6</v>
      </c>
      <c r="B32">
        <f>COUNTIFS(Table2[Local GradMean Pos], "&gt;="&amp;A32, Table2[Local GradMean Pos], "&lt;"&amp;A33)</f>
        <v>45</v>
      </c>
      <c r="C32">
        <f>COUNTIFS(Table2[Local GradMean Neg], "&gt;="&amp;A32, Table2[Local GradMean Neg], "&lt;"&amp;A33)</f>
        <v>27</v>
      </c>
      <c r="G32" t="s">
        <v>51</v>
      </c>
      <c r="H32">
        <f>H31/8000*100</f>
        <v>68.5</v>
      </c>
      <c r="K32" t="s">
        <v>51</v>
      </c>
      <c r="L32">
        <f>L31/8000*100</f>
        <v>45.5</v>
      </c>
    </row>
    <row r="33" spans="1:22" x14ac:dyDescent="0.25">
      <c r="A33">
        <v>6.2</v>
      </c>
      <c r="B33">
        <f>COUNTIFS(Table2[Local GradMean Pos], "&gt;="&amp;A33, Table2[Local GradMean Pos], "&lt;"&amp;A34)</f>
        <v>42</v>
      </c>
      <c r="C33">
        <f>COUNTIFS(Table2[Local GradMean Neg], "&gt;="&amp;A33, Table2[Local GradMean Neg], "&lt;"&amp;A34)</f>
        <v>22</v>
      </c>
    </row>
    <row r="34" spans="1:22" x14ac:dyDescent="0.25">
      <c r="A34">
        <v>6.4</v>
      </c>
      <c r="B34">
        <f>COUNTIFS(Table2[Local GradMean Pos], "&gt;="&amp;A34, Table2[Local GradMean Pos], "&lt;"&amp;A35)</f>
        <v>52</v>
      </c>
      <c r="C34">
        <f>COUNTIFS(Table2[Local GradMean Neg], "&gt;="&amp;A34, Table2[Local GradMean Neg], "&lt;"&amp;A35)</f>
        <v>18</v>
      </c>
    </row>
    <row r="35" spans="1:22" x14ac:dyDescent="0.25">
      <c r="A35">
        <v>6.6</v>
      </c>
      <c r="B35">
        <f>COUNTIFS(Table2[Local GradMean Pos], "&gt;="&amp;A35, Table2[Local GradMean Pos], "&lt;"&amp;A36)</f>
        <v>69</v>
      </c>
      <c r="C35">
        <f>COUNTIFS(Table2[Local GradMean Neg], "&gt;="&amp;A35, Table2[Local GradMean Neg], "&lt;"&amp;A36)</f>
        <v>20</v>
      </c>
    </row>
    <row r="36" spans="1:22" x14ac:dyDescent="0.25">
      <c r="A36">
        <v>6.8</v>
      </c>
      <c r="B36">
        <f>COUNTIFS(Table2[Local GradMean Pos], "&gt;="&amp;A36, Table2[Local GradMean Pos], "&lt;"&amp;A37)</f>
        <v>69</v>
      </c>
      <c r="C36">
        <f>COUNTIFS(Table2[Local GradMean Neg], "&gt;="&amp;A36, Table2[Local GradMean Neg], "&lt;"&amp;A37)</f>
        <v>15</v>
      </c>
    </row>
    <row r="37" spans="1:22" ht="24" thickBot="1" x14ac:dyDescent="0.4">
      <c r="A37">
        <v>7</v>
      </c>
      <c r="B37">
        <f>COUNTIFS(Table2[Local GradMean Pos], "&gt;="&amp;A37, Table2[Local GradMean Pos], "&lt;"&amp;A38)</f>
        <v>60</v>
      </c>
      <c r="C37">
        <f>COUNTIFS(Table2[Local GradMean Neg], "&gt;="&amp;A37, Table2[Local GradMean Neg], "&lt;"&amp;A38)</f>
        <v>17</v>
      </c>
      <c r="G37" s="69" t="s">
        <v>63</v>
      </c>
      <c r="H37" s="69"/>
      <c r="I37" s="69"/>
      <c r="J37" s="69"/>
      <c r="K37" s="69"/>
      <c r="L37" s="69"/>
      <c r="M37" s="69"/>
      <c r="P37" s="69" t="s">
        <v>75</v>
      </c>
      <c r="Q37" s="69"/>
      <c r="R37" s="69"/>
      <c r="S37" s="69"/>
      <c r="T37" s="69"/>
      <c r="U37" s="69"/>
      <c r="V37" s="69"/>
    </row>
    <row r="38" spans="1:22" x14ac:dyDescent="0.25">
      <c r="A38">
        <v>7.2</v>
      </c>
      <c r="B38">
        <f>COUNTIFS(Table2[Local GradMean Pos], "&gt;="&amp;A38, Table2[Local GradMean Pos], "&lt;"&amp;A39)</f>
        <v>80</v>
      </c>
      <c r="C38">
        <f>COUNTIFS(Table2[Local GradMean Neg], "&gt;="&amp;A38, Table2[Local GradMean Neg], "&lt;"&amp;A39)</f>
        <v>8</v>
      </c>
    </row>
    <row r="39" spans="1:22" x14ac:dyDescent="0.25">
      <c r="A39">
        <v>7.4</v>
      </c>
      <c r="B39">
        <f>COUNTIFS(Table2[Local GradMean Pos], "&gt;="&amp;A39, Table2[Local GradMean Pos], "&lt;"&amp;A40)</f>
        <v>79</v>
      </c>
      <c r="C39">
        <f>COUNTIFS(Table2[Local GradMean Neg], "&gt;="&amp;A39, Table2[Local GradMean Neg], "&lt;"&amp;A40)</f>
        <v>10</v>
      </c>
    </row>
    <row r="40" spans="1:22" ht="21" x14ac:dyDescent="0.35">
      <c r="A40">
        <v>7.6</v>
      </c>
      <c r="B40">
        <f>COUNTIFS(Table2[Local GradMean Pos], "&gt;="&amp;A40, Table2[Local GradMean Pos], "&lt;"&amp;A41)</f>
        <v>64</v>
      </c>
      <c r="C40">
        <f>COUNTIFS(Table2[Local GradMean Neg], "&gt;="&amp;A40, Table2[Local GradMean Neg], "&lt;"&amp;A41)</f>
        <v>7</v>
      </c>
      <c r="G40" s="68" t="s">
        <v>97</v>
      </c>
      <c r="H40" s="68"/>
      <c r="I40" s="68"/>
      <c r="K40" s="68" t="s">
        <v>72</v>
      </c>
      <c r="L40" s="68"/>
      <c r="M40" s="68"/>
      <c r="P40" s="68" t="s">
        <v>97</v>
      </c>
      <c r="Q40" s="68"/>
      <c r="R40" s="68"/>
      <c r="T40" s="68" t="s">
        <v>72</v>
      </c>
      <c r="U40" s="68"/>
      <c r="V40" s="68"/>
    </row>
    <row r="41" spans="1:22" x14ac:dyDescent="0.25">
      <c r="A41">
        <v>7.8</v>
      </c>
      <c r="B41">
        <f>COUNTIFS(Table2[Local GradMean Pos], "&gt;="&amp;A41, Table2[Local GradMean Pos], "&lt;"&amp;A42)</f>
        <v>71</v>
      </c>
      <c r="C41">
        <f>COUNTIFS(Table2[Local GradMean Neg], "&gt;="&amp;A41, Table2[Local GradMean Neg], "&lt;"&amp;A42)</f>
        <v>5</v>
      </c>
    </row>
    <row r="42" spans="1:22" x14ac:dyDescent="0.25">
      <c r="A42">
        <v>8</v>
      </c>
      <c r="B42">
        <f>COUNTIFS(Table2[Local GradMean Pos], "&gt;="&amp;A42, Table2[Local GradMean Pos], "&lt;"&amp;A43)</f>
        <v>98</v>
      </c>
      <c r="C42">
        <f>COUNTIFS(Table2[Local GradMean Neg], "&gt;="&amp;A42, Table2[Local GradMean Neg], "&lt;"&amp;A43)</f>
        <v>8</v>
      </c>
      <c r="G42" t="s">
        <v>64</v>
      </c>
      <c r="H42" s="25">
        <f>AVERAGE(J5:K5)</f>
        <v>7.349825990210956</v>
      </c>
      <c r="K42" t="s">
        <v>64</v>
      </c>
      <c r="L42" s="25" t="e">
        <f>AVERAGE(L5:M5)</f>
        <v>#DIV/0!</v>
      </c>
      <c r="P42" t="s">
        <v>64</v>
      </c>
      <c r="Q42" s="25">
        <f>AVERAGE(J7:K7)</f>
        <v>6.8814699982060699</v>
      </c>
      <c r="T42" t="s">
        <v>64</v>
      </c>
      <c r="U42" s="25" t="e">
        <f>AVERAGE(L7:M7)</f>
        <v>#DIV/0!</v>
      </c>
    </row>
    <row r="43" spans="1:22" x14ac:dyDescent="0.25">
      <c r="A43">
        <v>8.1999999999999993</v>
      </c>
      <c r="B43">
        <f>COUNTIFS(Table2[Local GradMean Pos], "&gt;="&amp;A43, Table2[Local GradMean Pos], "&lt;"&amp;A44)</f>
        <v>85</v>
      </c>
      <c r="C43">
        <f>COUNTIFS(Table2[Local GradMean Neg], "&gt;="&amp;A43, Table2[Local GradMean Neg], "&lt;"&amp;A44)</f>
        <v>13</v>
      </c>
    </row>
    <row r="44" spans="1:22" x14ac:dyDescent="0.25">
      <c r="A44">
        <v>8.4</v>
      </c>
      <c r="B44">
        <f>COUNTIFS(Table2[Local GradMean Pos], "&gt;="&amp;A44, Table2[Local GradMean Pos], "&lt;"&amp;A45)</f>
        <v>90</v>
      </c>
      <c r="C44">
        <f>COUNTIFS(Table2[Local GradMean Neg], "&gt;="&amp;A44, Table2[Local GradMean Neg], "&lt;"&amp;A45)</f>
        <v>5</v>
      </c>
      <c r="G44" t="s">
        <v>68</v>
      </c>
      <c r="H44">
        <f>COUNTIF(Table2[Local GradMean Neg], "&gt;"&amp;H42)</f>
        <v>94</v>
      </c>
      <c r="K44" t="s">
        <v>68</v>
      </c>
      <c r="L44">
        <f>COUNTIF(Table2[Local IntensStDev Neg], "&gt;"&amp;L42)</f>
        <v>0</v>
      </c>
      <c r="P44" t="s">
        <v>68</v>
      </c>
      <c r="Q44">
        <f>COUNTIF(Table2[Local GradMean Neg], "&gt;"&amp;Q42)</f>
        <v>129</v>
      </c>
      <c r="T44" t="s">
        <v>68</v>
      </c>
      <c r="U44">
        <f>COUNTIF(Table2[Local IntensStDev Neg], "&gt;"&amp;U42)</f>
        <v>0</v>
      </c>
    </row>
    <row r="45" spans="1:22" x14ac:dyDescent="0.25">
      <c r="A45">
        <v>8.6</v>
      </c>
      <c r="B45">
        <f>COUNTIFS(Table2[Local GradMean Pos], "&gt;="&amp;A45, Table2[Local GradMean Pos], "&lt;"&amp;A46)</f>
        <v>88</v>
      </c>
      <c r="C45">
        <f>COUNTIFS(Table2[Local GradMean Neg], "&gt;="&amp;A45, Table2[Local GradMean Neg], "&lt;"&amp;A46)</f>
        <v>2</v>
      </c>
      <c r="G45" t="s">
        <v>69</v>
      </c>
      <c r="H45">
        <f>COUNTIF(Table2[Local GradMean Pos], "&lt;"&amp;H42)</f>
        <v>635</v>
      </c>
      <c r="K45" t="s">
        <v>69</v>
      </c>
      <c r="L45">
        <f>COUNTIF(Table2[Local IntensStDev Pos], "&lt;"&amp;L42)</f>
        <v>0</v>
      </c>
      <c r="P45" t="s">
        <v>69</v>
      </c>
      <c r="Q45">
        <f>COUNTIF(Table2[Local GradMean Pos], "&lt;"&amp;Q42)</f>
        <v>476</v>
      </c>
      <c r="T45" t="s">
        <v>69</v>
      </c>
      <c r="U45">
        <f>COUNTIF(Table2[Local IntensStDev Pos], "&lt;"&amp;U42)</f>
        <v>0</v>
      </c>
    </row>
    <row r="46" spans="1:22" x14ac:dyDescent="0.25">
      <c r="A46">
        <v>8.8000000000000007</v>
      </c>
      <c r="B46">
        <f>COUNTIFS(Table2[Local GradMean Pos], "&gt;="&amp;A46, Table2[Local GradMean Pos], "&lt;"&amp;A47)</f>
        <v>68</v>
      </c>
      <c r="C46">
        <f>COUNTIFS(Table2[Local GradMean Neg], "&gt;="&amp;A46, Table2[Local GradMean Neg], "&lt;"&amp;A47)</f>
        <v>10</v>
      </c>
    </row>
    <row r="47" spans="1:22" x14ac:dyDescent="0.25">
      <c r="A47">
        <v>9</v>
      </c>
      <c r="B47">
        <f>COUNTIFS(Table2[Local GradMean Pos], "&gt;="&amp;A47, Table2[Local GradMean Pos], "&lt;"&amp;A48)</f>
        <v>85</v>
      </c>
      <c r="C47">
        <f>COUNTIFS(Table2[Local GradMean Neg], "&gt;="&amp;A47, Table2[Local GradMean Neg], "&lt;"&amp;A48)</f>
        <v>1</v>
      </c>
    </row>
    <row r="48" spans="1:22" x14ac:dyDescent="0.25">
      <c r="A48">
        <v>9.1999999999999993</v>
      </c>
      <c r="B48">
        <f>COUNTIFS(Table2[Local GradMean Pos], "&gt;="&amp;A48, Table2[Local GradMean Pos], "&lt;"&amp;A49)</f>
        <v>83</v>
      </c>
      <c r="C48">
        <f>COUNTIFS(Table2[Local GradMean Neg], "&gt;="&amp;A48, Table2[Local GradMean Neg], "&lt;"&amp;A49)</f>
        <v>5</v>
      </c>
      <c r="G48" t="s">
        <v>67</v>
      </c>
      <c r="K48" t="s">
        <v>67</v>
      </c>
      <c r="P48" t="s">
        <v>67</v>
      </c>
      <c r="T48" t="s">
        <v>67</v>
      </c>
    </row>
    <row r="49" spans="1:21" x14ac:dyDescent="0.25">
      <c r="A49">
        <v>9.4</v>
      </c>
      <c r="B49">
        <f>COUNTIFS(Table2[Local GradMean Pos], "&gt;="&amp;A49, Table2[Local GradMean Pos], "&lt;"&amp;A50)</f>
        <v>95</v>
      </c>
      <c r="C49">
        <f>COUNTIFS(Table2[Local GradMean Neg], "&gt;="&amp;A49, Table2[Local GradMean Neg], "&lt;"&amp;A50)</f>
        <v>2</v>
      </c>
      <c r="G49" s="49" t="s">
        <v>50</v>
      </c>
      <c r="H49">
        <f>SUM(H44:H45)</f>
        <v>729</v>
      </c>
      <c r="K49" s="49" t="s">
        <v>50</v>
      </c>
      <c r="L49">
        <f>SUM(L44:L45)</f>
        <v>0</v>
      </c>
      <c r="P49" s="49" t="s">
        <v>50</v>
      </c>
      <c r="Q49">
        <f>SUM(Q44:Q45)</f>
        <v>605</v>
      </c>
      <c r="T49" s="49" t="s">
        <v>50</v>
      </c>
      <c r="U49">
        <f>SUM(U44:U45)</f>
        <v>0</v>
      </c>
    </row>
    <row r="50" spans="1:21" x14ac:dyDescent="0.25">
      <c r="A50">
        <v>9.6</v>
      </c>
      <c r="B50">
        <f>COUNTIFS(Table2[Local GradMean Pos], "&gt;="&amp;A50, Table2[Local GradMean Pos], "&lt;"&amp;A51)</f>
        <v>102</v>
      </c>
      <c r="C50">
        <f>COUNTIFS(Table2[Local GradMean Neg], "&gt;="&amp;A50, Table2[Local GradMean Neg], "&lt;"&amp;A51)</f>
        <v>1</v>
      </c>
      <c r="G50" s="49" t="s">
        <v>51</v>
      </c>
      <c r="H50">
        <f>H49/8000*100</f>
        <v>9.1124999999999989</v>
      </c>
      <c r="K50" s="49" t="s">
        <v>51</v>
      </c>
      <c r="L50">
        <f>L49/8000*100</f>
        <v>0</v>
      </c>
      <c r="P50" s="49" t="s">
        <v>51</v>
      </c>
      <c r="Q50">
        <f>Q49/8000*100</f>
        <v>7.5625</v>
      </c>
      <c r="T50" s="49" t="s">
        <v>51</v>
      </c>
      <c r="U50">
        <f>U49/8000*100</f>
        <v>0</v>
      </c>
    </row>
    <row r="51" spans="1:21" x14ac:dyDescent="0.25">
      <c r="A51">
        <v>9.8000000000000007</v>
      </c>
      <c r="B51">
        <f>COUNTIFS(Table2[Local GradMean Pos], "&gt;="&amp;A51, Table2[Local GradMean Pos], "&lt;"&amp;A52)</f>
        <v>100</v>
      </c>
      <c r="C51">
        <f>COUNTIFS(Table2[Local GradMean Neg], "&gt;="&amp;A51, Table2[Local GradMean Neg], "&lt;"&amp;A52)</f>
        <v>3</v>
      </c>
    </row>
    <row r="52" spans="1:21" x14ac:dyDescent="0.25">
      <c r="A52">
        <v>10</v>
      </c>
      <c r="B52">
        <f>COUNTIFS(Table2[Local GradMean Pos], "&gt;="&amp;A52, Table2[Local GradMean Pos], "&lt;"&amp;A53)</f>
        <v>75</v>
      </c>
      <c r="C52">
        <f>COUNTIFS(Table2[Local GradMean Neg], "&gt;="&amp;A52, Table2[Local GradMean Neg], "&lt;"&amp;A53)</f>
        <v>1</v>
      </c>
    </row>
    <row r="53" spans="1:21" x14ac:dyDescent="0.25">
      <c r="A53">
        <v>10.199999999999999</v>
      </c>
      <c r="B53">
        <f>COUNTIFS(Table2[Local GradMean Pos], "&gt;="&amp;A53, Table2[Local GradMean Pos], "&lt;"&amp;A54)</f>
        <v>73</v>
      </c>
      <c r="C53">
        <f>COUNTIFS(Table2[Local GradMean Neg], "&gt;="&amp;A53, Table2[Local GradMean Neg], "&lt;"&amp;A54)</f>
        <v>2</v>
      </c>
    </row>
    <row r="54" spans="1:21" x14ac:dyDescent="0.25">
      <c r="A54">
        <v>10.4</v>
      </c>
      <c r="B54">
        <f>COUNTIFS(Table2[Local GradMean Pos], "&gt;="&amp;A54, Table2[Local GradMean Pos], "&lt;"&amp;A55)</f>
        <v>98</v>
      </c>
      <c r="C54">
        <f>COUNTIFS(Table2[Local GradMean Neg], "&gt;="&amp;A54, Table2[Local GradMean Neg], "&lt;"&amp;A55)</f>
        <v>2</v>
      </c>
      <c r="N54" t="s">
        <v>98</v>
      </c>
      <c r="P54" t="s">
        <v>64</v>
      </c>
      <c r="Q54" s="25">
        <f>AVERAGE(J7:K7)-1</f>
        <v>5.8814699982060699</v>
      </c>
    </row>
    <row r="55" spans="1:21" x14ac:dyDescent="0.25">
      <c r="A55">
        <v>10.6</v>
      </c>
      <c r="B55">
        <f>COUNTIFS(Table2[Local GradMean Pos], "&gt;="&amp;A55, Table2[Local GradMean Pos], "&lt;"&amp;A56)</f>
        <v>78</v>
      </c>
      <c r="C55">
        <f>COUNTIFS(Table2[Local GradMean Neg], "&gt;="&amp;A55, Table2[Local GradMean Neg], "&lt;"&amp;A56)</f>
        <v>0</v>
      </c>
    </row>
    <row r="56" spans="1:21" x14ac:dyDescent="0.25">
      <c r="A56">
        <v>10.8</v>
      </c>
      <c r="B56">
        <f>COUNTIFS(Table2[Local GradMean Pos], "&gt;="&amp;A56, Table2[Local GradMean Pos], "&lt;"&amp;A57)</f>
        <v>75</v>
      </c>
      <c r="C56">
        <f>COUNTIFS(Table2[Local GradMean Neg], "&gt;="&amp;A56, Table2[Local GradMean Neg], "&lt;"&amp;A57)</f>
        <v>1</v>
      </c>
      <c r="P56" t="s">
        <v>68</v>
      </c>
      <c r="Q56">
        <f>COUNTIF(Table2[Local GradMean Neg], "&gt;"&amp;Q54)</f>
        <v>236</v>
      </c>
    </row>
    <row r="57" spans="1:21" x14ac:dyDescent="0.25">
      <c r="A57">
        <v>11</v>
      </c>
      <c r="B57">
        <f>COUNTIFS(Table2[Local GradMean Pos], "&gt;="&amp;A57, Table2[Local GradMean Pos], "&lt;"&amp;A58)</f>
        <v>89</v>
      </c>
      <c r="C57">
        <f>COUNTIFS(Table2[Local GradMean Neg], "&gt;="&amp;A57, Table2[Local GradMean Neg], "&lt;"&amp;A58)</f>
        <v>0</v>
      </c>
      <c r="P57" t="s">
        <v>69</v>
      </c>
      <c r="Q57">
        <f>COUNTIF(Table2[Local GradMean Pos], "&lt;"&amp;Q54)</f>
        <v>220</v>
      </c>
    </row>
    <row r="58" spans="1:21" x14ac:dyDescent="0.25">
      <c r="A58">
        <v>11.2</v>
      </c>
      <c r="B58">
        <f>COUNTIFS(Table2[Local GradMean Pos], "&gt;="&amp;A58, Table2[Local GradMean Pos], "&lt;"&amp;A59)</f>
        <v>65</v>
      </c>
      <c r="C58">
        <f>COUNTIFS(Table2[Local GradMean Neg], "&gt;="&amp;A58, Table2[Local GradMean Neg], "&lt;"&amp;A59)</f>
        <v>0</v>
      </c>
    </row>
    <row r="59" spans="1:21" x14ac:dyDescent="0.25">
      <c r="A59">
        <v>11.4</v>
      </c>
      <c r="B59">
        <f>COUNTIFS(Table2[Local GradMean Pos], "&gt;="&amp;A59, Table2[Local GradMean Pos], "&lt;"&amp;A60)</f>
        <v>87</v>
      </c>
      <c r="C59">
        <f>COUNTIFS(Table2[Local GradMean Neg], "&gt;="&amp;A59, Table2[Local GradMean Neg], "&lt;"&amp;A60)</f>
        <v>1</v>
      </c>
    </row>
    <row r="60" spans="1:21" x14ac:dyDescent="0.25">
      <c r="A60">
        <v>11.6</v>
      </c>
      <c r="B60">
        <f>COUNTIFS(Table2[Local GradMean Pos], "&gt;="&amp;A60, Table2[Local GradMean Pos], "&lt;"&amp;A61)</f>
        <v>64</v>
      </c>
      <c r="C60">
        <f>COUNTIFS(Table2[Local GradMean Neg], "&gt;="&amp;A60, Table2[Local GradMean Neg], "&lt;"&amp;A61)</f>
        <v>0</v>
      </c>
      <c r="P60" t="s">
        <v>67</v>
      </c>
    </row>
    <row r="61" spans="1:21" x14ac:dyDescent="0.25">
      <c r="A61">
        <v>11.8</v>
      </c>
      <c r="B61">
        <f>COUNTIFS(Table2[Local GradMean Pos], "&gt;="&amp;A61, Table2[Local GradMean Pos], "&lt;"&amp;A62)</f>
        <v>59</v>
      </c>
      <c r="C61">
        <f>COUNTIFS(Table2[Local GradMean Neg], "&gt;="&amp;A61, Table2[Local GradMean Neg], "&lt;"&amp;A62)</f>
        <v>2</v>
      </c>
      <c r="P61" s="49" t="s">
        <v>50</v>
      </c>
      <c r="Q61">
        <f>SUM(Q56:Q57)</f>
        <v>456</v>
      </c>
    </row>
    <row r="62" spans="1:21" x14ac:dyDescent="0.25">
      <c r="A62">
        <v>12</v>
      </c>
      <c r="B62">
        <f>COUNTIFS(Table2[Local GradMean Pos], "&gt;="&amp;A62, Table2[Local GradMean Pos], "&lt;"&amp;A63)</f>
        <v>60</v>
      </c>
      <c r="C62">
        <f>COUNTIFS(Table2[Local GradMean Neg], "&gt;="&amp;A62, Table2[Local GradMean Neg], "&lt;"&amp;A63)</f>
        <v>1</v>
      </c>
      <c r="P62" s="49" t="s">
        <v>51</v>
      </c>
      <c r="Q62">
        <f>Q61/8000*100</f>
        <v>5.7</v>
      </c>
    </row>
    <row r="63" spans="1:21" x14ac:dyDescent="0.25">
      <c r="A63">
        <v>12.2</v>
      </c>
      <c r="B63">
        <f>COUNTIFS(Table2[Local GradMean Pos], "&gt;="&amp;A63, Table2[Local GradMean Pos], "&lt;"&amp;A64)</f>
        <v>73</v>
      </c>
      <c r="C63">
        <f>COUNTIFS(Table2[Local GradMean Neg], "&gt;="&amp;A63, Table2[Local GradMean Neg], "&lt;"&amp;A64)</f>
        <v>1</v>
      </c>
    </row>
    <row r="64" spans="1:21" x14ac:dyDescent="0.25">
      <c r="A64">
        <v>12.4</v>
      </c>
      <c r="B64">
        <f>COUNTIFS(Table2[Local GradMean Pos], "&gt;="&amp;A64, Table2[Local GradMean Pos], "&lt;"&amp;A65)</f>
        <v>51</v>
      </c>
      <c r="C64">
        <f>COUNTIFS(Table2[Local GradMean Neg], "&gt;="&amp;A64, Table2[Local GradMean Neg], "&lt;"&amp;A65)</f>
        <v>0</v>
      </c>
    </row>
    <row r="65" spans="1:3" x14ac:dyDescent="0.25">
      <c r="A65">
        <v>12.6</v>
      </c>
      <c r="B65">
        <f>COUNTIFS(Table2[Local GradMean Pos], "&gt;="&amp;A65, Table2[Local GradMean Pos], "&lt;"&amp;A66)</f>
        <v>56</v>
      </c>
      <c r="C65">
        <f>COUNTIFS(Table2[Local GradMean Neg], "&gt;="&amp;A65, Table2[Local GradMean Neg], "&lt;"&amp;A66)</f>
        <v>0</v>
      </c>
    </row>
    <row r="66" spans="1:3" x14ac:dyDescent="0.25">
      <c r="A66">
        <v>12.8</v>
      </c>
      <c r="B66">
        <f>COUNTIFS(Table2[Local GradMean Pos], "&gt;="&amp;A66, Table2[Local GradMean Pos], "&lt;"&amp;A67)</f>
        <v>55</v>
      </c>
      <c r="C66">
        <f>COUNTIFS(Table2[Local GradMean Neg], "&gt;="&amp;A66, Table2[Local GradMean Neg], "&lt;"&amp;A67)</f>
        <v>1</v>
      </c>
    </row>
    <row r="67" spans="1:3" x14ac:dyDescent="0.25">
      <c r="A67">
        <v>13</v>
      </c>
      <c r="B67">
        <f>COUNTIFS(Table2[Local GradMean Pos], "&gt;="&amp;A67, Table2[Local GradMean Pos], "&lt;"&amp;A68)</f>
        <v>62</v>
      </c>
      <c r="C67">
        <f>COUNTIFS(Table2[Local GradMean Neg], "&gt;="&amp;A67, Table2[Local GradMean Neg], "&lt;"&amp;A68)</f>
        <v>1</v>
      </c>
    </row>
    <row r="68" spans="1:3" x14ac:dyDescent="0.25">
      <c r="A68">
        <v>13.2</v>
      </c>
      <c r="B68">
        <f>COUNTIFS(Table2[Local GradMean Pos], "&gt;="&amp;A68, Table2[Local GradMean Pos], "&lt;"&amp;A69)</f>
        <v>75</v>
      </c>
      <c r="C68">
        <f>COUNTIFS(Table2[Local GradMean Neg], "&gt;="&amp;A68, Table2[Local GradMean Neg], "&lt;"&amp;A69)</f>
        <v>0</v>
      </c>
    </row>
    <row r="69" spans="1:3" x14ac:dyDescent="0.25">
      <c r="A69">
        <v>13.4</v>
      </c>
      <c r="B69">
        <f>COUNTIFS(Table2[Local GradMean Pos], "&gt;="&amp;A69, Table2[Local GradMean Pos], "&lt;"&amp;A70)</f>
        <v>57</v>
      </c>
      <c r="C69">
        <f>COUNTIFS(Table2[Local GradMean Neg], "&gt;="&amp;A69, Table2[Local GradMean Neg], "&lt;"&amp;A70)</f>
        <v>0</v>
      </c>
    </row>
    <row r="70" spans="1:3" x14ac:dyDescent="0.25">
      <c r="A70">
        <v>13.6</v>
      </c>
      <c r="B70">
        <f>COUNTIFS(Table2[Local GradMean Pos], "&gt;="&amp;A70, Table2[Local GradMean Pos], "&lt;"&amp;A71)</f>
        <v>65</v>
      </c>
      <c r="C70">
        <f>COUNTIFS(Table2[Local GradMean Neg], "&gt;="&amp;A70, Table2[Local GradMean Neg], "&lt;"&amp;A71)</f>
        <v>2</v>
      </c>
    </row>
    <row r="71" spans="1:3" x14ac:dyDescent="0.25">
      <c r="A71">
        <v>13.8</v>
      </c>
      <c r="B71">
        <f>COUNTIFS(Table2[Local GradMean Pos], "&gt;="&amp;A71, Table2[Local GradMean Pos], "&lt;"&amp;A72)</f>
        <v>46</v>
      </c>
      <c r="C71">
        <f>COUNTIFS(Table2[Local GradMean Neg], "&gt;="&amp;A71, Table2[Local GradMean Neg], "&lt;"&amp;A72)</f>
        <v>0</v>
      </c>
    </row>
    <row r="72" spans="1:3" x14ac:dyDescent="0.25">
      <c r="A72">
        <v>14</v>
      </c>
      <c r="B72">
        <f>COUNTIFS(Table2[Local GradMean Pos], "&gt;="&amp;A72, Table2[Local GradMean Pos], "&lt;"&amp;A73)</f>
        <v>55</v>
      </c>
      <c r="C72">
        <f>COUNTIFS(Table2[Local GradMean Neg], "&gt;="&amp;A72, Table2[Local GradMean Neg], "&lt;"&amp;A73)</f>
        <v>1</v>
      </c>
    </row>
    <row r="73" spans="1:3" x14ac:dyDescent="0.25">
      <c r="A73">
        <v>14.2</v>
      </c>
      <c r="B73">
        <f>COUNTIFS(Table2[Local GradMean Pos], "&gt;="&amp;A73, Table2[Local GradMean Pos], "&lt;"&amp;A74)</f>
        <v>57</v>
      </c>
      <c r="C73">
        <f>COUNTIFS(Table2[Local GradMean Neg], "&gt;="&amp;A73, Table2[Local GradMean Neg], "&lt;"&amp;A74)</f>
        <v>0</v>
      </c>
    </row>
    <row r="74" spans="1:3" x14ac:dyDescent="0.25">
      <c r="A74">
        <v>14.4</v>
      </c>
      <c r="B74">
        <f>COUNTIFS(Table2[Local GradMean Pos], "&gt;="&amp;A74, Table2[Local GradMean Pos], "&lt;"&amp;A75)</f>
        <v>43</v>
      </c>
      <c r="C74">
        <f>COUNTIFS(Table2[Local GradMean Neg], "&gt;="&amp;A74, Table2[Local GradMean Neg], "&lt;"&amp;A75)</f>
        <v>0</v>
      </c>
    </row>
    <row r="75" spans="1:3" x14ac:dyDescent="0.25">
      <c r="A75">
        <v>14.6</v>
      </c>
      <c r="B75">
        <f>COUNTIFS(Table2[Local GradMean Pos], "&gt;="&amp;A75, Table2[Local GradMean Pos], "&lt;"&amp;A76)</f>
        <v>49</v>
      </c>
      <c r="C75">
        <f>COUNTIFS(Table2[Local GradMean Neg], "&gt;="&amp;A75, Table2[Local GradMean Neg], "&lt;"&amp;A76)</f>
        <v>0</v>
      </c>
    </row>
    <row r="76" spans="1:3" x14ac:dyDescent="0.25">
      <c r="A76">
        <v>14.8</v>
      </c>
      <c r="B76">
        <f>COUNTIFS(Table2[Local GradMean Pos], "&gt;="&amp;A76, Table2[Local GradMean Pos], "&lt;"&amp;A77)</f>
        <v>35</v>
      </c>
      <c r="C76">
        <f>COUNTIFS(Table2[Local GradMean Neg], "&gt;="&amp;A76, Table2[Local GradMean Neg], "&lt;"&amp;A77)</f>
        <v>0</v>
      </c>
    </row>
    <row r="77" spans="1:3" x14ac:dyDescent="0.25">
      <c r="A77">
        <v>15</v>
      </c>
      <c r="B77">
        <f>COUNTIFS(Table2[Local GradMean Pos], "&gt;="&amp;A77, Table2[Local GradMean Pos], "&lt;"&amp;A78)</f>
        <v>46</v>
      </c>
      <c r="C77">
        <f>COUNTIFS(Table2[Local GradMean Neg], "&gt;="&amp;A77, Table2[Local GradMean Neg], "&lt;"&amp;A78)</f>
        <v>1</v>
      </c>
    </row>
    <row r="78" spans="1:3" x14ac:dyDescent="0.25">
      <c r="A78">
        <v>15.2</v>
      </c>
      <c r="B78">
        <f>COUNTIFS(Table2[Local GradMean Pos], "&gt;="&amp;A78, Table2[Local GradMean Pos], "&lt;"&amp;A79)</f>
        <v>29</v>
      </c>
      <c r="C78">
        <f>COUNTIFS(Table2[Local GradMean Neg], "&gt;="&amp;A78, Table2[Local GradMean Neg], "&lt;"&amp;A79)</f>
        <v>1</v>
      </c>
    </row>
    <row r="79" spans="1:3" x14ac:dyDescent="0.25">
      <c r="A79">
        <v>15.4</v>
      </c>
      <c r="B79">
        <f>COUNTIFS(Table2[Local GradMean Pos], "&gt;="&amp;A79, Table2[Local GradMean Pos], "&lt;"&amp;A80)</f>
        <v>30</v>
      </c>
      <c r="C79">
        <f>COUNTIFS(Table2[Local GradMean Neg], "&gt;="&amp;A79, Table2[Local GradMean Neg], "&lt;"&amp;A80)</f>
        <v>0</v>
      </c>
    </row>
    <row r="80" spans="1:3" x14ac:dyDescent="0.25">
      <c r="A80">
        <v>15.6</v>
      </c>
      <c r="B80">
        <f>COUNTIFS(Table2[Local GradMean Pos], "&gt;="&amp;A80, Table2[Local GradMean Pos], "&lt;"&amp;A81)</f>
        <v>44</v>
      </c>
      <c r="C80">
        <f>COUNTIFS(Table2[Local GradMean Neg], "&gt;="&amp;A80, Table2[Local GradMean Neg], "&lt;"&amp;A81)</f>
        <v>0</v>
      </c>
    </row>
    <row r="81" spans="1:3" x14ac:dyDescent="0.25">
      <c r="A81">
        <v>15.8</v>
      </c>
      <c r="B81">
        <f>COUNTIFS(Table2[Local GradMean Pos], "&gt;="&amp;A81, Table2[Local GradMean Pos], "&lt;"&amp;A82)</f>
        <v>31</v>
      </c>
      <c r="C81">
        <f>COUNTIFS(Table2[Local GradMean Neg], "&gt;="&amp;A81, Table2[Local GradMean Neg], "&lt;"&amp;A82)</f>
        <v>0</v>
      </c>
    </row>
    <row r="82" spans="1:3" x14ac:dyDescent="0.25">
      <c r="A82">
        <v>16</v>
      </c>
      <c r="B82">
        <f>COUNTIFS(Table2[Local GradMean Pos], "&gt;="&amp;A82, Table2[Local GradMean Pos], "&lt;"&amp;A83)</f>
        <v>23</v>
      </c>
      <c r="C82">
        <f>COUNTIFS(Table2[Local GradMean Neg], "&gt;="&amp;A82, Table2[Local GradMean Neg], "&lt;"&amp;A83)</f>
        <v>0</v>
      </c>
    </row>
    <row r="83" spans="1:3" x14ac:dyDescent="0.25">
      <c r="A83">
        <v>16.2</v>
      </c>
      <c r="B83">
        <f>COUNTIFS(Table2[Local GradMean Pos], "&gt;="&amp;A83, Table2[Local GradMean Pos], "&lt;"&amp;A84)</f>
        <v>27</v>
      </c>
      <c r="C83">
        <f>COUNTIFS(Table2[Local GradMean Neg], "&gt;="&amp;A83, Table2[Local GradMean Neg], "&lt;"&amp;A84)</f>
        <v>0</v>
      </c>
    </row>
    <row r="84" spans="1:3" x14ac:dyDescent="0.25">
      <c r="A84">
        <v>16.399999999999999</v>
      </c>
      <c r="B84">
        <f>COUNTIFS(Table2[Local GradMean Pos], "&gt;="&amp;A84, Table2[Local GradMean Pos], "&lt;"&amp;A85)</f>
        <v>28</v>
      </c>
      <c r="C84">
        <f>COUNTIFS(Table2[Local GradMean Neg], "&gt;="&amp;A84, Table2[Local GradMean Neg], "&lt;"&amp;A85)</f>
        <v>1</v>
      </c>
    </row>
    <row r="85" spans="1:3" x14ac:dyDescent="0.25">
      <c r="A85">
        <v>16.600000000000001</v>
      </c>
      <c r="B85">
        <f>COUNTIFS(Table2[Local GradMean Pos], "&gt;="&amp;A85, Table2[Local GradMean Pos], "&lt;"&amp;A86)</f>
        <v>34</v>
      </c>
      <c r="C85">
        <f>COUNTIFS(Table2[Local GradMean Neg], "&gt;="&amp;A85, Table2[Local GradMean Neg], "&lt;"&amp;A86)</f>
        <v>0</v>
      </c>
    </row>
    <row r="86" spans="1:3" x14ac:dyDescent="0.25">
      <c r="A86">
        <v>16.8</v>
      </c>
      <c r="B86">
        <f>COUNTIFS(Table2[Local GradMean Pos], "&gt;="&amp;A86, Table2[Local GradMean Pos], "&lt;"&amp;A87)</f>
        <v>31</v>
      </c>
      <c r="C86">
        <f>COUNTIFS(Table2[Local GradMean Neg], "&gt;="&amp;A86, Table2[Local GradMean Neg], "&lt;"&amp;A87)</f>
        <v>0</v>
      </c>
    </row>
    <row r="87" spans="1:3" x14ac:dyDescent="0.25">
      <c r="A87">
        <v>17</v>
      </c>
      <c r="B87">
        <f>COUNTIFS(Table2[Local GradMean Pos], "&gt;="&amp;A87, Table2[Local GradMean Pos], "&lt;"&amp;A88)</f>
        <v>24</v>
      </c>
      <c r="C87">
        <f>COUNTIFS(Table2[Local GradMean Neg], "&gt;="&amp;A87, Table2[Local GradMean Neg], "&lt;"&amp;A88)</f>
        <v>0</v>
      </c>
    </row>
    <row r="88" spans="1:3" x14ac:dyDescent="0.25">
      <c r="A88">
        <v>17.2</v>
      </c>
      <c r="B88">
        <f>COUNTIFS(Table2[Local GradMean Pos], "&gt;="&amp;A88, Table2[Local GradMean Pos], "&lt;"&amp;A89)</f>
        <v>26</v>
      </c>
      <c r="C88">
        <f>COUNTIFS(Table2[Local GradMean Neg], "&gt;="&amp;A88, Table2[Local GradMean Neg], "&lt;"&amp;A89)</f>
        <v>0</v>
      </c>
    </row>
    <row r="89" spans="1:3" x14ac:dyDescent="0.25">
      <c r="A89">
        <v>17.399999999999999</v>
      </c>
      <c r="B89">
        <f>COUNTIFS(Table2[Local GradMean Pos], "&gt;="&amp;A89, Table2[Local GradMean Pos], "&lt;"&amp;A90)</f>
        <v>22</v>
      </c>
      <c r="C89">
        <f>COUNTIFS(Table2[Local GradMean Neg], "&gt;="&amp;A89, Table2[Local GradMean Neg], "&lt;"&amp;A90)</f>
        <v>1</v>
      </c>
    </row>
    <row r="90" spans="1:3" x14ac:dyDescent="0.25">
      <c r="A90">
        <v>17.600000000000001</v>
      </c>
      <c r="B90">
        <f>COUNTIFS(Table2[Local GradMean Pos], "&gt;="&amp;A90, Table2[Local GradMean Pos], "&lt;"&amp;A91)</f>
        <v>22</v>
      </c>
      <c r="C90">
        <f>COUNTIFS(Table2[Local GradMean Neg], "&gt;="&amp;A90, Table2[Local GradMean Neg], "&lt;"&amp;A91)</f>
        <v>0</v>
      </c>
    </row>
    <row r="91" spans="1:3" x14ac:dyDescent="0.25">
      <c r="A91">
        <v>17.8</v>
      </c>
      <c r="B91">
        <f>COUNTIFS(Table2[Local GradMean Pos], "&gt;="&amp;A91, Table2[Local GradMean Pos], "&lt;"&amp;A92)</f>
        <v>19</v>
      </c>
      <c r="C91">
        <f>COUNTIFS(Table2[Local GradMean Neg], "&gt;="&amp;A91, Table2[Local GradMean Neg], "&lt;"&amp;A92)</f>
        <v>0</v>
      </c>
    </row>
    <row r="92" spans="1:3" x14ac:dyDescent="0.25">
      <c r="A92">
        <v>18</v>
      </c>
      <c r="B92">
        <f>COUNTIFS(Table2[Local GradMean Pos], "&gt;="&amp;A92, Table2[Local GradMean Pos], "&lt;"&amp;A93)</f>
        <v>13</v>
      </c>
      <c r="C92">
        <f>COUNTIFS(Table2[Local GradMean Neg], "&gt;="&amp;A92, Table2[Local GradMean Neg], "&lt;"&amp;A93)</f>
        <v>0</v>
      </c>
    </row>
    <row r="93" spans="1:3" x14ac:dyDescent="0.25">
      <c r="A93">
        <v>18.2</v>
      </c>
      <c r="B93">
        <f>COUNTIFS(Table2[Local GradMean Pos], "&gt;="&amp;A93, Table2[Local GradMean Pos], "&lt;"&amp;A94)</f>
        <v>26</v>
      </c>
      <c r="C93">
        <f>COUNTIFS(Table2[Local GradMean Neg], "&gt;="&amp;A93, Table2[Local GradMean Neg], "&lt;"&amp;A94)</f>
        <v>0</v>
      </c>
    </row>
    <row r="94" spans="1:3" x14ac:dyDescent="0.25">
      <c r="A94">
        <v>18.399999999999999</v>
      </c>
      <c r="B94">
        <f>COUNTIFS(Table2[Local GradMean Pos], "&gt;="&amp;A94, Table2[Local GradMean Pos], "&lt;"&amp;A95)</f>
        <v>12</v>
      </c>
      <c r="C94">
        <f>COUNTIFS(Table2[Local GradMean Neg], "&gt;="&amp;A94, Table2[Local GradMean Neg], "&lt;"&amp;A95)</f>
        <v>0</v>
      </c>
    </row>
    <row r="95" spans="1:3" x14ac:dyDescent="0.25">
      <c r="A95">
        <v>18.600000000000001</v>
      </c>
      <c r="B95">
        <f>COUNTIFS(Table2[Local GradMean Pos], "&gt;="&amp;A95, Table2[Local GradMean Pos], "&lt;"&amp;A96)</f>
        <v>13</v>
      </c>
      <c r="C95">
        <f>COUNTIFS(Table2[Local GradMean Neg], "&gt;="&amp;A95, Table2[Local GradMean Neg], "&lt;"&amp;A96)</f>
        <v>0</v>
      </c>
    </row>
    <row r="96" spans="1:3" x14ac:dyDescent="0.25">
      <c r="A96">
        <v>18.8</v>
      </c>
      <c r="B96">
        <f>COUNTIFS(Table2[Local GradMean Pos], "&gt;="&amp;A96, Table2[Local GradMean Pos], "&lt;"&amp;A97)</f>
        <v>12</v>
      </c>
      <c r="C96">
        <f>COUNTIFS(Table2[Local GradMean Neg], "&gt;="&amp;A96, Table2[Local GradMean Neg], "&lt;"&amp;A97)</f>
        <v>0</v>
      </c>
    </row>
    <row r="97" spans="1:3" x14ac:dyDescent="0.25">
      <c r="A97">
        <v>19</v>
      </c>
      <c r="B97">
        <f>COUNTIFS(Table2[Local GradMean Pos], "&gt;="&amp;A97, Table2[Local GradMean Pos], "&lt;"&amp;A98)</f>
        <v>12</v>
      </c>
      <c r="C97">
        <f>COUNTIFS(Table2[Local GradMean Neg], "&gt;="&amp;A97, Table2[Local GradMean Neg], "&lt;"&amp;A98)</f>
        <v>0</v>
      </c>
    </row>
    <row r="98" spans="1:3" x14ac:dyDescent="0.25">
      <c r="A98">
        <v>19.2</v>
      </c>
      <c r="B98">
        <f>COUNTIFS(Table2[Local GradMean Pos], "&gt;="&amp;A98, Table2[Local GradMean Pos], "&lt;"&amp;A99)</f>
        <v>10</v>
      </c>
      <c r="C98">
        <f>COUNTIFS(Table2[Local GradMean Neg], "&gt;="&amp;A98, Table2[Local GradMean Neg], "&lt;"&amp;A99)</f>
        <v>0</v>
      </c>
    </row>
    <row r="99" spans="1:3" x14ac:dyDescent="0.25">
      <c r="A99">
        <v>19.399999999999999</v>
      </c>
      <c r="B99">
        <f>COUNTIFS(Table2[Local GradMean Pos], "&gt;="&amp;A99, Table2[Local GradMean Pos], "&lt;"&amp;A100)</f>
        <v>5</v>
      </c>
      <c r="C99">
        <f>COUNTIFS(Table2[Local GradMean Neg], "&gt;="&amp;A99, Table2[Local GradMean Neg], "&lt;"&amp;A100)</f>
        <v>0</v>
      </c>
    </row>
    <row r="100" spans="1:3" x14ac:dyDescent="0.25">
      <c r="A100">
        <v>19.600000000000001</v>
      </c>
      <c r="B100">
        <f>COUNTIFS(Table2[Local GradMean Pos], "&gt;="&amp;A100, Table2[Local GradMean Pos], "&lt;"&amp;A101)</f>
        <v>2</v>
      </c>
      <c r="C100">
        <f>COUNTIFS(Table2[Local GradMean Neg], "&gt;="&amp;A100, Table2[Local GradMean Neg], "&lt;"&amp;A101)</f>
        <v>0</v>
      </c>
    </row>
    <row r="101" spans="1:3" x14ac:dyDescent="0.25">
      <c r="A101">
        <v>19.8</v>
      </c>
      <c r="B101">
        <f>COUNTIFS(Table2[Local GradMean Pos], "&gt;="&amp;A101, Table2[Local GradMean Pos], "&lt;"&amp;A102)</f>
        <v>7</v>
      </c>
      <c r="C101">
        <f>COUNTIFS(Table2[Local GradMean Neg], "&gt;="&amp;A101, Table2[Local GradMean Neg], "&lt;"&amp;A102)</f>
        <v>0</v>
      </c>
    </row>
    <row r="102" spans="1:3" x14ac:dyDescent="0.25">
      <c r="A102">
        <v>20</v>
      </c>
      <c r="B102">
        <f>COUNTIFS(Table2[Local GradMean Pos], "&gt;="&amp;A102, Table2[Local GradMean Pos], "&lt;"&amp;A103)</f>
        <v>12</v>
      </c>
      <c r="C102">
        <f>COUNTIFS(Table2[Local GradMean Neg], "&gt;="&amp;A102, Table2[Local GradMean Neg], "&lt;"&amp;A103)</f>
        <v>0</v>
      </c>
    </row>
    <row r="103" spans="1:3" x14ac:dyDescent="0.25">
      <c r="A103">
        <v>20.2</v>
      </c>
      <c r="B103">
        <f>COUNTIFS(Table2[Local GradMean Pos], "&gt;="&amp;A103, Table2[Local GradMean Pos], "&lt;"&amp;A104)</f>
        <v>3</v>
      </c>
      <c r="C103">
        <f>COUNTIFS(Table2[Local GradMean Neg], "&gt;="&amp;A103, Table2[Local GradMean Neg], "&lt;"&amp;A104)</f>
        <v>0</v>
      </c>
    </row>
    <row r="104" spans="1:3" x14ac:dyDescent="0.25">
      <c r="A104">
        <v>20.399999999999999</v>
      </c>
      <c r="B104">
        <f>COUNTIFS(Table2[Local GradMean Pos], "&gt;="&amp;A104, Table2[Local GradMean Pos], "&lt;"&amp;A105)</f>
        <v>7</v>
      </c>
      <c r="C104">
        <f>COUNTIFS(Table2[Local GradMean Neg], "&gt;="&amp;A104, Table2[Local GradMean Neg], "&lt;"&amp;A105)</f>
        <v>0</v>
      </c>
    </row>
    <row r="105" spans="1:3" x14ac:dyDescent="0.25">
      <c r="A105">
        <v>20.6</v>
      </c>
      <c r="B105">
        <f>COUNTIFS(Table2[Local GradMean Pos], "&gt;="&amp;A105, Table2[Local GradMean Pos], "&lt;"&amp;A106)</f>
        <v>4</v>
      </c>
      <c r="C105">
        <f>COUNTIFS(Table2[Local GradMean Neg], "&gt;="&amp;A105, Table2[Local GradMean Neg], "&lt;"&amp;A106)</f>
        <v>0</v>
      </c>
    </row>
    <row r="106" spans="1:3" x14ac:dyDescent="0.25">
      <c r="A106">
        <v>20.8</v>
      </c>
      <c r="B106">
        <f>COUNTIFS(Table2[Local GradMean Pos], "&gt;="&amp;A106, Table2[Local GradMean Pos], "&lt;"&amp;A107)</f>
        <v>3</v>
      </c>
      <c r="C106">
        <f>COUNTIFS(Table2[Local GradMean Neg], "&gt;="&amp;A106, Table2[Local GradMean Neg], "&lt;"&amp;A107)</f>
        <v>0</v>
      </c>
    </row>
    <row r="107" spans="1:3" x14ac:dyDescent="0.25">
      <c r="A107">
        <v>21</v>
      </c>
      <c r="B107">
        <f>COUNTIFS(Table2[Local GradMean Pos], "&gt;="&amp;A107, Table2[Local GradMean Pos], "&lt;"&amp;A108)</f>
        <v>9</v>
      </c>
      <c r="C107">
        <f>COUNTIFS(Table2[Local GradMean Neg], "&gt;="&amp;A107, Table2[Local GradMean Neg], "&lt;"&amp;A108)</f>
        <v>0</v>
      </c>
    </row>
    <row r="108" spans="1:3" x14ac:dyDescent="0.25">
      <c r="A108">
        <v>21.2</v>
      </c>
      <c r="B108">
        <f>COUNTIFS(Table2[Local GradMean Pos], "&gt;="&amp;A108, Table2[Local GradMean Pos], "&lt;"&amp;A109)</f>
        <v>7</v>
      </c>
      <c r="C108">
        <f>COUNTIFS(Table2[Local GradMean Neg], "&gt;="&amp;A108, Table2[Local GradMean Neg], "&lt;"&amp;A109)</f>
        <v>0</v>
      </c>
    </row>
    <row r="109" spans="1:3" x14ac:dyDescent="0.25">
      <c r="A109">
        <v>21.4</v>
      </c>
      <c r="B109">
        <f>COUNTIFS(Table2[Local GradMean Pos], "&gt;="&amp;A109, Table2[Local GradMean Pos], "&lt;"&amp;A110)</f>
        <v>1</v>
      </c>
      <c r="C109">
        <f>COUNTIFS(Table2[Local GradMean Neg], "&gt;="&amp;A109, Table2[Local GradMean Neg], "&lt;"&amp;A110)</f>
        <v>0</v>
      </c>
    </row>
    <row r="110" spans="1:3" x14ac:dyDescent="0.25">
      <c r="A110">
        <v>21.6</v>
      </c>
      <c r="B110">
        <f>COUNTIFS(Table2[Local GradMean Pos], "&gt;="&amp;A110, Table2[Local GradMean Pos], "&lt;"&amp;A111)</f>
        <v>6</v>
      </c>
      <c r="C110">
        <f>COUNTIFS(Table2[Local GradMean Neg], "&gt;="&amp;A110, Table2[Local GradMean Neg], "&lt;"&amp;A111)</f>
        <v>0</v>
      </c>
    </row>
    <row r="111" spans="1:3" x14ac:dyDescent="0.25">
      <c r="A111">
        <v>21.8</v>
      </c>
      <c r="B111">
        <f>COUNTIFS(Table2[Local GradMean Pos], "&gt;="&amp;A111, Table2[Local GradMean Pos], "&lt;"&amp;A112)</f>
        <v>1</v>
      </c>
      <c r="C111">
        <f>COUNTIFS(Table2[Local GradMean Neg], "&gt;="&amp;A111, Table2[Local GradMean Neg], "&lt;"&amp;A112)</f>
        <v>0</v>
      </c>
    </row>
    <row r="112" spans="1:3" x14ac:dyDescent="0.25">
      <c r="A112">
        <v>22</v>
      </c>
      <c r="B112">
        <f>COUNTIFS(Table2[Local GradMean Pos], "&gt;="&amp;A112, Table2[Local GradMean Pos], "&lt;"&amp;A113)</f>
        <v>4</v>
      </c>
      <c r="C112">
        <f>COUNTIFS(Table2[Local GradMean Neg], "&gt;="&amp;A112, Table2[Local GradMean Neg], "&lt;"&amp;A113)</f>
        <v>0</v>
      </c>
    </row>
    <row r="113" spans="1:3" x14ac:dyDescent="0.25">
      <c r="A113">
        <v>22.2</v>
      </c>
      <c r="B113">
        <f>COUNTIFS(Table2[Local GradMean Pos], "&gt;="&amp;A113, Table2[Local GradMean Pos], "&lt;"&amp;A114)</f>
        <v>9</v>
      </c>
      <c r="C113">
        <f>COUNTIFS(Table2[Local GradMean Neg], "&gt;="&amp;A113, Table2[Local GradMean Neg], "&lt;"&amp;A114)</f>
        <v>0</v>
      </c>
    </row>
    <row r="114" spans="1:3" x14ac:dyDescent="0.25">
      <c r="A114">
        <v>22.4</v>
      </c>
      <c r="B114">
        <f>COUNTIFS(Table2[Local GradMean Pos], "&gt;="&amp;A114, Table2[Local GradMean Pos], "&lt;"&amp;A115)</f>
        <v>0</v>
      </c>
      <c r="C114">
        <f>COUNTIFS(Table2[Local GradMean Neg], "&gt;="&amp;A114, Table2[Local GradMean Neg], "&lt;"&amp;A115)</f>
        <v>0</v>
      </c>
    </row>
    <row r="115" spans="1:3" x14ac:dyDescent="0.25">
      <c r="A115">
        <v>22.6</v>
      </c>
      <c r="B115">
        <f>COUNTIFS(Table2[Local GradMean Pos], "&gt;="&amp;A115, Table2[Local GradMean Pos], "&lt;"&amp;A116)</f>
        <v>0</v>
      </c>
      <c r="C115">
        <f>COUNTIFS(Table2[Local GradMean Neg], "&gt;="&amp;A115, Table2[Local GradMean Neg], "&lt;"&amp;A116)</f>
        <v>0</v>
      </c>
    </row>
    <row r="116" spans="1:3" x14ac:dyDescent="0.25">
      <c r="A116">
        <v>22.8</v>
      </c>
      <c r="B116">
        <f>COUNTIFS(Table2[Local GradMean Pos], "&gt;="&amp;A116, Table2[Local GradMean Pos], "&lt;"&amp;A117)</f>
        <v>1</v>
      </c>
      <c r="C116">
        <f>COUNTIFS(Table2[Local GradMean Neg], "&gt;="&amp;A116, Table2[Local GradMean Neg], "&lt;"&amp;A117)</f>
        <v>0</v>
      </c>
    </row>
    <row r="117" spans="1:3" x14ac:dyDescent="0.25">
      <c r="A117">
        <v>23</v>
      </c>
      <c r="B117">
        <f>COUNTIFS(Table2[Local GradMean Pos], "&gt;="&amp;A117, Table2[Local GradMean Pos], "&lt;"&amp;A118)</f>
        <v>3</v>
      </c>
      <c r="C117">
        <f>COUNTIFS(Table2[Local GradMean Neg], "&gt;="&amp;A117, Table2[Local GradMean Neg], "&lt;"&amp;A118)</f>
        <v>0</v>
      </c>
    </row>
    <row r="118" spans="1:3" x14ac:dyDescent="0.25">
      <c r="A118">
        <v>23.2</v>
      </c>
      <c r="B118">
        <f>COUNTIFS(Table2[Local GradMean Pos], "&gt;="&amp;A118, Table2[Local GradMean Pos], "&lt;"&amp;A119)</f>
        <v>1</v>
      </c>
      <c r="C118">
        <f>COUNTIFS(Table2[Local GradMean Neg], "&gt;="&amp;A118, Table2[Local GradMean Neg], "&lt;"&amp;A119)</f>
        <v>0</v>
      </c>
    </row>
    <row r="119" spans="1:3" x14ac:dyDescent="0.25">
      <c r="A119">
        <v>23.4</v>
      </c>
      <c r="B119">
        <f>COUNTIFS(Table2[Local GradMean Pos], "&gt;="&amp;A119, Table2[Local GradMean Pos], "&lt;"&amp;A120)</f>
        <v>0</v>
      </c>
      <c r="C119">
        <f>COUNTIFS(Table2[Local GradMean Neg], "&gt;="&amp;A119, Table2[Local GradMean Neg], "&lt;"&amp;A120)</f>
        <v>0</v>
      </c>
    </row>
    <row r="120" spans="1:3" x14ac:dyDescent="0.25">
      <c r="A120">
        <v>23.6</v>
      </c>
      <c r="B120">
        <f>COUNTIFS(Table2[Local GradMean Pos], "&gt;="&amp;A120, Table2[Local GradMean Pos], "&lt;"&amp;A121)</f>
        <v>1</v>
      </c>
      <c r="C120">
        <f>COUNTIFS(Table2[Local GradMean Neg], "&gt;="&amp;A120, Table2[Local GradMean Neg], "&lt;"&amp;A121)</f>
        <v>0</v>
      </c>
    </row>
    <row r="121" spans="1:3" x14ac:dyDescent="0.25">
      <c r="A121">
        <v>23.8</v>
      </c>
      <c r="B121">
        <f>COUNTIFS(Table2[Local GradMean Pos], "&gt;="&amp;A121, Table2[Local GradMean Pos], "&lt;"&amp;A122)</f>
        <v>1</v>
      </c>
      <c r="C121">
        <f>COUNTIFS(Table2[Local GradMean Neg], "&gt;="&amp;A121, Table2[Local GradMean Neg], "&lt;"&amp;A122)</f>
        <v>0</v>
      </c>
    </row>
    <row r="122" spans="1:3" x14ac:dyDescent="0.25">
      <c r="A122">
        <v>24</v>
      </c>
      <c r="B122">
        <f>COUNTIFS(Table2[Local GradMean Pos], "&gt;="&amp;A122, Table2[Local GradMean Pos], "&lt;"&amp;A123)</f>
        <v>1</v>
      </c>
      <c r="C122">
        <f>COUNTIFS(Table2[Local GradMean Neg], "&gt;="&amp;A122, Table2[Local GradMean Neg], "&lt;"&amp;A123)</f>
        <v>0</v>
      </c>
    </row>
    <row r="123" spans="1:3" x14ac:dyDescent="0.25">
      <c r="A123">
        <v>24.2</v>
      </c>
      <c r="B123">
        <f>COUNTIFS(Table2[Local GradMean Pos], "&gt;="&amp;A123, Table2[Local GradMean Pos], "&lt;"&amp;A124)</f>
        <v>0</v>
      </c>
      <c r="C123">
        <f>COUNTIFS(Table2[Local GradMean Neg], "&gt;="&amp;A123, Table2[Local GradMean Neg], "&lt;"&amp;A124)</f>
        <v>0</v>
      </c>
    </row>
    <row r="124" spans="1:3" x14ac:dyDescent="0.25">
      <c r="A124">
        <v>24.4</v>
      </c>
      <c r="B124">
        <f>COUNTIFS(Table2[Local GradMean Pos], "&gt;="&amp;A124, Table2[Local GradMean Pos], "&lt;"&amp;A125)</f>
        <v>0</v>
      </c>
      <c r="C124">
        <f>COUNTIFS(Table2[Local GradMean Neg], "&gt;="&amp;A124, Table2[Local GradMean Neg], "&lt;"&amp;A125)</f>
        <v>0</v>
      </c>
    </row>
    <row r="125" spans="1:3" x14ac:dyDescent="0.25">
      <c r="A125">
        <v>24.6</v>
      </c>
      <c r="B125">
        <f>COUNTIFS(Table2[Local GradMean Pos], "&gt;="&amp;A125, Table2[Local GradMean Pos], "&lt;"&amp;A126)</f>
        <v>0</v>
      </c>
      <c r="C125">
        <f>COUNTIFS(Table2[Local GradMean Neg], "&gt;="&amp;A125, Table2[Local GradMean Neg], "&lt;"&amp;A126)</f>
        <v>0</v>
      </c>
    </row>
    <row r="126" spans="1:3" x14ac:dyDescent="0.25">
      <c r="A126">
        <v>24.8</v>
      </c>
      <c r="B126">
        <f>COUNTIFS(Table2[Local GradMean Pos], "&gt;="&amp;A126, Table2[Local GradMean Pos], "&lt;"&amp;A127)</f>
        <v>1</v>
      </c>
      <c r="C126">
        <f>COUNTIFS(Table2[Local GradMean Neg], "&gt;="&amp;A126, Table2[Local GradMean Neg], "&lt;"&amp;A127)</f>
        <v>0</v>
      </c>
    </row>
    <row r="127" spans="1:3" x14ac:dyDescent="0.25">
      <c r="A127">
        <v>25</v>
      </c>
      <c r="B127">
        <f>COUNTIFS(Table2[Local GradMean Pos], "&gt;="&amp;A127, Table2[Local GradMean Pos], "&lt;"&amp;A128)</f>
        <v>2</v>
      </c>
      <c r="C127">
        <f>COUNTIFS(Table2[Local GradMean Neg], "&gt;="&amp;A127, Table2[Local GradMean Neg], "&lt;"&amp;A128)</f>
        <v>0</v>
      </c>
    </row>
    <row r="128" spans="1:3" x14ac:dyDescent="0.25">
      <c r="A128">
        <v>25.2</v>
      </c>
      <c r="B128">
        <f>COUNTIFS(Table2[Local GradMean Pos], "&gt;="&amp;A128, Table2[Local GradMean Pos], "&lt;"&amp;A129)</f>
        <v>1</v>
      </c>
      <c r="C128">
        <f>COUNTIFS(Table2[Local GradMean Neg], "&gt;="&amp;A128, Table2[Local GradMean Neg], "&lt;"&amp;A129)</f>
        <v>0</v>
      </c>
    </row>
    <row r="129" spans="1:3" x14ac:dyDescent="0.25">
      <c r="A129">
        <v>25.4</v>
      </c>
      <c r="B129">
        <f>COUNTIFS(Table2[Local GradMean Pos], "&gt;="&amp;A129, Table2[Local GradMean Pos], "&lt;"&amp;A130)</f>
        <v>1</v>
      </c>
      <c r="C129">
        <f>COUNTIFS(Table2[Local GradMean Neg], "&gt;="&amp;A129, Table2[Local GradMean Neg], "&lt;"&amp;A130)</f>
        <v>0</v>
      </c>
    </row>
    <row r="130" spans="1:3" x14ac:dyDescent="0.25">
      <c r="A130">
        <v>25.6</v>
      </c>
      <c r="B130">
        <f>COUNTIFS(Table2[Local GradMean Pos], "&gt;="&amp;A130, Table2[Local GradMean Pos], "&lt;"&amp;A131)</f>
        <v>1</v>
      </c>
      <c r="C130">
        <f>COUNTIFS(Table2[Local GradMean Neg], "&gt;="&amp;A130, Table2[Local GradMean Neg], "&lt;"&amp;A131)</f>
        <v>0</v>
      </c>
    </row>
    <row r="131" spans="1:3" x14ac:dyDescent="0.25">
      <c r="A131">
        <v>25.8</v>
      </c>
      <c r="B131">
        <f>COUNTIFS(Table2[Local GradMean Pos], "&gt;="&amp;A131, Table2[Local GradMean Pos], "&lt;"&amp;A132)</f>
        <v>0</v>
      </c>
      <c r="C131">
        <f>COUNTIFS(Table2[Local GradMean Neg], "&gt;="&amp;A131, Table2[Local GradMean Neg], "&lt;"&amp;A132)</f>
        <v>0</v>
      </c>
    </row>
    <row r="132" spans="1:3" x14ac:dyDescent="0.25">
      <c r="A132">
        <v>26</v>
      </c>
      <c r="B132">
        <f>COUNTIFS(Table2[Local GradMean Pos], "&gt;="&amp;A132, Table2[Local GradMean Pos], "&lt;"&amp;A133)</f>
        <v>2</v>
      </c>
      <c r="C132">
        <f>COUNTIFS(Table2[Local GradMean Neg], "&gt;="&amp;A132, Table2[Local GradMean Neg], "&lt;"&amp;A133)</f>
        <v>0</v>
      </c>
    </row>
    <row r="133" spans="1:3" x14ac:dyDescent="0.25">
      <c r="A133">
        <v>26.2</v>
      </c>
      <c r="B133">
        <f>COUNTIFS(Table2[Local GradMean Pos], "&gt;="&amp;A133, Table2[Local GradMean Pos], "&lt;"&amp;A134)</f>
        <v>2</v>
      </c>
      <c r="C133">
        <f>COUNTIFS(Table2[Local GradMean Neg], "&gt;="&amp;A133, Table2[Local GradMean Neg], "&lt;"&amp;A134)</f>
        <v>0</v>
      </c>
    </row>
    <row r="134" spans="1:3" x14ac:dyDescent="0.25">
      <c r="A134">
        <v>26.4</v>
      </c>
      <c r="B134">
        <f>COUNTIFS(Table2[Local GradMean Pos], "&gt;="&amp;A134, Table2[Local GradMean Pos], "&lt;"&amp;A135)</f>
        <v>0</v>
      </c>
      <c r="C134">
        <f>COUNTIFS(Table2[Local GradMean Neg], "&gt;="&amp;A134, Table2[Local GradMean Neg], "&lt;"&amp;A135)</f>
        <v>0</v>
      </c>
    </row>
    <row r="135" spans="1:3" x14ac:dyDescent="0.25">
      <c r="A135">
        <v>26.6</v>
      </c>
      <c r="B135">
        <f>COUNTIFS(Table2[Local GradMean Pos], "&gt;="&amp;A135, Table2[Local GradMean Pos], "&lt;"&amp;A136)</f>
        <v>0</v>
      </c>
      <c r="C135">
        <f>COUNTIFS(Table2[Local GradMean Neg], "&gt;="&amp;A135, Table2[Local GradMean Neg], "&lt;"&amp;A136)</f>
        <v>0</v>
      </c>
    </row>
    <row r="136" spans="1:3" x14ac:dyDescent="0.25">
      <c r="A136">
        <v>26.8</v>
      </c>
      <c r="B136">
        <f>COUNTIFS(Table2[Local GradMean Pos], "&gt;="&amp;A136, Table2[Local GradMean Pos], "&lt;"&amp;A137)</f>
        <v>1</v>
      </c>
      <c r="C136">
        <f>COUNTIFS(Table2[Local GradMean Neg], "&gt;="&amp;A136, Table2[Local GradMean Neg], "&lt;"&amp;A137)</f>
        <v>0</v>
      </c>
    </row>
    <row r="137" spans="1:3" x14ac:dyDescent="0.25">
      <c r="A137">
        <v>27</v>
      </c>
      <c r="B137">
        <f>COUNTIFS(Table2[Local GradMean Pos], "&gt;="&amp;A137, Table2[Local GradMean Pos], "&lt;"&amp;A138)</f>
        <v>0</v>
      </c>
      <c r="C137">
        <f>COUNTIFS(Table2[Local GradMean Neg], "&gt;="&amp;A137, Table2[Local GradMean Neg], "&lt;"&amp;A138)</f>
        <v>0</v>
      </c>
    </row>
    <row r="138" spans="1:3" x14ac:dyDescent="0.25">
      <c r="A138">
        <v>27.2</v>
      </c>
      <c r="B138">
        <f>COUNTIFS(Table2[Local GradMean Pos], "&gt;="&amp;A138, Table2[Local GradMean Pos], "&lt;"&amp;A139)</f>
        <v>1</v>
      </c>
      <c r="C138">
        <f>COUNTIFS(Table2[Local GradMean Neg], "&gt;="&amp;A138, Table2[Local GradMean Neg], "&lt;"&amp;A139)</f>
        <v>0</v>
      </c>
    </row>
    <row r="139" spans="1:3" x14ac:dyDescent="0.25">
      <c r="A139">
        <v>27.4</v>
      </c>
      <c r="B139">
        <f>COUNTIFS(Table2[Local GradMean Pos], "&gt;="&amp;A139, Table2[Local GradMean Pos], "&lt;"&amp;A140)</f>
        <v>0</v>
      </c>
      <c r="C139">
        <f>COUNTIFS(Table2[Local GradMean Neg], "&gt;="&amp;A139, Table2[Local GradMean Neg], "&lt;"&amp;A140)</f>
        <v>0</v>
      </c>
    </row>
    <row r="140" spans="1:3" x14ac:dyDescent="0.25">
      <c r="A140">
        <v>27.6</v>
      </c>
      <c r="B140">
        <f>COUNTIFS(Table2[Local GradMean Pos], "&gt;="&amp;A140, Table2[Local GradMean Pos], "&lt;"&amp;A141)</f>
        <v>0</v>
      </c>
      <c r="C140">
        <f>COUNTIFS(Table2[Local GradMean Neg], "&gt;="&amp;A140, Table2[Local GradMean Neg], "&lt;"&amp;A141)</f>
        <v>0</v>
      </c>
    </row>
    <row r="141" spans="1:3" x14ac:dyDescent="0.25">
      <c r="A141">
        <v>27.8</v>
      </c>
      <c r="B141">
        <f>COUNTIFS(Table2[Local GradMean Pos], "&gt;="&amp;A141, Table2[Local GradMean Pos], "&lt;"&amp;A142)</f>
        <v>0</v>
      </c>
      <c r="C141">
        <f>COUNTIFS(Table2[Local GradMean Neg], "&gt;="&amp;A141, Table2[Local GradMean Neg], "&lt;"&amp;A142)</f>
        <v>0</v>
      </c>
    </row>
    <row r="142" spans="1:3" x14ac:dyDescent="0.25">
      <c r="A142">
        <v>28</v>
      </c>
      <c r="B142">
        <f>COUNTIFS(Table2[Local GradMean Pos], "&gt;="&amp;A142, Table2[Local GradMean Pos], "&lt;"&amp;A143)</f>
        <v>0</v>
      </c>
      <c r="C142">
        <f>COUNTIFS(Table2[Local GradMean Neg], "&gt;="&amp;A142, Table2[Local GradMean Neg], "&lt;"&amp;A143)</f>
        <v>0</v>
      </c>
    </row>
    <row r="143" spans="1:3" x14ac:dyDescent="0.25">
      <c r="A143">
        <v>28.2</v>
      </c>
      <c r="B143">
        <f>COUNTIFS(Table2[Local GradMean Pos], "&gt;="&amp;A143, Table2[Local GradMean Pos], "&lt;"&amp;A144)</f>
        <v>0</v>
      </c>
      <c r="C143">
        <f>COUNTIFS(Table2[Local GradMean Neg], "&gt;="&amp;A143, Table2[Local GradMean Neg], "&lt;"&amp;A144)</f>
        <v>0</v>
      </c>
    </row>
    <row r="144" spans="1:3" x14ac:dyDescent="0.25">
      <c r="A144">
        <v>28.4</v>
      </c>
      <c r="B144">
        <f>COUNTIFS(Table2[Local GradMean Pos], "&gt;="&amp;A144, Table2[Local GradMean Pos], "&lt;"&amp;A145)</f>
        <v>0</v>
      </c>
      <c r="C144">
        <f>COUNTIFS(Table2[Local GradMean Neg], "&gt;="&amp;A144, Table2[Local GradMean Neg], "&lt;"&amp;A145)</f>
        <v>0</v>
      </c>
    </row>
    <row r="145" spans="1:3" x14ac:dyDescent="0.25">
      <c r="A145">
        <v>28.6</v>
      </c>
      <c r="B145">
        <f>COUNTIFS(Table2[Local GradMean Pos], "&gt;="&amp;A145, Table2[Local GradMean Pos], "&lt;"&amp;A146)</f>
        <v>0</v>
      </c>
      <c r="C145">
        <f>COUNTIFS(Table2[Local GradMean Neg], "&gt;="&amp;A145, Table2[Local GradMean Neg], "&lt;"&amp;A146)</f>
        <v>0</v>
      </c>
    </row>
    <row r="146" spans="1:3" x14ac:dyDescent="0.25">
      <c r="A146">
        <v>28.8</v>
      </c>
      <c r="B146">
        <f>COUNTIFS(Table2[Local GradMean Pos], "&gt;="&amp;A146, Table2[Local GradMean Pos], "&lt;"&amp;A147)</f>
        <v>0</v>
      </c>
      <c r="C146">
        <f>COUNTIFS(Table2[Local GradMean Neg], "&gt;="&amp;A146, Table2[Local GradMean Neg], "&lt;"&amp;A147)</f>
        <v>0</v>
      </c>
    </row>
    <row r="147" spans="1:3" x14ac:dyDescent="0.25">
      <c r="A147">
        <v>29</v>
      </c>
      <c r="B147">
        <f>COUNTIFS(Table2[Local GradMean Pos], "&gt;="&amp;A147, Table2[Local GradMean Pos], "&lt;"&amp;A148)</f>
        <v>0</v>
      </c>
      <c r="C147">
        <f>COUNTIFS(Table2[Local GradMean Neg], "&gt;="&amp;A147, Table2[Local GradMean Neg], "&lt;"&amp;A148)</f>
        <v>0</v>
      </c>
    </row>
    <row r="148" spans="1:3" x14ac:dyDescent="0.25">
      <c r="A148">
        <v>29.2</v>
      </c>
      <c r="B148">
        <f>COUNTIFS(Table2[Local GradMean Pos], "&gt;="&amp;A148, Table2[Local GradMean Pos], "&lt;"&amp;A149)</f>
        <v>1</v>
      </c>
      <c r="C148">
        <f>COUNTIFS(Table2[Local GradMean Neg], "&gt;="&amp;A148, Table2[Local GradMean Neg], "&lt;"&amp;A149)</f>
        <v>0</v>
      </c>
    </row>
    <row r="149" spans="1:3" x14ac:dyDescent="0.25">
      <c r="A149">
        <v>29.4</v>
      </c>
      <c r="B149">
        <f>COUNTIFS(Table2[Local GradMean Pos], "&gt;="&amp;A149, Table2[Local GradMean Pos], "&lt;"&amp;A150)</f>
        <v>0</v>
      </c>
      <c r="C149">
        <f>COUNTIFS(Table2[Local GradMean Neg], "&gt;="&amp;A149, Table2[Local GradMean Neg], "&lt;"&amp;A150)</f>
        <v>0</v>
      </c>
    </row>
    <row r="150" spans="1:3" x14ac:dyDescent="0.25">
      <c r="A150">
        <v>29.6</v>
      </c>
      <c r="B150">
        <f>COUNTIFS(Table2[Local GradMean Pos], "&gt;="&amp;A150, Table2[Local GradMean Pos], "&lt;"&amp;A151)</f>
        <v>0</v>
      </c>
      <c r="C150">
        <f>COUNTIFS(Table2[Local GradMean Neg], "&gt;="&amp;A150, Table2[Local GradMean Neg], "&lt;"&amp;A151)</f>
        <v>0</v>
      </c>
    </row>
    <row r="151" spans="1:3" x14ac:dyDescent="0.25">
      <c r="A151">
        <v>29.8</v>
      </c>
      <c r="B151">
        <f>COUNTIFS(Table2[Local GradMean Pos], "&gt;="&amp;A151, Table2[Local GradMean Pos], "&lt;"&amp;A152)</f>
        <v>0</v>
      </c>
      <c r="C151">
        <f>COUNTIFS(Table2[Local GradMean Neg], "&gt;="&amp;A151, Table2[Local GradMean Neg], "&lt;"&amp;A152)</f>
        <v>0</v>
      </c>
    </row>
    <row r="152" spans="1:3" x14ac:dyDescent="0.25">
      <c r="A152">
        <v>30</v>
      </c>
      <c r="B152">
        <f>COUNTIFS(Table2[Local GradMean Pos], "&gt;="&amp;A152, Table2[Local GradMean Pos], "&lt;"&amp;A153)</f>
        <v>0</v>
      </c>
      <c r="C152">
        <f>COUNTIFS(Table2[Local GradMean Neg], "&gt;="&amp;A152, Table2[Local GradMean Neg], "&lt;"&amp;A153)</f>
        <v>0</v>
      </c>
    </row>
    <row r="153" spans="1:3" x14ac:dyDescent="0.25">
      <c r="A153">
        <v>30.2</v>
      </c>
      <c r="B153">
        <f>COUNTIFS(Table2[Local GradMean Pos], "&gt;="&amp;A153, Table2[Local GradMean Pos], "&lt;"&amp;A154)</f>
        <v>0</v>
      </c>
      <c r="C153">
        <f>COUNTIFS(Table2[Local GradMean Neg], "&gt;="&amp;A153, Table2[Local GradMean Neg], "&lt;"&amp;A154)</f>
        <v>0</v>
      </c>
    </row>
    <row r="154" spans="1:3" x14ac:dyDescent="0.25">
      <c r="A154">
        <v>30.4</v>
      </c>
      <c r="B154">
        <f>COUNTIFS(Table2[Local GradMean Pos], "&gt;="&amp;A154, Table2[Local GradMean Pos], "&lt;"&amp;A155)</f>
        <v>0</v>
      </c>
      <c r="C154">
        <f>COUNTIFS(Table2[Local GradMean Neg], "&gt;="&amp;A154, Table2[Local GradMean Neg], "&lt;"&amp;A155)</f>
        <v>0</v>
      </c>
    </row>
    <row r="155" spans="1:3" x14ac:dyDescent="0.25">
      <c r="A155">
        <v>30.6</v>
      </c>
      <c r="B155">
        <f>COUNTIFS(Table2[Local GradMean Pos], "&gt;="&amp;A155, Table2[Local GradMean Pos], "&lt;"&amp;A156)</f>
        <v>0</v>
      </c>
      <c r="C155">
        <f>COUNTIFS(Table2[Local GradMean Neg], "&gt;="&amp;A155, Table2[Local GradMean Neg], "&lt;"&amp;A156)</f>
        <v>0</v>
      </c>
    </row>
    <row r="156" spans="1:3" x14ac:dyDescent="0.25">
      <c r="A156">
        <v>30.8</v>
      </c>
      <c r="B156">
        <f>COUNTIFS(Table2[Local GradMean Pos], "&gt;="&amp;A156, Table2[Local GradMean Pos], "&lt;"&amp;A157)</f>
        <v>0</v>
      </c>
      <c r="C156">
        <f>COUNTIFS(Table2[Local GradMean Neg], "&gt;="&amp;A156, Table2[Local GradMean Neg], "&lt;"&amp;A157)</f>
        <v>0</v>
      </c>
    </row>
    <row r="157" spans="1:3" x14ac:dyDescent="0.25">
      <c r="A157">
        <v>31</v>
      </c>
      <c r="B157">
        <f>COUNTIFS(Table2[Local GradMean Pos], "&gt;="&amp;A157, Table2[Local GradMean Pos], "&lt;"&amp;A158)</f>
        <v>0</v>
      </c>
      <c r="C157">
        <f>COUNTIFS(Table2[Local GradMean Neg], "&gt;="&amp;A157, Table2[Local GradMean Neg], "&lt;"&amp;A158)</f>
        <v>0</v>
      </c>
    </row>
    <row r="158" spans="1:3" x14ac:dyDescent="0.25">
      <c r="A158">
        <v>31.2</v>
      </c>
      <c r="B158">
        <f>COUNTIFS(Table2[Local GradMean Pos], "&gt;="&amp;A158, Table2[Local GradMean Pos], "&lt;"&amp;A159)</f>
        <v>0</v>
      </c>
      <c r="C158">
        <f>COUNTIFS(Table2[Local GradMean Neg], "&gt;="&amp;A158, Table2[Local GradMean Neg], "&lt;"&amp;A159)</f>
        <v>0</v>
      </c>
    </row>
    <row r="159" spans="1:3" x14ac:dyDescent="0.25">
      <c r="A159">
        <v>31.4</v>
      </c>
      <c r="B159">
        <f>COUNTIFS(Table2[Local GradMean Pos], "&gt;="&amp;A159, Table2[Local GradMean Pos], "&lt;"&amp;A160)</f>
        <v>0</v>
      </c>
      <c r="C159">
        <f>COUNTIFS(Table2[Local GradMean Neg], "&gt;="&amp;A159, Table2[Local GradMean Neg], "&lt;"&amp;A160)</f>
        <v>0</v>
      </c>
    </row>
    <row r="160" spans="1:3" x14ac:dyDescent="0.25">
      <c r="A160">
        <v>31.6</v>
      </c>
      <c r="B160">
        <f>COUNTIFS(Table2[Local GradMean Pos], "&gt;="&amp;A160, Table2[Local GradMean Pos], "&lt;"&amp;A161)</f>
        <v>0</v>
      </c>
      <c r="C160">
        <f>COUNTIFS(Table2[Local GradMean Neg], "&gt;="&amp;A160, Table2[Local GradMean Neg], "&lt;"&amp;A161)</f>
        <v>0</v>
      </c>
    </row>
    <row r="161" spans="1:3" x14ac:dyDescent="0.25">
      <c r="A161">
        <v>31.8</v>
      </c>
      <c r="B161">
        <f>COUNTIFS(Table2[Local GradMean Pos], "&gt;="&amp;A161, Table2[Local GradMean Pos], "&lt;"&amp;A162)</f>
        <v>0</v>
      </c>
      <c r="C161">
        <f>COUNTIFS(Table2[Local GradMean Neg], "&gt;="&amp;A161, Table2[Local GradMean Neg], "&lt;"&amp;A162)</f>
        <v>0</v>
      </c>
    </row>
    <row r="162" spans="1:3" x14ac:dyDescent="0.25">
      <c r="A162">
        <v>32</v>
      </c>
      <c r="B162">
        <f>COUNTIFS(Table2[Local GradMean Pos], "&gt;="&amp;A162, Table2[Local GradMean Pos], "&lt;"&amp;A163)</f>
        <v>0</v>
      </c>
      <c r="C162">
        <f>COUNTIFS(Table2[Local GradMean Neg], "&gt;="&amp;A162, Table2[Local GradMean Neg], "&lt;"&amp;A163)</f>
        <v>0</v>
      </c>
    </row>
    <row r="163" spans="1:3" x14ac:dyDescent="0.25">
      <c r="A163">
        <v>32.200000000000003</v>
      </c>
      <c r="B163">
        <f>COUNTIFS(Table2[Local GradMean Pos], "&gt;="&amp;A163, Table2[Local GradMean Pos], "&lt;"&amp;A164)</f>
        <v>0</v>
      </c>
      <c r="C163">
        <f>COUNTIFS(Table2[Local GradMean Neg], "&gt;="&amp;A163, Table2[Local GradMean Neg], "&lt;"&amp;A164)</f>
        <v>0</v>
      </c>
    </row>
    <row r="164" spans="1:3" x14ac:dyDescent="0.25">
      <c r="A164">
        <v>32.4</v>
      </c>
      <c r="B164">
        <f>COUNTIFS(Table2[Local GradMean Pos], "&gt;="&amp;A164, Table2[Local GradMean Pos], "&lt;"&amp;A165)</f>
        <v>0</v>
      </c>
      <c r="C164">
        <f>COUNTIFS(Table2[Local GradMean Neg], "&gt;="&amp;A164, Table2[Local GradMean Neg], "&lt;"&amp;A165)</f>
        <v>0</v>
      </c>
    </row>
    <row r="165" spans="1:3" x14ac:dyDescent="0.25">
      <c r="A165">
        <v>32.6</v>
      </c>
      <c r="B165">
        <f>COUNTIFS(Table2[Local GradMean Pos], "&gt;="&amp;A165, Table2[Local GradMean Pos], "&lt;"&amp;A166)</f>
        <v>0</v>
      </c>
      <c r="C165">
        <f>COUNTIFS(Table2[Local GradMean Neg], "&gt;="&amp;A165, Table2[Local GradMean Neg], "&lt;"&amp;A166)</f>
        <v>0</v>
      </c>
    </row>
    <row r="166" spans="1:3" x14ac:dyDescent="0.25">
      <c r="A166">
        <v>32.799999999999997</v>
      </c>
      <c r="B166">
        <f>COUNTIFS(Table2[Local GradMean Pos], "&gt;="&amp;A166, Table2[Local GradMean Pos], "&lt;"&amp;A167)</f>
        <v>0</v>
      </c>
      <c r="C166">
        <f>COUNTIFS(Table2[Local GradMean Neg], "&gt;="&amp;A166, Table2[Local GradMean Neg], "&lt;"&amp;A167)</f>
        <v>0</v>
      </c>
    </row>
    <row r="167" spans="1:3" x14ac:dyDescent="0.25">
      <c r="A167">
        <v>33</v>
      </c>
      <c r="B167">
        <f>COUNTIFS(Table2[Local GradMean Pos], "&gt;="&amp;A167, Table2[Local GradMean Pos], "&lt;"&amp;A168)</f>
        <v>0</v>
      </c>
      <c r="C167">
        <f>COUNTIFS(Table2[Local GradMean Neg], "&gt;="&amp;A167, Table2[Local GradMean Neg], "&lt;"&amp;A168)</f>
        <v>0</v>
      </c>
    </row>
    <row r="168" spans="1:3" x14ac:dyDescent="0.25">
      <c r="A168">
        <v>33.200000000000003</v>
      </c>
      <c r="B168">
        <f>COUNTIFS(Table2[Local GradMean Pos], "&gt;="&amp;A168, Table2[Local GradMean Pos], "&lt;"&amp;A169)</f>
        <v>0</v>
      </c>
      <c r="C168">
        <f>COUNTIFS(Table2[Local GradMean Neg], "&gt;="&amp;A168, Table2[Local GradMean Neg], "&lt;"&amp;A169)</f>
        <v>0</v>
      </c>
    </row>
    <row r="169" spans="1:3" x14ac:dyDescent="0.25">
      <c r="A169">
        <v>33.4</v>
      </c>
      <c r="B169">
        <f>COUNTIFS(Table2[Local GradMean Pos], "&gt;="&amp;A169, Table2[Local GradMean Pos], "&lt;"&amp;A170)</f>
        <v>0</v>
      </c>
      <c r="C169">
        <f>COUNTIFS(Table2[Local GradMean Neg], "&gt;="&amp;A169, Table2[Local GradMean Neg], "&lt;"&amp;A170)</f>
        <v>0</v>
      </c>
    </row>
    <row r="170" spans="1:3" x14ac:dyDescent="0.25">
      <c r="A170">
        <v>33.6</v>
      </c>
      <c r="B170">
        <f>COUNTIFS(Table2[Local GradMean Pos], "&gt;="&amp;A170, Table2[Local GradMean Pos], "&lt;"&amp;A171)</f>
        <v>0</v>
      </c>
      <c r="C170">
        <f>COUNTIFS(Table2[Local GradMean Neg], "&gt;="&amp;A170, Table2[Local GradMean Neg], "&lt;"&amp;A171)</f>
        <v>0</v>
      </c>
    </row>
    <row r="171" spans="1:3" x14ac:dyDescent="0.25">
      <c r="A171">
        <v>33.799999999999997</v>
      </c>
      <c r="B171">
        <f>COUNTIFS(Table2[Local GradMean Pos], "&gt;="&amp;A171, Table2[Local GradMean Pos], "&lt;"&amp;A172)</f>
        <v>0</v>
      </c>
      <c r="C171">
        <f>COUNTIFS(Table2[Local GradMean Neg], "&gt;="&amp;A171, Table2[Local GradMean Neg], "&lt;"&amp;A172)</f>
        <v>0</v>
      </c>
    </row>
    <row r="172" spans="1:3" x14ac:dyDescent="0.25">
      <c r="A172">
        <v>34</v>
      </c>
      <c r="B172">
        <f>COUNTIFS(Table2[Local GradMean Pos], "&gt;="&amp;A172, Table2[Local GradMean Pos], "&lt;"&amp;A173)</f>
        <v>0</v>
      </c>
      <c r="C172">
        <f>COUNTIFS(Table2[Local GradMean Neg], "&gt;="&amp;A172, Table2[Local GradMean Neg], "&lt;"&amp;A173)</f>
        <v>0</v>
      </c>
    </row>
    <row r="173" spans="1:3" x14ac:dyDescent="0.25">
      <c r="A173">
        <v>34.200000000000003</v>
      </c>
      <c r="B173">
        <f>COUNTIFS(Table2[Local GradMean Pos], "&gt;="&amp;A173, Table2[Local GradMean Pos], "&lt;"&amp;A174)</f>
        <v>0</v>
      </c>
      <c r="C173">
        <f>COUNTIFS(Table2[Local GradMean Neg], "&gt;="&amp;A173, Table2[Local GradMean Neg], "&lt;"&amp;A174)</f>
        <v>0</v>
      </c>
    </row>
    <row r="174" spans="1:3" x14ac:dyDescent="0.25">
      <c r="A174">
        <v>34.4</v>
      </c>
      <c r="B174">
        <f>COUNTIFS(Table2[Local GradMean Pos], "&gt;="&amp;A174, Table2[Local GradMean Pos], "&lt;"&amp;A175)</f>
        <v>0</v>
      </c>
      <c r="C174">
        <f>COUNTIFS(Table2[Local GradMean Neg], "&gt;="&amp;A174, Table2[Local GradMean Neg], "&lt;"&amp;A175)</f>
        <v>0</v>
      </c>
    </row>
    <row r="175" spans="1:3" x14ac:dyDescent="0.25">
      <c r="A175">
        <v>34.6</v>
      </c>
      <c r="B175">
        <f>COUNTIFS(Table2[Local GradMean Pos], "&gt;="&amp;A175, Table2[Local GradMean Pos], "&lt;"&amp;A176)</f>
        <v>0</v>
      </c>
      <c r="C175">
        <f>COUNTIFS(Table2[Local GradMean Neg], "&gt;="&amp;A175, Table2[Local GradMean Neg], "&lt;"&amp;A176)</f>
        <v>0</v>
      </c>
    </row>
    <row r="176" spans="1:3" x14ac:dyDescent="0.25">
      <c r="A176">
        <v>34.799999999999997</v>
      </c>
      <c r="B176">
        <f>COUNTIFS(Table2[Local GradMean Pos], "&gt;="&amp;A176, Table2[Local GradMean Pos], "&lt;"&amp;A177)</f>
        <v>0</v>
      </c>
      <c r="C176">
        <f>COUNTIFS(Table2[Local GradMean Neg], "&gt;="&amp;A176, Table2[Local GradMean Neg], "&lt;"&amp;A177)</f>
        <v>0</v>
      </c>
    </row>
    <row r="177" spans="1:3" x14ac:dyDescent="0.25">
      <c r="A177">
        <v>35</v>
      </c>
      <c r="B177">
        <f>COUNTIFS(Table2[Local GradMean Pos], "&gt;="&amp;A177, Table2[Local GradMean Pos], "&lt;"&amp;A178)</f>
        <v>0</v>
      </c>
      <c r="C177">
        <f>COUNTIFS(Table2[Local GradMean Neg], "&gt;="&amp;A177, Table2[Local GradMean Neg], "&lt;"&amp;A178)</f>
        <v>0</v>
      </c>
    </row>
    <row r="178" spans="1:3" x14ac:dyDescent="0.25">
      <c r="A178">
        <v>35.200000000000003</v>
      </c>
      <c r="B178">
        <f>COUNTIFS(Table2[Local GradMean Pos], "&gt;="&amp;A178, Table2[Local GradMean Pos], "&lt;"&amp;A179)</f>
        <v>0</v>
      </c>
      <c r="C178">
        <f>COUNTIFS(Table2[Local GradMean Neg], "&gt;="&amp;A178, Table2[Local GradMean Neg], "&lt;"&amp;A179)</f>
        <v>0</v>
      </c>
    </row>
    <row r="179" spans="1:3" x14ac:dyDescent="0.25">
      <c r="A179">
        <v>35.4</v>
      </c>
      <c r="B179">
        <f>COUNTIFS(Table2[Local GradMean Pos], "&gt;="&amp;A179, Table2[Local GradMean Pos], "&lt;"&amp;A180)</f>
        <v>0</v>
      </c>
      <c r="C179">
        <f>COUNTIFS(Table2[Local GradMean Neg], "&gt;="&amp;A179, Table2[Local GradMean Neg], "&lt;"&amp;A180)</f>
        <v>0</v>
      </c>
    </row>
    <row r="180" spans="1:3" x14ac:dyDescent="0.25">
      <c r="A180">
        <v>35.6</v>
      </c>
      <c r="B180">
        <f>COUNTIFS(Table2[Local GradMean Pos], "&gt;="&amp;A180, Table2[Local GradMean Pos], "&lt;"&amp;A181)</f>
        <v>0</v>
      </c>
      <c r="C180">
        <f>COUNTIFS(Table2[Local GradMean Neg], "&gt;="&amp;A180, Table2[Local GradMean Neg], "&lt;"&amp;A181)</f>
        <v>0</v>
      </c>
    </row>
    <row r="181" spans="1:3" x14ac:dyDescent="0.25">
      <c r="A181">
        <v>35.799999999999997</v>
      </c>
      <c r="B181">
        <f>COUNTIFS(Table2[Local GradMean Pos], "&gt;="&amp;A181, Table2[Local GradMean Pos], "&lt;"&amp;A182)</f>
        <v>0</v>
      </c>
      <c r="C181">
        <f>COUNTIFS(Table2[Local GradMean Neg], "&gt;="&amp;A181, Table2[Local GradMean Neg], "&lt;"&amp;A182)</f>
        <v>0</v>
      </c>
    </row>
    <row r="182" spans="1:3" x14ac:dyDescent="0.25">
      <c r="A182">
        <v>36</v>
      </c>
      <c r="B182">
        <f>COUNTIFS(Table2[Local GradMean Pos], "&gt;="&amp;A182, Table2[Local GradMean Pos], "&lt;"&amp;A183)</f>
        <v>0</v>
      </c>
      <c r="C182">
        <f>COUNTIFS(Table2[Local GradMean Neg], "&gt;="&amp;A182, Table2[Local GradMean Neg], "&lt;"&amp;A183)</f>
        <v>0</v>
      </c>
    </row>
    <row r="183" spans="1:3" x14ac:dyDescent="0.25">
      <c r="A183">
        <v>36.200000000000003</v>
      </c>
      <c r="B183">
        <f>COUNTIFS(Table2[Local GradMean Pos], "&gt;="&amp;A183, Table2[Local GradMean Pos], "&lt;"&amp;A184)</f>
        <v>0</v>
      </c>
      <c r="C183">
        <f>COUNTIFS(Table2[Local GradMean Neg], "&gt;="&amp;A183, Table2[Local GradMean Neg], "&lt;"&amp;A184)</f>
        <v>0</v>
      </c>
    </row>
    <row r="184" spans="1:3" x14ac:dyDescent="0.25">
      <c r="A184">
        <v>36.4</v>
      </c>
      <c r="B184">
        <f>COUNTIFS(Table2[Local GradMean Pos], "&gt;="&amp;A184, Table2[Local GradMean Pos], "&lt;"&amp;A185)</f>
        <v>0</v>
      </c>
      <c r="C184">
        <f>COUNTIFS(Table2[Local GradMean Neg], "&gt;="&amp;A184, Table2[Local GradMean Neg], "&lt;"&amp;A185)</f>
        <v>0</v>
      </c>
    </row>
    <row r="185" spans="1:3" x14ac:dyDescent="0.25">
      <c r="A185">
        <v>36.6</v>
      </c>
      <c r="B185">
        <f>COUNTIFS(Table2[Local GradMean Pos], "&gt;="&amp;A185, Table2[Local GradMean Pos], "&lt;"&amp;A186)</f>
        <v>0</v>
      </c>
      <c r="C185">
        <f>COUNTIFS(Table2[Local GradMean Neg], "&gt;="&amp;A185, Table2[Local GradMean Neg], "&lt;"&amp;A186)</f>
        <v>0</v>
      </c>
    </row>
    <row r="186" spans="1:3" x14ac:dyDescent="0.25">
      <c r="A186">
        <v>36.799999999999997</v>
      </c>
      <c r="B186">
        <f>COUNTIFS(Table2[Local GradMean Pos], "&gt;="&amp;A186, Table2[Local GradMean Pos], "&lt;"&amp;A187)</f>
        <v>0</v>
      </c>
      <c r="C186">
        <f>COUNTIFS(Table2[Local GradMean Neg], "&gt;="&amp;A186, Table2[Local GradMean Neg], "&lt;"&amp;A187)</f>
        <v>0</v>
      </c>
    </row>
    <row r="187" spans="1:3" x14ac:dyDescent="0.25">
      <c r="A187">
        <v>37</v>
      </c>
      <c r="B187">
        <f>COUNTIFS(Table2[Local GradMean Pos], "&gt;="&amp;A187, Table2[Local GradMean Pos], "&lt;"&amp;A188)</f>
        <v>0</v>
      </c>
      <c r="C187">
        <f>COUNTIFS(Table2[Local GradMean Neg], "&gt;="&amp;A187, Table2[Local GradMean Neg], "&lt;"&amp;A188)</f>
        <v>0</v>
      </c>
    </row>
    <row r="188" spans="1:3" x14ac:dyDescent="0.25">
      <c r="A188">
        <v>37.200000000000003</v>
      </c>
      <c r="B188">
        <f>COUNTIFS(Table2[Local GradMean Pos], "&gt;="&amp;A188, Table2[Local GradMean Pos], "&lt;"&amp;A189)</f>
        <v>0</v>
      </c>
      <c r="C188">
        <f>COUNTIFS(Table2[Local GradMean Neg], "&gt;="&amp;A188, Table2[Local GradMean Neg], "&lt;"&amp;A189)</f>
        <v>0</v>
      </c>
    </row>
    <row r="189" spans="1:3" x14ac:dyDescent="0.25">
      <c r="A189">
        <v>37.4</v>
      </c>
      <c r="B189">
        <f>COUNTIFS(Table2[Local GradMean Pos], "&gt;="&amp;A189, Table2[Local GradMean Pos], "&lt;"&amp;A190)</f>
        <v>0</v>
      </c>
      <c r="C189">
        <f>COUNTIFS(Table2[Local GradMean Neg], "&gt;="&amp;A189, Table2[Local GradMean Neg], "&lt;"&amp;A190)</f>
        <v>0</v>
      </c>
    </row>
    <row r="190" spans="1:3" x14ac:dyDescent="0.25">
      <c r="A190">
        <v>37.6</v>
      </c>
      <c r="B190">
        <f>COUNTIFS(Table2[Local GradMean Pos], "&gt;="&amp;A190, Table2[Local GradMean Pos], "&lt;"&amp;A191)</f>
        <v>0</v>
      </c>
      <c r="C190">
        <f>COUNTIFS(Table2[Local GradMean Neg], "&gt;="&amp;A190, Table2[Local GradMean Neg], "&lt;"&amp;A191)</f>
        <v>0</v>
      </c>
    </row>
    <row r="191" spans="1:3" x14ac:dyDescent="0.25">
      <c r="A191">
        <v>37.799999999999997</v>
      </c>
      <c r="B191">
        <f>COUNTIFS(Table2[Local GradMean Pos], "&gt;="&amp;A191, Table2[Local GradMean Pos], "&lt;"&amp;A192)</f>
        <v>0</v>
      </c>
      <c r="C191">
        <f>COUNTIFS(Table2[Local GradMean Neg], "&gt;="&amp;A191, Table2[Local GradMean Neg], "&lt;"&amp;A192)</f>
        <v>0</v>
      </c>
    </row>
    <row r="192" spans="1:3" x14ac:dyDescent="0.25">
      <c r="A192">
        <v>38</v>
      </c>
      <c r="B192">
        <f>COUNTIFS(Table2[Local GradMean Pos], "&gt;="&amp;A192, Table2[Local GradMean Pos], "&lt;"&amp;A193)</f>
        <v>0</v>
      </c>
      <c r="C192">
        <f>COUNTIFS(Table2[Local GradMean Neg], "&gt;="&amp;A192, Table2[Local GradMean Neg], "&lt;"&amp;A193)</f>
        <v>0</v>
      </c>
    </row>
    <row r="193" spans="1:3" x14ac:dyDescent="0.25">
      <c r="A193">
        <v>38.200000000000003</v>
      </c>
      <c r="B193">
        <f>COUNTIFS(Table2[Local GradMean Pos], "&gt;="&amp;A193, Table2[Local GradMean Pos], "&lt;"&amp;A194)</f>
        <v>0</v>
      </c>
      <c r="C193">
        <f>COUNTIFS(Table2[Local GradMean Neg], "&gt;="&amp;A193, Table2[Local GradMean Neg], "&lt;"&amp;A194)</f>
        <v>0</v>
      </c>
    </row>
    <row r="194" spans="1:3" x14ac:dyDescent="0.25">
      <c r="A194">
        <v>38.4</v>
      </c>
      <c r="B194">
        <f>COUNTIFS(Table2[Local GradMean Pos], "&gt;="&amp;A194, Table2[Local GradMean Pos], "&lt;"&amp;A195)</f>
        <v>0</v>
      </c>
      <c r="C194">
        <f>COUNTIFS(Table2[Local GradMean Neg], "&gt;="&amp;A194, Table2[Local GradMean Neg], "&lt;"&amp;A195)</f>
        <v>0</v>
      </c>
    </row>
    <row r="195" spans="1:3" x14ac:dyDescent="0.25">
      <c r="A195">
        <v>38.6</v>
      </c>
      <c r="B195">
        <f>COUNTIFS(Table2[Local GradMean Pos], "&gt;="&amp;A195, Table2[Local GradMean Pos], "&lt;"&amp;A196)</f>
        <v>0</v>
      </c>
      <c r="C195">
        <f>COUNTIFS(Table2[Local GradMean Neg], "&gt;="&amp;A195, Table2[Local GradMean Neg], "&lt;"&amp;A196)</f>
        <v>0</v>
      </c>
    </row>
    <row r="196" spans="1:3" x14ac:dyDescent="0.25">
      <c r="A196">
        <v>38.799999999999997</v>
      </c>
      <c r="B196">
        <f>COUNTIFS(Table2[Local GradMean Pos], "&gt;="&amp;A196, Table2[Local GradMean Pos], "&lt;"&amp;A197)</f>
        <v>0</v>
      </c>
      <c r="C196">
        <f>COUNTIFS(Table2[Local GradMean Neg], "&gt;="&amp;A196, Table2[Local GradMean Neg], "&lt;"&amp;A197)</f>
        <v>0</v>
      </c>
    </row>
    <row r="197" spans="1:3" x14ac:dyDescent="0.25">
      <c r="A197">
        <v>39</v>
      </c>
      <c r="B197">
        <f>COUNTIFS(Table2[Local GradMean Pos], "&gt;="&amp;A197, Table2[Local GradMean Pos], "&lt;"&amp;A198)</f>
        <v>0</v>
      </c>
      <c r="C197">
        <f>COUNTIFS(Table2[Local GradMean Neg], "&gt;="&amp;A197, Table2[Local GradMean Neg], "&lt;"&amp;A198)</f>
        <v>0</v>
      </c>
    </row>
    <row r="198" spans="1:3" x14ac:dyDescent="0.25">
      <c r="A198">
        <v>39.200000000000003</v>
      </c>
      <c r="B198">
        <f>COUNTIFS(Table2[Local GradMean Pos], "&gt;="&amp;A198, Table2[Local GradMean Pos], "&lt;"&amp;A199)</f>
        <v>0</v>
      </c>
      <c r="C198">
        <f>COUNTIFS(Table2[Local GradMean Neg], "&gt;="&amp;A198, Table2[Local GradMean Neg], "&lt;"&amp;A199)</f>
        <v>0</v>
      </c>
    </row>
    <row r="199" spans="1:3" x14ac:dyDescent="0.25">
      <c r="A199">
        <v>39.4</v>
      </c>
      <c r="B199">
        <f>COUNTIFS(Table2[Local GradMean Pos], "&gt;="&amp;A199, Table2[Local GradMean Pos], "&lt;"&amp;A200)</f>
        <v>0</v>
      </c>
      <c r="C199">
        <f>COUNTIFS(Table2[Local GradMean Neg], "&gt;="&amp;A199, Table2[Local GradMean Neg], "&lt;"&amp;A200)</f>
        <v>0</v>
      </c>
    </row>
    <row r="200" spans="1:3" x14ac:dyDescent="0.25">
      <c r="A200">
        <v>39.6</v>
      </c>
      <c r="B200">
        <f>COUNTIFS(Table2[Local GradMean Pos], "&gt;="&amp;A200, Table2[Local GradMean Pos], "&lt;"&amp;A201)</f>
        <v>0</v>
      </c>
      <c r="C200">
        <f>COUNTIFS(Table2[Local GradMean Neg], "&gt;="&amp;A200, Table2[Local GradMean Neg], "&lt;"&amp;A201)</f>
        <v>0</v>
      </c>
    </row>
    <row r="201" spans="1:3" x14ac:dyDescent="0.25">
      <c r="A201">
        <v>39.799999999999997</v>
      </c>
      <c r="B201">
        <f>COUNTIFS(Table2[Local GradMean Pos], "&gt;="&amp;A201, Table2[Local GradMean Pos], "&lt;"&amp;A202)</f>
        <v>0</v>
      </c>
      <c r="C201">
        <f>COUNTIFS(Table2[Local GradMean Neg], "&gt;="&amp;A201, Table2[Local GradMean Neg], "&lt;"&amp;A202)</f>
        <v>0</v>
      </c>
    </row>
    <row r="202" spans="1:3" x14ac:dyDescent="0.25">
      <c r="A202">
        <v>40</v>
      </c>
      <c r="B202">
        <f>COUNTIFS(Table2[Local GradMean Pos], "&gt;="&amp;A202, Table2[Local GradMean Pos], "&lt;"&amp;A203)</f>
        <v>0</v>
      </c>
      <c r="C202">
        <f>COUNTIFS(Table2[Local GradMean Neg], "&gt;="&amp;A202, Table2[Local GradMean Neg], "&lt;"&amp;A203)</f>
        <v>0</v>
      </c>
    </row>
    <row r="203" spans="1:3" x14ac:dyDescent="0.25">
      <c r="A203">
        <v>40.200000000000003</v>
      </c>
      <c r="B203">
        <f>COUNTIFS(Table2[Local GradMean Pos], "&gt;="&amp;A203, Table2[Local GradMean Pos], "&lt;"&amp;A204)</f>
        <v>0</v>
      </c>
      <c r="C203">
        <f>COUNTIFS(Table2[Local GradMean Neg], "&gt;="&amp;A203, Table2[Local GradMean Neg], "&lt;"&amp;A204)</f>
        <v>0</v>
      </c>
    </row>
    <row r="204" spans="1:3" x14ac:dyDescent="0.25">
      <c r="A204">
        <v>40.4</v>
      </c>
      <c r="B204">
        <f>COUNTIFS(Table2[Local GradMean Pos], "&gt;="&amp;A204, Table2[Local GradMean Pos], "&lt;"&amp;A205)</f>
        <v>0</v>
      </c>
      <c r="C204">
        <f>COUNTIFS(Table2[Local GradMean Neg], "&gt;="&amp;A204, Table2[Local GradMean Neg], "&lt;"&amp;A205)</f>
        <v>0</v>
      </c>
    </row>
    <row r="205" spans="1:3" x14ac:dyDescent="0.25">
      <c r="A205">
        <v>40.6</v>
      </c>
      <c r="B205">
        <f>COUNTIFS(Table2[Local GradMean Pos], "&gt;="&amp;A205, Table2[Local GradMean Pos], "&lt;"&amp;A206)</f>
        <v>0</v>
      </c>
      <c r="C205">
        <f>COUNTIFS(Table2[Local GradMean Neg], "&gt;="&amp;A205, Table2[Local GradMean Neg], "&lt;"&amp;A206)</f>
        <v>0</v>
      </c>
    </row>
  </sheetData>
  <mergeCells count="17">
    <mergeCell ref="G40:I40"/>
    <mergeCell ref="K40:M40"/>
    <mergeCell ref="P40:R40"/>
    <mergeCell ref="T40:V40"/>
    <mergeCell ref="J10:K10"/>
    <mergeCell ref="L10:M10"/>
    <mergeCell ref="G13:I13"/>
    <mergeCell ref="K13:M13"/>
    <mergeCell ref="G37:M37"/>
    <mergeCell ref="P37:V37"/>
    <mergeCell ref="J9:K9"/>
    <mergeCell ref="L9:M9"/>
    <mergeCell ref="I3:I4"/>
    <mergeCell ref="J3:K3"/>
    <mergeCell ref="L3:M3"/>
    <mergeCell ref="J8:K8"/>
    <mergeCell ref="L8:M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9B00-7B3D-440A-8C6E-FDF31AD140F5}">
  <dimension ref="A1:V162"/>
  <sheetViews>
    <sheetView topLeftCell="C6" zoomScale="73" zoomScaleNormal="73" workbookViewId="0">
      <selection activeCell="Q54" sqref="Q54"/>
    </sheetView>
  </sheetViews>
  <sheetFormatPr defaultRowHeight="15" x14ac:dyDescent="0.25"/>
  <cols>
    <col min="2" max="2" width="10.42578125" customWidth="1"/>
    <col min="3" max="3" width="12.5703125" customWidth="1"/>
  </cols>
  <sheetData>
    <row r="1" spans="1:13" ht="33.75" customHeight="1" x14ac:dyDescent="0.25">
      <c r="B1" s="1" t="s">
        <v>105</v>
      </c>
      <c r="C1" s="1" t="s">
        <v>106</v>
      </c>
      <c r="G1" s="1"/>
      <c r="H1" s="1"/>
    </row>
    <row r="2" spans="1:13" ht="15.75" thickBot="1" x14ac:dyDescent="0.3">
      <c r="A2">
        <v>0.2</v>
      </c>
      <c r="B2">
        <f>COUNTIFS(Table2[Ratio Pos], "&gt;="&amp;A2, Table2[Ratio Pos], "&lt;"&amp;A3)</f>
        <v>0</v>
      </c>
      <c r="C2">
        <f>COUNTIFS(Table2[Ratio Neg], "&gt;="&amp;A2, Table2[Ratio Neg], "&lt;"&amp;A3)</f>
        <v>0</v>
      </c>
    </row>
    <row r="3" spans="1:13" x14ac:dyDescent="0.25">
      <c r="A3">
        <v>0.20499999999999999</v>
      </c>
      <c r="B3">
        <f>COUNTIFS(Table2[Ratio Pos], "&gt;="&amp;A3, Table2[Ratio Pos], "&lt;"&amp;A4)</f>
        <v>0</v>
      </c>
      <c r="C3">
        <f>COUNTIFS(Table2[Ratio Neg], "&gt;="&amp;A3, Table2[Ratio Neg], "&lt;"&amp;A4)</f>
        <v>0</v>
      </c>
      <c r="I3" s="65"/>
      <c r="J3" s="63" t="s">
        <v>89</v>
      </c>
      <c r="K3" s="64"/>
      <c r="L3" s="61"/>
      <c r="M3" s="62"/>
    </row>
    <row r="4" spans="1:13" ht="15.75" thickBot="1" x14ac:dyDescent="0.3">
      <c r="A4">
        <v>0.21</v>
      </c>
      <c r="B4">
        <f>COUNTIFS(Table2[Ratio Pos], "&gt;="&amp;A4, Table2[Ratio Pos], "&lt;"&amp;A5)</f>
        <v>0</v>
      </c>
      <c r="C4">
        <f>COUNTIFS(Table2[Ratio Neg], "&gt;="&amp;A4, Table2[Ratio Neg], "&lt;"&amp;A5)</f>
        <v>0</v>
      </c>
      <c r="I4" s="65"/>
      <c r="J4" s="33" t="s">
        <v>32</v>
      </c>
      <c r="K4" s="34" t="s">
        <v>33</v>
      </c>
      <c r="L4" s="8"/>
      <c r="M4" s="9"/>
    </row>
    <row r="5" spans="1:13" x14ac:dyDescent="0.25">
      <c r="A5">
        <v>0.215</v>
      </c>
      <c r="B5">
        <f>COUNTIFS(Table2[Ratio Pos], "&gt;="&amp;A5, Table2[Ratio Pos], "&lt;"&amp;A6)</f>
        <v>0</v>
      </c>
      <c r="C5">
        <f>COUNTIFS(Table2[Ratio Neg], "&gt;="&amp;A5, Table2[Ratio Neg], "&lt;"&amp;A6)</f>
        <v>0</v>
      </c>
      <c r="I5" s="39" t="s">
        <v>30</v>
      </c>
      <c r="J5" s="51">
        <f>AVERAGE(Table2[Ratio Pos])</f>
        <v>0.49818947428536148</v>
      </c>
      <c r="K5" s="51">
        <f>AVERAGE(Table2[Ratio Neg])</f>
        <v>0.95431845469658294</v>
      </c>
      <c r="L5" s="36"/>
      <c r="M5" s="37"/>
    </row>
    <row r="6" spans="1:13" x14ac:dyDescent="0.25">
      <c r="A6">
        <v>0.22</v>
      </c>
      <c r="B6">
        <f>COUNTIFS(Table2[Ratio Pos], "&gt;="&amp;A6, Table2[Ratio Pos], "&lt;"&amp;A7)</f>
        <v>0</v>
      </c>
      <c r="C6">
        <f>COUNTIFS(Table2[Ratio Neg], "&gt;="&amp;A6, Table2[Ratio Neg], "&lt;"&amp;A7)</f>
        <v>0</v>
      </c>
      <c r="I6" s="40" t="s">
        <v>31</v>
      </c>
      <c r="J6" s="52">
        <f>_xlfn.STDEV.P(Table2[Ratio Pos])</f>
        <v>0.10608234840369929</v>
      </c>
      <c r="K6" s="52">
        <f>_xlfn.STDEV.P(Table2[Ratio Neg])</f>
        <v>3.5920028072105224E-2</v>
      </c>
      <c r="L6" s="42"/>
      <c r="M6" s="38"/>
    </row>
    <row r="7" spans="1:13" ht="15.75" thickBot="1" x14ac:dyDescent="0.3">
      <c r="A7">
        <v>0.22500000000000001</v>
      </c>
      <c r="B7">
        <f>COUNTIFS(Table2[Ratio Pos], "&gt;="&amp;A7, Table2[Ratio Pos], "&lt;"&amp;A8)</f>
        <v>0</v>
      </c>
      <c r="C7">
        <f>COUNTIFS(Table2[Ratio Neg], "&gt;="&amp;A7, Table2[Ratio Neg], "&lt;"&amp;A8)</f>
        <v>0</v>
      </c>
      <c r="I7" s="41" t="s">
        <v>73</v>
      </c>
      <c r="J7" s="53">
        <f>MEDIAN(Table2[Ratio Pos])</f>
        <v>0.48580472795385898</v>
      </c>
      <c r="K7" s="53">
        <f>MEDIAN(Table2[Ratio Neg])</f>
        <v>0.962675410627303</v>
      </c>
      <c r="L7" s="18"/>
      <c r="M7" s="19"/>
    </row>
    <row r="8" spans="1:13" x14ac:dyDescent="0.25">
      <c r="A8">
        <v>0.23</v>
      </c>
      <c r="B8">
        <f>COUNTIFS(Table2[Ratio Pos], "&gt;="&amp;A8, Table2[Ratio Pos], "&lt;"&amp;A9)</f>
        <v>0</v>
      </c>
      <c r="C8">
        <f>COUNTIFS(Table2[Ratio Neg], "&gt;="&amp;A8, Table2[Ratio Neg], "&lt;"&amp;A9)</f>
        <v>0</v>
      </c>
      <c r="J8" s="66" t="s">
        <v>59</v>
      </c>
      <c r="K8" s="66"/>
      <c r="L8" s="66" t="s">
        <v>61</v>
      </c>
      <c r="M8" s="66"/>
    </row>
    <row r="9" spans="1:13" x14ac:dyDescent="0.25">
      <c r="A9">
        <v>0.23499999999999999</v>
      </c>
      <c r="B9">
        <f>COUNTIFS(Table2[Ratio Pos], "&gt;="&amp;A9, Table2[Ratio Pos], "&lt;"&amp;A10)</f>
        <v>0</v>
      </c>
      <c r="C9">
        <f>COUNTIFS(Table2[Ratio Neg], "&gt;="&amp;A9, Table2[Ratio Neg], "&lt;"&amp;A10)</f>
        <v>0</v>
      </c>
      <c r="I9" s="3" t="s">
        <v>34</v>
      </c>
      <c r="J9" s="70">
        <f>ABS(J5-K5)</f>
        <v>0.45612898041122146</v>
      </c>
      <c r="K9" s="70"/>
      <c r="L9" s="70">
        <f>ABS(L5-M5)</f>
        <v>0</v>
      </c>
      <c r="M9" s="70"/>
    </row>
    <row r="10" spans="1:13" x14ac:dyDescent="0.25">
      <c r="A10">
        <v>0.24</v>
      </c>
      <c r="B10">
        <f>COUNTIFS(Table2[Ratio Pos], "&gt;="&amp;A10, Table2[Ratio Pos], "&lt;"&amp;A11)</f>
        <v>0</v>
      </c>
      <c r="C10">
        <f>COUNTIFS(Table2[Ratio Neg], "&gt;="&amp;A10, Table2[Ratio Neg], "&lt;"&amp;A11)</f>
        <v>0</v>
      </c>
      <c r="I10" s="3" t="s">
        <v>35</v>
      </c>
      <c r="J10" s="70">
        <f>ABS(J6-K6)</f>
        <v>7.0162320331594058E-2</v>
      </c>
      <c r="K10" s="70"/>
      <c r="L10" s="70">
        <f>ABS(L6-M6)</f>
        <v>0</v>
      </c>
      <c r="M10" s="70"/>
    </row>
    <row r="11" spans="1:13" x14ac:dyDescent="0.25">
      <c r="A11">
        <v>0.245</v>
      </c>
      <c r="B11">
        <f>COUNTIFS(Table2[Ratio Pos], "&gt;="&amp;A11, Table2[Ratio Pos], "&lt;"&amp;A12)</f>
        <v>1</v>
      </c>
      <c r="C11">
        <f>COUNTIFS(Table2[Ratio Neg], "&gt;="&amp;A11, Table2[Ratio Neg], "&lt;"&amp;A12)</f>
        <v>0</v>
      </c>
    </row>
    <row r="12" spans="1:13" x14ac:dyDescent="0.25">
      <c r="A12">
        <v>0.25</v>
      </c>
      <c r="B12">
        <f>COUNTIFS(Table2[Ratio Pos], "&gt;="&amp;A12, Table2[Ratio Pos], "&lt;"&amp;A13)</f>
        <v>2</v>
      </c>
      <c r="C12">
        <f>COUNTIFS(Table2[Ratio Neg], "&gt;="&amp;A12, Table2[Ratio Neg], "&lt;"&amp;A13)</f>
        <v>0</v>
      </c>
    </row>
    <row r="13" spans="1:13" ht="21" x14ac:dyDescent="0.35">
      <c r="A13">
        <v>0.255</v>
      </c>
      <c r="B13">
        <f>COUNTIFS(Table2[Ratio Pos], "&gt;="&amp;A13, Table2[Ratio Pos], "&lt;"&amp;A14)</f>
        <v>3</v>
      </c>
      <c r="C13">
        <f>COUNTIFS(Table2[Ratio Neg], "&gt;="&amp;A13, Table2[Ratio Neg], "&lt;"&amp;A14)</f>
        <v>0</v>
      </c>
      <c r="G13" s="68" t="s">
        <v>91</v>
      </c>
      <c r="H13" s="68"/>
      <c r="I13" s="68"/>
      <c r="K13" s="68" t="s">
        <v>72</v>
      </c>
      <c r="L13" s="68"/>
      <c r="M13" s="68"/>
    </row>
    <row r="14" spans="1:13" ht="15.75" thickBot="1" x14ac:dyDescent="0.3">
      <c r="A14">
        <v>0.26</v>
      </c>
      <c r="B14">
        <f>COUNTIFS(Table2[Ratio Pos], "&gt;="&amp;A14, Table2[Ratio Pos], "&lt;"&amp;A15)</f>
        <v>3</v>
      </c>
      <c r="C14">
        <f>COUNTIFS(Table2[Ratio Neg], "&gt;="&amp;A14, Table2[Ratio Neg], "&lt;"&amp;A15)</f>
        <v>0</v>
      </c>
    </row>
    <row r="15" spans="1:13" ht="15.75" thickBot="1" x14ac:dyDescent="0.3">
      <c r="A15">
        <v>0.26500000000000001</v>
      </c>
      <c r="B15">
        <f>COUNTIFS(Table2[Ratio Pos], "&gt;="&amp;A15, Table2[Ratio Pos], "&lt;"&amp;A16)</f>
        <v>2</v>
      </c>
      <c r="C15">
        <f>COUNTIFS(Table2[Ratio Neg], "&gt;="&amp;A15, Table2[Ratio Neg], "&lt;"&amp;A16)</f>
        <v>0</v>
      </c>
      <c r="G15" s="3"/>
      <c r="H15" s="7" t="s">
        <v>44</v>
      </c>
      <c r="I15" s="22" t="s">
        <v>47</v>
      </c>
      <c r="K15" s="3"/>
      <c r="L15" s="7" t="s">
        <v>44</v>
      </c>
      <c r="M15" s="22" t="s">
        <v>47</v>
      </c>
    </row>
    <row r="16" spans="1:13" x14ac:dyDescent="0.25">
      <c r="A16">
        <v>0.27</v>
      </c>
      <c r="B16">
        <f>COUNTIFS(Table2[Ratio Pos], "&gt;="&amp;A16, Table2[Ratio Pos], "&lt;"&amp;A17)</f>
        <v>1</v>
      </c>
      <c r="C16">
        <f>COUNTIFS(Table2[Ratio Neg], "&gt;="&amp;A16, Table2[Ratio Neg], "&lt;"&amp;A17)</f>
        <v>0</v>
      </c>
      <c r="G16" s="7" t="s">
        <v>46</v>
      </c>
      <c r="H16" s="54">
        <f>MIN(Table2[Ratio Pos])</f>
        <v>0.245585331669013</v>
      </c>
      <c r="I16" s="55">
        <f>MIN(Table2[Ratio Neg])</f>
        <v>0.56192666433496896</v>
      </c>
      <c r="K16" s="7" t="s">
        <v>46</v>
      </c>
      <c r="L16" s="23">
        <f>MIN(Table2[Local IntensStDev Pos])</f>
        <v>7.4098203442544204</v>
      </c>
      <c r="M16" s="24">
        <f>MIN(Table2[Local IntensStDev Neg])</f>
        <v>1.7888348807166301</v>
      </c>
    </row>
    <row r="17" spans="1:13" ht="15.75" thickBot="1" x14ac:dyDescent="0.3">
      <c r="A17">
        <v>0.27500000000000002</v>
      </c>
      <c r="B17">
        <f>COUNTIFS(Table2[Ratio Pos], "&gt;="&amp;A17, Table2[Ratio Pos], "&lt;"&amp;A18)</f>
        <v>4</v>
      </c>
      <c r="C17">
        <f>COUNTIFS(Table2[Ratio Neg], "&gt;="&amp;A17, Table2[Ratio Neg], "&lt;"&amp;A18)</f>
        <v>0</v>
      </c>
      <c r="G17" s="4" t="s">
        <v>45</v>
      </c>
      <c r="H17" s="56">
        <f>MAX(Table2[Ratio Pos])</f>
        <v>0.97572941785433598</v>
      </c>
      <c r="I17" s="57">
        <f>MAX(Table2[Ratio Neg])</f>
        <v>0.99753298792154299</v>
      </c>
      <c r="K17" s="4" t="s">
        <v>45</v>
      </c>
      <c r="L17" s="11">
        <f>MAX(Table2[Local IntensStDev Pos])</f>
        <v>37.584774088609798</v>
      </c>
      <c r="M17" s="12">
        <f>MAX(Table2[Local IntensStDev Neg])</f>
        <v>24.874986195517302</v>
      </c>
    </row>
    <row r="18" spans="1:13" x14ac:dyDescent="0.25">
      <c r="A18">
        <v>0.28000000000000003</v>
      </c>
      <c r="B18">
        <f>COUNTIFS(Table2[Ratio Pos], "&gt;="&amp;A18, Table2[Ratio Pos], "&lt;"&amp;A19)</f>
        <v>1</v>
      </c>
      <c r="C18">
        <f>COUNTIFS(Table2[Ratio Neg], "&gt;="&amp;A18, Table2[Ratio Neg], "&lt;"&amp;A19)</f>
        <v>0</v>
      </c>
    </row>
    <row r="19" spans="1:13" x14ac:dyDescent="0.25">
      <c r="A19">
        <v>0.28499999999999998</v>
      </c>
      <c r="B19">
        <f>COUNTIFS(Table2[Ratio Pos], "&gt;="&amp;A19, Table2[Ratio Pos], "&lt;"&amp;A20)</f>
        <v>8</v>
      </c>
      <c r="C19">
        <f>COUNTIFS(Table2[Ratio Neg], "&gt;="&amp;A19, Table2[Ratio Neg], "&lt;"&amp;A20)</f>
        <v>0</v>
      </c>
    </row>
    <row r="20" spans="1:13" x14ac:dyDescent="0.25">
      <c r="A20">
        <v>0.28999999999999998</v>
      </c>
      <c r="B20">
        <f>COUNTIFS(Table2[Ratio Pos], "&gt;="&amp;A20, Table2[Ratio Pos], "&lt;"&amp;A21)</f>
        <v>6</v>
      </c>
      <c r="C20">
        <f>COUNTIFS(Table2[Ratio Neg], "&gt;="&amp;A20, Table2[Ratio Neg], "&lt;"&amp;A21)</f>
        <v>0</v>
      </c>
      <c r="G20" s="3"/>
      <c r="K20" s="3"/>
    </row>
    <row r="21" spans="1:13" x14ac:dyDescent="0.25">
      <c r="A21">
        <v>0.29499999999999998</v>
      </c>
      <c r="B21">
        <f>COUNTIFS(Table2[Ratio Pos], "&gt;="&amp;A21, Table2[Ratio Pos], "&lt;"&amp;A22)</f>
        <v>4</v>
      </c>
      <c r="C21">
        <f>COUNTIFS(Table2[Ratio Neg], "&gt;="&amp;A21, Table2[Ratio Neg], "&lt;"&amp;A22)</f>
        <v>0</v>
      </c>
      <c r="G21" s="21" t="s">
        <v>48</v>
      </c>
      <c r="K21" s="21" t="s">
        <v>48</v>
      </c>
    </row>
    <row r="22" spans="1:13" x14ac:dyDescent="0.25">
      <c r="A22">
        <v>0.3</v>
      </c>
      <c r="B22">
        <f>COUNTIFS(Table2[Ratio Pos], "&gt;="&amp;A22, Table2[Ratio Pos], "&lt;"&amp;A23)</f>
        <v>4</v>
      </c>
      <c r="C22">
        <f>COUNTIFS(Table2[Ratio Neg], "&gt;="&amp;A22, Table2[Ratio Neg], "&lt;"&amp;A23)</f>
        <v>0</v>
      </c>
      <c r="G22" s="20" t="s">
        <v>50</v>
      </c>
      <c r="H22">
        <f>COUNTIFS(Table2[Ratio Pos], "&gt;="&amp;I16, Table2[Ratio Pos], "&lt;="&amp;I17)</f>
        <v>892</v>
      </c>
      <c r="K22" s="20" t="s">
        <v>50</v>
      </c>
      <c r="L22">
        <f>COUNTIFS(Table2[Local IntensStDev Pos], "&gt;="&amp;M16, Table2[Local IntensStDev Pos], "&lt;="&amp;M17)</f>
        <v>2345</v>
      </c>
    </row>
    <row r="23" spans="1:13" x14ac:dyDescent="0.25">
      <c r="A23">
        <v>0.30499999999999999</v>
      </c>
      <c r="B23">
        <f>COUNTIFS(Table2[Ratio Pos], "&gt;="&amp;A23, Table2[Ratio Pos], "&lt;"&amp;A24)</f>
        <v>6</v>
      </c>
      <c r="C23">
        <f>COUNTIFS(Table2[Ratio Neg], "&gt;="&amp;A23, Table2[Ratio Neg], "&lt;"&amp;A24)</f>
        <v>0</v>
      </c>
      <c r="G23" s="49" t="s">
        <v>51</v>
      </c>
      <c r="H23">
        <f>H22/4000*100</f>
        <v>22.3</v>
      </c>
      <c r="K23" s="49" t="s">
        <v>51</v>
      </c>
      <c r="L23">
        <f>L22/4000*100</f>
        <v>58.625000000000007</v>
      </c>
    </row>
    <row r="24" spans="1:13" x14ac:dyDescent="0.25">
      <c r="A24">
        <v>0.31</v>
      </c>
      <c r="B24">
        <f>COUNTIFS(Table2[Ratio Pos], "&gt;="&amp;A24, Table2[Ratio Pos], "&lt;"&amp;A25)</f>
        <v>12</v>
      </c>
      <c r="C24">
        <f>COUNTIFS(Table2[Ratio Neg], "&gt;="&amp;A24, Table2[Ratio Neg], "&lt;"&amp;A25)</f>
        <v>0</v>
      </c>
    </row>
    <row r="25" spans="1:13" x14ac:dyDescent="0.25">
      <c r="A25">
        <v>0.315</v>
      </c>
      <c r="B25">
        <f>COUNTIFS(Table2[Ratio Pos], "&gt;="&amp;A25, Table2[Ratio Pos], "&lt;"&amp;A26)</f>
        <v>9</v>
      </c>
      <c r="C25">
        <f>COUNTIFS(Table2[Ratio Neg], "&gt;="&amp;A25, Table2[Ratio Neg], "&lt;"&amp;A26)</f>
        <v>0</v>
      </c>
      <c r="G25" s="21" t="s">
        <v>49</v>
      </c>
      <c r="K25" s="21" t="s">
        <v>49</v>
      </c>
    </row>
    <row r="26" spans="1:13" x14ac:dyDescent="0.25">
      <c r="A26">
        <v>0.32</v>
      </c>
      <c r="B26">
        <f>COUNTIFS(Table2[Ratio Pos], "&gt;="&amp;A26, Table2[Ratio Pos], "&lt;"&amp;A27)</f>
        <v>19</v>
      </c>
      <c r="C26">
        <f>COUNTIFS(Table2[Ratio Neg], "&gt;="&amp;A26, Table2[Ratio Neg], "&lt;"&amp;A27)</f>
        <v>0</v>
      </c>
      <c r="G26" s="49" t="s">
        <v>50</v>
      </c>
      <c r="H26">
        <f>COUNTIFS(Table2[Ratio Neg], "&gt;="&amp;H16, Table2[Ratio Neg], "&lt;="&amp;H17)</f>
        <v>3358</v>
      </c>
      <c r="K26" s="49" t="s">
        <v>50</v>
      </c>
      <c r="L26">
        <f>COUNTIFS(Table2[Local IntensStDev Neg], "&gt;="&amp;L16, Table2[Local IntensStDev Neg], "&lt;="&amp;L17)</f>
        <v>1295</v>
      </c>
    </row>
    <row r="27" spans="1:13" x14ac:dyDescent="0.25">
      <c r="A27">
        <v>0.32500000000000001</v>
      </c>
      <c r="B27">
        <f>COUNTIFS(Table2[Ratio Pos], "&gt;="&amp;A27, Table2[Ratio Pos], "&lt;"&amp;A28)</f>
        <v>20</v>
      </c>
      <c r="C27">
        <f>COUNTIFS(Table2[Ratio Neg], "&gt;="&amp;A27, Table2[Ratio Neg], "&lt;"&amp;A28)</f>
        <v>0</v>
      </c>
      <c r="G27" s="20" t="s">
        <v>51</v>
      </c>
      <c r="H27">
        <f>H26/4000*100</f>
        <v>83.95</v>
      </c>
      <c r="K27" s="20" t="s">
        <v>51</v>
      </c>
      <c r="L27">
        <f>L26/4000*100</f>
        <v>32.375</v>
      </c>
    </row>
    <row r="28" spans="1:13" x14ac:dyDescent="0.25">
      <c r="A28">
        <v>0.33</v>
      </c>
      <c r="B28">
        <f>COUNTIFS(Table2[Ratio Pos], "&gt;="&amp;A28, Table2[Ratio Pos], "&lt;"&amp;A29)</f>
        <v>23</v>
      </c>
      <c r="C28">
        <f>COUNTIFS(Table2[Ratio Neg], "&gt;="&amp;A28, Table2[Ratio Neg], "&lt;"&amp;A29)</f>
        <v>0</v>
      </c>
    </row>
    <row r="29" spans="1:13" x14ac:dyDescent="0.25">
      <c r="A29">
        <v>0.33500000000000002</v>
      </c>
      <c r="B29">
        <f>COUNTIFS(Table2[Ratio Pos], "&gt;="&amp;A29, Table2[Ratio Pos], "&lt;"&amp;A30)</f>
        <v>15</v>
      </c>
      <c r="C29">
        <f>COUNTIFS(Table2[Ratio Neg], "&gt;="&amp;A29, Table2[Ratio Neg], "&lt;"&amp;A30)</f>
        <v>0</v>
      </c>
    </row>
    <row r="30" spans="1:13" x14ac:dyDescent="0.25">
      <c r="A30">
        <v>0.34</v>
      </c>
      <c r="B30">
        <f>COUNTIFS(Table2[Ratio Pos], "&gt;="&amp;A30, Table2[Ratio Pos], "&lt;"&amp;A31)</f>
        <v>18</v>
      </c>
      <c r="C30">
        <f>COUNTIFS(Table2[Ratio Neg], "&gt;="&amp;A30, Table2[Ratio Neg], "&lt;"&amp;A31)</f>
        <v>0</v>
      </c>
      <c r="G30" s="21" t="s">
        <v>15</v>
      </c>
      <c r="K30" s="21" t="s">
        <v>15</v>
      </c>
    </row>
    <row r="31" spans="1:13" x14ac:dyDescent="0.25">
      <c r="A31">
        <v>0.34499999999999997</v>
      </c>
      <c r="B31">
        <f>COUNTIFS(Table2[Ratio Pos], "&gt;="&amp;A31, Table2[Ratio Pos], "&lt;"&amp;A32)</f>
        <v>33</v>
      </c>
      <c r="C31">
        <f>COUNTIFS(Table2[Ratio Neg], "&gt;="&amp;A31, Table2[Ratio Neg], "&lt;"&amp;A32)</f>
        <v>0</v>
      </c>
      <c r="G31" t="s">
        <v>50</v>
      </c>
      <c r="H31">
        <f>H22+H26</f>
        <v>4250</v>
      </c>
      <c r="K31" t="s">
        <v>50</v>
      </c>
      <c r="L31">
        <f>L22+L26</f>
        <v>3640</v>
      </c>
    </row>
    <row r="32" spans="1:13" x14ac:dyDescent="0.25">
      <c r="A32">
        <v>0.35</v>
      </c>
      <c r="B32">
        <f>COUNTIFS(Table2[Ratio Pos], "&gt;="&amp;A32, Table2[Ratio Pos], "&lt;"&amp;A33)</f>
        <v>34</v>
      </c>
      <c r="C32">
        <f>COUNTIFS(Table2[Ratio Neg], "&gt;="&amp;A32, Table2[Ratio Neg], "&lt;"&amp;A33)</f>
        <v>0</v>
      </c>
      <c r="G32" t="s">
        <v>51</v>
      </c>
      <c r="H32">
        <f>H31/8000*100</f>
        <v>53.125</v>
      </c>
      <c r="K32" t="s">
        <v>51</v>
      </c>
      <c r="L32">
        <f>L31/8000*100</f>
        <v>45.5</v>
      </c>
    </row>
    <row r="33" spans="1:22" x14ac:dyDescent="0.25">
      <c r="A33">
        <v>0.35499999999999998</v>
      </c>
      <c r="B33">
        <f>COUNTIFS(Table2[Ratio Pos], "&gt;="&amp;A33, Table2[Ratio Pos], "&lt;"&amp;A34)</f>
        <v>29</v>
      </c>
      <c r="C33">
        <f>COUNTIFS(Table2[Ratio Neg], "&gt;="&amp;A33, Table2[Ratio Neg], "&lt;"&amp;A34)</f>
        <v>0</v>
      </c>
    </row>
    <row r="34" spans="1:22" x14ac:dyDescent="0.25">
      <c r="A34">
        <v>0.36</v>
      </c>
      <c r="B34">
        <f>COUNTIFS(Table2[Ratio Pos], "&gt;="&amp;A34, Table2[Ratio Pos], "&lt;"&amp;A35)</f>
        <v>27</v>
      </c>
      <c r="C34">
        <f>COUNTIFS(Table2[Ratio Neg], "&gt;="&amp;A34, Table2[Ratio Neg], "&lt;"&amp;A35)</f>
        <v>0</v>
      </c>
    </row>
    <row r="35" spans="1:22" x14ac:dyDescent="0.25">
      <c r="A35">
        <v>0.36499999999999999</v>
      </c>
      <c r="B35">
        <f>COUNTIFS(Table2[Ratio Pos], "&gt;="&amp;A35, Table2[Ratio Pos], "&lt;"&amp;A36)</f>
        <v>39</v>
      </c>
      <c r="C35">
        <f>COUNTIFS(Table2[Ratio Neg], "&gt;="&amp;A35, Table2[Ratio Neg], "&lt;"&amp;A36)</f>
        <v>0</v>
      </c>
    </row>
    <row r="36" spans="1:22" x14ac:dyDescent="0.25">
      <c r="A36">
        <v>0.37</v>
      </c>
      <c r="B36">
        <f>COUNTIFS(Table2[Ratio Pos], "&gt;="&amp;A36, Table2[Ratio Pos], "&lt;"&amp;A37)</f>
        <v>50</v>
      </c>
      <c r="C36">
        <f>COUNTIFS(Table2[Ratio Neg], "&gt;="&amp;A36, Table2[Ratio Neg], "&lt;"&amp;A37)</f>
        <v>0</v>
      </c>
    </row>
    <row r="37" spans="1:22" ht="24" thickBot="1" x14ac:dyDescent="0.4">
      <c r="A37">
        <v>0.375</v>
      </c>
      <c r="B37">
        <f>COUNTIFS(Table2[Ratio Pos], "&gt;="&amp;A37, Table2[Ratio Pos], "&lt;"&amp;A38)</f>
        <v>51</v>
      </c>
      <c r="C37">
        <f>COUNTIFS(Table2[Ratio Neg], "&gt;="&amp;A37, Table2[Ratio Neg], "&lt;"&amp;A38)</f>
        <v>0</v>
      </c>
      <c r="G37" s="69" t="s">
        <v>63</v>
      </c>
      <c r="H37" s="69"/>
      <c r="I37" s="69"/>
      <c r="J37" s="69"/>
      <c r="K37" s="69"/>
      <c r="L37" s="69"/>
      <c r="M37" s="69"/>
      <c r="P37" s="69" t="s">
        <v>75</v>
      </c>
      <c r="Q37" s="69"/>
      <c r="R37" s="69"/>
      <c r="S37" s="69"/>
      <c r="T37" s="69"/>
      <c r="U37" s="69"/>
      <c r="V37" s="69"/>
    </row>
    <row r="38" spans="1:22" x14ac:dyDescent="0.25">
      <c r="A38">
        <v>0.38</v>
      </c>
      <c r="B38">
        <f>COUNTIFS(Table2[Ratio Pos], "&gt;="&amp;A38, Table2[Ratio Pos], "&lt;"&amp;A39)</f>
        <v>56</v>
      </c>
      <c r="C38">
        <f>COUNTIFS(Table2[Ratio Neg], "&gt;="&amp;A38, Table2[Ratio Neg], "&lt;"&amp;A39)</f>
        <v>0</v>
      </c>
    </row>
    <row r="39" spans="1:22" x14ac:dyDescent="0.25">
      <c r="A39">
        <v>0.38500000000000001</v>
      </c>
      <c r="B39">
        <f>COUNTIFS(Table2[Ratio Pos], "&gt;="&amp;A39, Table2[Ratio Pos], "&lt;"&amp;A40)</f>
        <v>47</v>
      </c>
      <c r="C39">
        <f>COUNTIFS(Table2[Ratio Neg], "&gt;="&amp;A39, Table2[Ratio Neg], "&lt;"&amp;A40)</f>
        <v>0</v>
      </c>
    </row>
    <row r="40" spans="1:22" ht="21" x14ac:dyDescent="0.35">
      <c r="A40">
        <v>0.39</v>
      </c>
      <c r="B40">
        <f>COUNTIFS(Table2[Ratio Pos], "&gt;="&amp;A40, Table2[Ratio Pos], "&lt;"&amp;A41)</f>
        <v>50</v>
      </c>
      <c r="C40">
        <f>COUNTIFS(Table2[Ratio Neg], "&gt;="&amp;A40, Table2[Ratio Neg], "&lt;"&amp;A41)</f>
        <v>0</v>
      </c>
      <c r="G40" s="68" t="s">
        <v>97</v>
      </c>
      <c r="H40" s="68"/>
      <c r="I40" s="68"/>
      <c r="K40" s="68" t="s">
        <v>72</v>
      </c>
      <c r="L40" s="68"/>
      <c r="M40" s="68"/>
      <c r="P40" s="68" t="s">
        <v>97</v>
      </c>
      <c r="Q40" s="68"/>
      <c r="R40" s="68"/>
      <c r="T40" s="68" t="s">
        <v>72</v>
      </c>
      <c r="U40" s="68"/>
      <c r="V40" s="68"/>
    </row>
    <row r="41" spans="1:22" x14ac:dyDescent="0.25">
      <c r="A41">
        <v>0.39500000000000002</v>
      </c>
      <c r="B41">
        <f>COUNTIFS(Table2[Ratio Pos], "&gt;="&amp;A41, Table2[Ratio Pos], "&lt;"&amp;A42)</f>
        <v>54</v>
      </c>
      <c r="C41">
        <f>COUNTIFS(Table2[Ratio Neg], "&gt;="&amp;A41, Table2[Ratio Neg], "&lt;"&amp;A42)</f>
        <v>0</v>
      </c>
    </row>
    <row r="42" spans="1:22" x14ac:dyDescent="0.25">
      <c r="A42">
        <v>0.4</v>
      </c>
      <c r="B42">
        <f>COUNTIFS(Table2[Ratio Pos], "&gt;="&amp;A42, Table2[Ratio Pos], "&lt;"&amp;A43)</f>
        <v>57</v>
      </c>
      <c r="C42">
        <f>COUNTIFS(Table2[Ratio Neg], "&gt;="&amp;A42, Table2[Ratio Neg], "&lt;"&amp;A43)</f>
        <v>0</v>
      </c>
      <c r="G42" t="s">
        <v>64</v>
      </c>
      <c r="H42" s="59">
        <f>AVERAGE(J5:K5)</f>
        <v>0.72625396449097224</v>
      </c>
      <c r="K42" t="s">
        <v>64</v>
      </c>
      <c r="L42" s="25" t="e">
        <f>AVERAGE(L5:M5)</f>
        <v>#DIV/0!</v>
      </c>
      <c r="P42" t="s">
        <v>64</v>
      </c>
      <c r="Q42" s="25">
        <f>AVERAGE(J7:K7)</f>
        <v>0.72424006929058105</v>
      </c>
      <c r="T42" t="s">
        <v>64</v>
      </c>
      <c r="U42" s="25" t="e">
        <f>AVERAGE(L7:M7)</f>
        <v>#DIV/0!</v>
      </c>
    </row>
    <row r="43" spans="1:22" x14ac:dyDescent="0.25">
      <c r="A43">
        <v>0.40500000000000003</v>
      </c>
      <c r="B43">
        <f>COUNTIFS(Table2[Ratio Pos], "&gt;="&amp;A43, Table2[Ratio Pos], "&lt;"&amp;A44)</f>
        <v>70</v>
      </c>
      <c r="C43">
        <f>COUNTIFS(Table2[Ratio Neg], "&gt;="&amp;A43, Table2[Ratio Neg], "&lt;"&amp;A44)</f>
        <v>0</v>
      </c>
    </row>
    <row r="44" spans="1:22" x14ac:dyDescent="0.25">
      <c r="A44">
        <v>0.41</v>
      </c>
      <c r="B44">
        <f>COUNTIFS(Table2[Ratio Pos], "&gt;="&amp;A44, Table2[Ratio Pos], "&lt;"&amp;A45)</f>
        <v>73</v>
      </c>
      <c r="C44">
        <f>COUNTIFS(Table2[Ratio Neg], "&gt;="&amp;A44, Table2[Ratio Neg], "&lt;"&amp;A45)</f>
        <v>0</v>
      </c>
      <c r="G44" t="s">
        <v>65</v>
      </c>
      <c r="H44">
        <f>COUNTIF(Table2[Ratio Neg], "&lt;"&amp;H42)</f>
        <v>19</v>
      </c>
      <c r="K44" t="s">
        <v>68</v>
      </c>
      <c r="L44">
        <f>COUNTIF(Table2[Local IntensStDev Neg], "&gt;"&amp;L42)</f>
        <v>0</v>
      </c>
      <c r="P44" t="s">
        <v>65</v>
      </c>
      <c r="Q44">
        <f>COUNTIF(Table2[Ratio Neg], "&lt;"&amp;Q42)</f>
        <v>19</v>
      </c>
      <c r="T44" t="s">
        <v>68</v>
      </c>
      <c r="U44">
        <f>COUNTIF(Table2[Local IntensStDev Neg], "&gt;"&amp;U42)</f>
        <v>0</v>
      </c>
    </row>
    <row r="45" spans="1:22" x14ac:dyDescent="0.25">
      <c r="A45">
        <v>0.41499999999999998</v>
      </c>
      <c r="B45">
        <f>COUNTIFS(Table2[Ratio Pos], "&gt;="&amp;A45, Table2[Ratio Pos], "&lt;"&amp;A46)</f>
        <v>55</v>
      </c>
      <c r="C45">
        <f>COUNTIFS(Table2[Ratio Neg], "&gt;="&amp;A45, Table2[Ratio Neg], "&lt;"&amp;A46)</f>
        <v>0</v>
      </c>
      <c r="G45" t="s">
        <v>66</v>
      </c>
      <c r="H45">
        <f>COUNTIF(Table2[Ratio Pos], "&gt;"&amp;H42)</f>
        <v>117</v>
      </c>
      <c r="K45" t="s">
        <v>69</v>
      </c>
      <c r="L45">
        <f>COUNTIF(Table2[Local IntensStDev Pos], "&lt;"&amp;L42)</f>
        <v>0</v>
      </c>
      <c r="P45" t="s">
        <v>66</v>
      </c>
      <c r="Q45">
        <f>COUNTIF(Table2[Ratio Pos], "&gt;"&amp;Q42)</f>
        <v>118</v>
      </c>
      <c r="T45" t="s">
        <v>69</v>
      </c>
      <c r="U45">
        <f>COUNTIF(Table2[Local IntensStDev Pos], "&lt;"&amp;U42)</f>
        <v>0</v>
      </c>
    </row>
    <row r="46" spans="1:22" x14ac:dyDescent="0.25">
      <c r="A46">
        <v>0.42</v>
      </c>
      <c r="B46">
        <f>COUNTIFS(Table2[Ratio Pos], "&gt;="&amp;A46, Table2[Ratio Pos], "&lt;"&amp;A47)</f>
        <v>73</v>
      </c>
      <c r="C46">
        <f>COUNTIFS(Table2[Ratio Neg], "&gt;="&amp;A46, Table2[Ratio Neg], "&lt;"&amp;A47)</f>
        <v>0</v>
      </c>
    </row>
    <row r="47" spans="1:22" x14ac:dyDescent="0.25">
      <c r="A47">
        <v>0.42499999999999999</v>
      </c>
      <c r="B47">
        <f>COUNTIFS(Table2[Ratio Pos], "&gt;="&amp;A47, Table2[Ratio Pos], "&lt;"&amp;A48)</f>
        <v>92</v>
      </c>
      <c r="C47">
        <f>COUNTIFS(Table2[Ratio Neg], "&gt;="&amp;A47, Table2[Ratio Neg], "&lt;"&amp;A48)</f>
        <v>0</v>
      </c>
    </row>
    <row r="48" spans="1:22" x14ac:dyDescent="0.25">
      <c r="A48">
        <v>0.43</v>
      </c>
      <c r="B48">
        <f>COUNTIFS(Table2[Ratio Pos], "&gt;="&amp;A48, Table2[Ratio Pos], "&lt;"&amp;A49)</f>
        <v>85</v>
      </c>
      <c r="C48">
        <f>COUNTIFS(Table2[Ratio Neg], "&gt;="&amp;A48, Table2[Ratio Neg], "&lt;"&amp;A49)</f>
        <v>0</v>
      </c>
      <c r="G48" t="s">
        <v>67</v>
      </c>
      <c r="K48" t="s">
        <v>67</v>
      </c>
      <c r="P48" t="s">
        <v>67</v>
      </c>
      <c r="T48" t="s">
        <v>67</v>
      </c>
    </row>
    <row r="49" spans="1:21" x14ac:dyDescent="0.25">
      <c r="A49">
        <v>0.435</v>
      </c>
      <c r="B49">
        <f>COUNTIFS(Table2[Ratio Pos], "&gt;="&amp;A49, Table2[Ratio Pos], "&lt;"&amp;A50)</f>
        <v>82</v>
      </c>
      <c r="C49">
        <f>COUNTIFS(Table2[Ratio Neg], "&gt;="&amp;A49, Table2[Ratio Neg], "&lt;"&amp;A50)</f>
        <v>0</v>
      </c>
      <c r="G49" s="49" t="s">
        <v>50</v>
      </c>
      <c r="H49">
        <f>SUM(H44:H45)</f>
        <v>136</v>
      </c>
      <c r="K49" s="49" t="s">
        <v>50</v>
      </c>
      <c r="L49">
        <f>SUM(L44:L45)</f>
        <v>0</v>
      </c>
      <c r="P49" s="49" t="s">
        <v>50</v>
      </c>
      <c r="Q49">
        <f>SUM(Q44:Q45)</f>
        <v>137</v>
      </c>
      <c r="T49" s="49" t="s">
        <v>50</v>
      </c>
      <c r="U49">
        <f>SUM(U44:U45)</f>
        <v>0</v>
      </c>
    </row>
    <row r="50" spans="1:21" x14ac:dyDescent="0.25">
      <c r="A50">
        <v>0.44</v>
      </c>
      <c r="B50">
        <f>COUNTIFS(Table2[Ratio Pos], "&gt;="&amp;A50, Table2[Ratio Pos], "&lt;"&amp;A51)</f>
        <v>90</v>
      </c>
      <c r="C50">
        <f>COUNTIFS(Table2[Ratio Neg], "&gt;="&amp;A50, Table2[Ratio Neg], "&lt;"&amp;A51)</f>
        <v>0</v>
      </c>
      <c r="G50" s="49" t="s">
        <v>51</v>
      </c>
      <c r="H50" s="58">
        <f>H49/8000*100</f>
        <v>1.7000000000000002</v>
      </c>
      <c r="K50" s="49" t="s">
        <v>51</v>
      </c>
      <c r="L50">
        <f>L49/8000*100</f>
        <v>0</v>
      </c>
      <c r="P50" s="49" t="s">
        <v>51</v>
      </c>
      <c r="Q50">
        <f>Q49/8000*100</f>
        <v>1.7125000000000001</v>
      </c>
      <c r="T50" s="49" t="s">
        <v>51</v>
      </c>
      <c r="U50">
        <f>U49/8000*100</f>
        <v>0</v>
      </c>
    </row>
    <row r="51" spans="1:21" x14ac:dyDescent="0.25">
      <c r="A51">
        <v>0.44500000000000001</v>
      </c>
      <c r="B51">
        <f>COUNTIFS(Table2[Ratio Pos], "&gt;="&amp;A51, Table2[Ratio Pos], "&lt;"&amp;A52)</f>
        <v>90</v>
      </c>
      <c r="C51">
        <f>COUNTIFS(Table2[Ratio Neg], "&gt;="&amp;A51, Table2[Ratio Neg], "&lt;"&amp;A52)</f>
        <v>0</v>
      </c>
    </row>
    <row r="52" spans="1:21" x14ac:dyDescent="0.25">
      <c r="A52">
        <v>0.45</v>
      </c>
      <c r="B52">
        <f>COUNTIFS(Table2[Ratio Pos], "&gt;="&amp;A52, Table2[Ratio Pos], "&lt;"&amp;A53)</f>
        <v>85</v>
      </c>
      <c r="C52">
        <f>COUNTIFS(Table2[Ratio Neg], "&gt;="&amp;A52, Table2[Ratio Neg], "&lt;"&amp;A53)</f>
        <v>0</v>
      </c>
    </row>
    <row r="53" spans="1:21" x14ac:dyDescent="0.25">
      <c r="A53">
        <v>0.45500000000000002</v>
      </c>
      <c r="B53">
        <f>COUNTIFS(Table2[Ratio Pos], "&gt;="&amp;A53, Table2[Ratio Pos], "&lt;"&amp;A54)</f>
        <v>92</v>
      </c>
      <c r="C53">
        <f>COUNTIFS(Table2[Ratio Neg], "&gt;="&amp;A53, Table2[Ratio Neg], "&lt;"&amp;A54)</f>
        <v>0</v>
      </c>
    </row>
    <row r="54" spans="1:21" x14ac:dyDescent="0.25">
      <c r="A54">
        <v>0.46</v>
      </c>
      <c r="B54">
        <f>COUNTIFS(Table2[Ratio Pos], "&gt;="&amp;A54, Table2[Ratio Pos], "&lt;"&amp;A55)</f>
        <v>83</v>
      </c>
      <c r="C54">
        <f>COUNTIFS(Table2[Ratio Neg], "&gt;="&amp;A54, Table2[Ratio Neg], "&lt;"&amp;A55)</f>
        <v>0</v>
      </c>
      <c r="N54" t="s">
        <v>107</v>
      </c>
      <c r="P54" t="s">
        <v>64</v>
      </c>
      <c r="Q54" s="25">
        <f>AVERAGE(J7:K7)+0.0235</f>
        <v>0.74774006929058101</v>
      </c>
    </row>
    <row r="55" spans="1:21" x14ac:dyDescent="0.25">
      <c r="A55">
        <v>0.46500000000000002</v>
      </c>
      <c r="B55">
        <f>COUNTIFS(Table2[Ratio Pos], "&gt;="&amp;A55, Table2[Ratio Pos], "&lt;"&amp;A56)</f>
        <v>97</v>
      </c>
      <c r="C55">
        <f>COUNTIFS(Table2[Ratio Neg], "&gt;="&amp;A55, Table2[Ratio Neg], "&lt;"&amp;A56)</f>
        <v>0</v>
      </c>
    </row>
    <row r="56" spans="1:21" x14ac:dyDescent="0.25">
      <c r="A56">
        <v>0.47</v>
      </c>
      <c r="B56">
        <f>COUNTIFS(Table2[Ratio Pos], "&gt;="&amp;A56, Table2[Ratio Pos], "&lt;"&amp;A57)</f>
        <v>74</v>
      </c>
      <c r="C56">
        <f>COUNTIFS(Table2[Ratio Neg], "&gt;="&amp;A56, Table2[Ratio Neg], "&lt;"&amp;A57)</f>
        <v>0</v>
      </c>
      <c r="P56" t="s">
        <v>65</v>
      </c>
      <c r="Q56">
        <f>COUNTIF(Table2[Ratio Neg], "&lt;"&amp;Q54)</f>
        <v>28</v>
      </c>
    </row>
    <row r="57" spans="1:21" x14ac:dyDescent="0.25">
      <c r="A57">
        <v>0.47499999999999998</v>
      </c>
      <c r="B57">
        <f>COUNTIFS(Table2[Ratio Pos], "&gt;="&amp;A57, Table2[Ratio Pos], "&lt;"&amp;A58)</f>
        <v>84</v>
      </c>
      <c r="C57">
        <f>COUNTIFS(Table2[Ratio Neg], "&gt;="&amp;A57, Table2[Ratio Neg], "&lt;"&amp;A58)</f>
        <v>0</v>
      </c>
      <c r="P57" t="s">
        <v>66</v>
      </c>
      <c r="Q57">
        <f>COUNTIF(Table2[Ratio Pos], "&gt;"&amp;Q54)</f>
        <v>85</v>
      </c>
    </row>
    <row r="58" spans="1:21" x14ac:dyDescent="0.25">
      <c r="A58">
        <v>0.48</v>
      </c>
      <c r="B58">
        <f>COUNTIFS(Table2[Ratio Pos], "&gt;="&amp;A58, Table2[Ratio Pos], "&lt;"&amp;A59)</f>
        <v>77</v>
      </c>
      <c r="C58">
        <f>COUNTIFS(Table2[Ratio Neg], "&gt;="&amp;A58, Table2[Ratio Neg], "&lt;"&amp;A59)</f>
        <v>0</v>
      </c>
    </row>
    <row r="59" spans="1:21" x14ac:dyDescent="0.25">
      <c r="A59">
        <v>0.48499999999999999</v>
      </c>
      <c r="B59">
        <f>COUNTIFS(Table2[Ratio Pos], "&gt;="&amp;A59, Table2[Ratio Pos], "&lt;"&amp;A60)</f>
        <v>72</v>
      </c>
      <c r="C59">
        <f>COUNTIFS(Table2[Ratio Neg], "&gt;="&amp;A59, Table2[Ratio Neg], "&lt;"&amp;A60)</f>
        <v>0</v>
      </c>
    </row>
    <row r="60" spans="1:21" x14ac:dyDescent="0.25">
      <c r="A60">
        <v>0.49</v>
      </c>
      <c r="B60">
        <f>COUNTIFS(Table2[Ratio Pos], "&gt;="&amp;A60, Table2[Ratio Pos], "&lt;"&amp;A61)</f>
        <v>85</v>
      </c>
      <c r="C60">
        <f>COUNTIFS(Table2[Ratio Neg], "&gt;="&amp;A60, Table2[Ratio Neg], "&lt;"&amp;A61)</f>
        <v>0</v>
      </c>
      <c r="P60" t="s">
        <v>67</v>
      </c>
    </row>
    <row r="61" spans="1:21" x14ac:dyDescent="0.25">
      <c r="A61">
        <v>0.495</v>
      </c>
      <c r="B61">
        <f>COUNTIFS(Table2[Ratio Pos], "&gt;="&amp;A61, Table2[Ratio Pos], "&lt;"&amp;A62)</f>
        <v>82</v>
      </c>
      <c r="C61">
        <f>COUNTIFS(Table2[Ratio Neg], "&gt;="&amp;A61, Table2[Ratio Neg], "&lt;"&amp;A62)</f>
        <v>0</v>
      </c>
      <c r="P61" s="50" t="s">
        <v>50</v>
      </c>
      <c r="Q61">
        <f>SUM(Q56:Q57)</f>
        <v>113</v>
      </c>
    </row>
    <row r="62" spans="1:21" x14ac:dyDescent="0.25">
      <c r="A62">
        <v>0.5</v>
      </c>
      <c r="B62">
        <f>COUNTIFS(Table2[Ratio Pos], "&gt;="&amp;A62, Table2[Ratio Pos], "&lt;"&amp;A63)</f>
        <v>69</v>
      </c>
      <c r="C62">
        <f>COUNTIFS(Table2[Ratio Neg], "&gt;="&amp;A62, Table2[Ratio Neg], "&lt;"&amp;A63)</f>
        <v>0</v>
      </c>
      <c r="P62" s="50" t="s">
        <v>51</v>
      </c>
      <c r="Q62">
        <f>Q61/8000*100</f>
        <v>1.4125000000000001</v>
      </c>
    </row>
    <row r="63" spans="1:21" x14ac:dyDescent="0.25">
      <c r="A63">
        <v>0.505</v>
      </c>
      <c r="B63">
        <f>COUNTIFS(Table2[Ratio Pos], "&gt;="&amp;A63, Table2[Ratio Pos], "&lt;"&amp;A64)</f>
        <v>94</v>
      </c>
      <c r="C63">
        <f>COUNTIFS(Table2[Ratio Neg], "&gt;="&amp;A63, Table2[Ratio Neg], "&lt;"&amp;A64)</f>
        <v>0</v>
      </c>
    </row>
    <row r="64" spans="1:21" x14ac:dyDescent="0.25">
      <c r="A64">
        <v>0.51</v>
      </c>
      <c r="B64">
        <f>COUNTIFS(Table2[Ratio Pos], "&gt;="&amp;A64, Table2[Ratio Pos], "&lt;"&amp;A65)</f>
        <v>69</v>
      </c>
      <c r="C64">
        <f>COUNTIFS(Table2[Ratio Neg], "&gt;="&amp;A64, Table2[Ratio Neg], "&lt;"&amp;A65)</f>
        <v>0</v>
      </c>
    </row>
    <row r="65" spans="1:3" x14ac:dyDescent="0.25">
      <c r="A65">
        <v>0.51500000000000001</v>
      </c>
      <c r="B65">
        <f>COUNTIFS(Table2[Ratio Pos], "&gt;="&amp;A65, Table2[Ratio Pos], "&lt;"&amp;A66)</f>
        <v>69</v>
      </c>
      <c r="C65">
        <f>COUNTIFS(Table2[Ratio Neg], "&gt;="&amp;A65, Table2[Ratio Neg], "&lt;"&amp;A66)</f>
        <v>0</v>
      </c>
    </row>
    <row r="66" spans="1:3" x14ac:dyDescent="0.25">
      <c r="A66">
        <v>0.52</v>
      </c>
      <c r="B66">
        <f>COUNTIFS(Table2[Ratio Pos], "&gt;="&amp;A66, Table2[Ratio Pos], "&lt;"&amp;A67)</f>
        <v>87</v>
      </c>
      <c r="C66">
        <f>COUNTIFS(Table2[Ratio Neg], "&gt;="&amp;A66, Table2[Ratio Neg], "&lt;"&amp;A67)</f>
        <v>0</v>
      </c>
    </row>
    <row r="67" spans="1:3" x14ac:dyDescent="0.25">
      <c r="A67">
        <v>0.52500000000000002</v>
      </c>
      <c r="B67">
        <f>COUNTIFS(Table2[Ratio Pos], "&gt;="&amp;A67, Table2[Ratio Pos], "&lt;"&amp;A68)</f>
        <v>86</v>
      </c>
      <c r="C67">
        <f>COUNTIFS(Table2[Ratio Neg], "&gt;="&amp;A67, Table2[Ratio Neg], "&lt;"&amp;A68)</f>
        <v>0</v>
      </c>
    </row>
    <row r="68" spans="1:3" x14ac:dyDescent="0.25">
      <c r="A68">
        <v>0.53</v>
      </c>
      <c r="B68">
        <f>COUNTIFS(Table2[Ratio Pos], "&gt;="&amp;A68, Table2[Ratio Pos], "&lt;"&amp;A69)</f>
        <v>81</v>
      </c>
      <c r="C68">
        <f>COUNTIFS(Table2[Ratio Neg], "&gt;="&amp;A68, Table2[Ratio Neg], "&lt;"&amp;A69)</f>
        <v>0</v>
      </c>
    </row>
    <row r="69" spans="1:3" x14ac:dyDescent="0.25">
      <c r="A69">
        <v>0.53500000000000003</v>
      </c>
      <c r="B69">
        <f>COUNTIFS(Table2[Ratio Pos], "&gt;="&amp;A69, Table2[Ratio Pos], "&lt;"&amp;A70)</f>
        <v>65</v>
      </c>
      <c r="C69">
        <f>COUNTIFS(Table2[Ratio Neg], "&gt;="&amp;A69, Table2[Ratio Neg], "&lt;"&amp;A70)</f>
        <v>0</v>
      </c>
    </row>
    <row r="70" spans="1:3" x14ac:dyDescent="0.25">
      <c r="A70">
        <v>0.54</v>
      </c>
      <c r="B70">
        <f>COUNTIFS(Table2[Ratio Pos], "&gt;="&amp;A70, Table2[Ratio Pos], "&lt;"&amp;A71)</f>
        <v>58</v>
      </c>
      <c r="C70">
        <f>COUNTIFS(Table2[Ratio Neg], "&gt;="&amp;A70, Table2[Ratio Neg], "&lt;"&amp;A71)</f>
        <v>0</v>
      </c>
    </row>
    <row r="71" spans="1:3" x14ac:dyDescent="0.25">
      <c r="A71">
        <v>0.54500000000000004</v>
      </c>
      <c r="B71">
        <f>COUNTIFS(Table2[Ratio Pos], "&gt;="&amp;A71, Table2[Ratio Pos], "&lt;"&amp;A72)</f>
        <v>62</v>
      </c>
      <c r="C71">
        <f>COUNTIFS(Table2[Ratio Neg], "&gt;="&amp;A71, Table2[Ratio Neg], "&lt;"&amp;A72)</f>
        <v>0</v>
      </c>
    </row>
    <row r="72" spans="1:3" x14ac:dyDescent="0.25">
      <c r="A72">
        <v>0.55000000000000004</v>
      </c>
      <c r="B72">
        <f>COUNTIFS(Table2[Ratio Pos], "&gt;="&amp;A72, Table2[Ratio Pos], "&lt;"&amp;A73)</f>
        <v>58</v>
      </c>
      <c r="C72">
        <f>COUNTIFS(Table2[Ratio Neg], "&gt;="&amp;A72, Table2[Ratio Neg], "&lt;"&amp;A73)</f>
        <v>0</v>
      </c>
    </row>
    <row r="73" spans="1:3" x14ac:dyDescent="0.25">
      <c r="A73">
        <v>0.55500000000000005</v>
      </c>
      <c r="B73">
        <f>COUNTIFS(Table2[Ratio Pos], "&gt;="&amp;A73, Table2[Ratio Pos], "&lt;"&amp;A74)</f>
        <v>56</v>
      </c>
      <c r="C73">
        <f>COUNTIFS(Table2[Ratio Neg], "&gt;="&amp;A73, Table2[Ratio Neg], "&lt;"&amp;A74)</f>
        <v>0</v>
      </c>
    </row>
    <row r="74" spans="1:3" x14ac:dyDescent="0.25">
      <c r="A74">
        <v>0.56000000000000005</v>
      </c>
      <c r="B74">
        <f>COUNTIFS(Table2[Ratio Pos], "&gt;="&amp;A74, Table2[Ratio Pos], "&lt;"&amp;A75)</f>
        <v>60</v>
      </c>
      <c r="C74">
        <f>COUNTIFS(Table2[Ratio Neg], "&gt;="&amp;A74, Table2[Ratio Neg], "&lt;"&amp;A75)</f>
        <v>1</v>
      </c>
    </row>
    <row r="75" spans="1:3" x14ac:dyDescent="0.25">
      <c r="A75">
        <v>0.56499999999999995</v>
      </c>
      <c r="B75">
        <f>COUNTIFS(Table2[Ratio Pos], "&gt;="&amp;A75, Table2[Ratio Pos], "&lt;"&amp;A76)</f>
        <v>50</v>
      </c>
      <c r="C75">
        <f>COUNTIFS(Table2[Ratio Neg], "&gt;="&amp;A75, Table2[Ratio Neg], "&lt;"&amp;A76)</f>
        <v>0</v>
      </c>
    </row>
    <row r="76" spans="1:3" x14ac:dyDescent="0.25">
      <c r="A76">
        <v>0.56999999999999995</v>
      </c>
      <c r="B76">
        <f>COUNTIFS(Table2[Ratio Pos], "&gt;="&amp;A76, Table2[Ratio Pos], "&lt;"&amp;A77)</f>
        <v>42</v>
      </c>
      <c r="C76">
        <f>COUNTIFS(Table2[Ratio Neg], "&gt;="&amp;A76, Table2[Ratio Neg], "&lt;"&amp;A77)</f>
        <v>0</v>
      </c>
    </row>
    <row r="77" spans="1:3" x14ac:dyDescent="0.25">
      <c r="A77">
        <v>0.57499999999999996</v>
      </c>
      <c r="B77">
        <f>COUNTIFS(Table2[Ratio Pos], "&gt;="&amp;A77, Table2[Ratio Pos], "&lt;"&amp;A78)</f>
        <v>37</v>
      </c>
      <c r="C77">
        <f>COUNTIFS(Table2[Ratio Neg], "&gt;="&amp;A77, Table2[Ratio Neg], "&lt;"&amp;A78)</f>
        <v>0</v>
      </c>
    </row>
    <row r="78" spans="1:3" x14ac:dyDescent="0.25">
      <c r="A78">
        <v>0.57999999999999996</v>
      </c>
      <c r="B78">
        <f>COUNTIFS(Table2[Ratio Pos], "&gt;="&amp;A78, Table2[Ratio Pos], "&lt;"&amp;A79)</f>
        <v>33</v>
      </c>
      <c r="C78">
        <f>COUNTIFS(Table2[Ratio Neg], "&gt;="&amp;A78, Table2[Ratio Neg], "&lt;"&amp;A79)</f>
        <v>0</v>
      </c>
    </row>
    <row r="79" spans="1:3" x14ac:dyDescent="0.25">
      <c r="A79">
        <v>0.58499999999999996</v>
      </c>
      <c r="B79">
        <f>COUNTIFS(Table2[Ratio Pos], "&gt;="&amp;A79, Table2[Ratio Pos], "&lt;"&amp;A80)</f>
        <v>51</v>
      </c>
      <c r="C79">
        <f>COUNTIFS(Table2[Ratio Neg], "&gt;="&amp;A79, Table2[Ratio Neg], "&lt;"&amp;A80)</f>
        <v>0</v>
      </c>
    </row>
    <row r="80" spans="1:3" x14ac:dyDescent="0.25">
      <c r="A80">
        <v>0.59</v>
      </c>
      <c r="B80">
        <f>COUNTIFS(Table2[Ratio Pos], "&gt;="&amp;A80, Table2[Ratio Pos], "&lt;"&amp;A81)</f>
        <v>24</v>
      </c>
      <c r="C80">
        <f>COUNTIFS(Table2[Ratio Neg], "&gt;="&amp;A80, Table2[Ratio Neg], "&lt;"&amp;A81)</f>
        <v>0</v>
      </c>
    </row>
    <row r="81" spans="1:3" x14ac:dyDescent="0.25">
      <c r="A81">
        <v>0.59499999999999997</v>
      </c>
      <c r="B81">
        <f>COUNTIFS(Table2[Ratio Pos], "&gt;="&amp;A81, Table2[Ratio Pos], "&lt;"&amp;A82)</f>
        <v>26</v>
      </c>
      <c r="C81">
        <f>COUNTIFS(Table2[Ratio Neg], "&gt;="&amp;A81, Table2[Ratio Neg], "&lt;"&amp;A82)</f>
        <v>1</v>
      </c>
    </row>
    <row r="82" spans="1:3" x14ac:dyDescent="0.25">
      <c r="A82">
        <v>0.6</v>
      </c>
      <c r="B82">
        <f>COUNTIFS(Table2[Ratio Pos], "&gt;="&amp;A82, Table2[Ratio Pos], "&lt;"&amp;A83)</f>
        <v>24</v>
      </c>
      <c r="C82">
        <f>COUNTIFS(Table2[Ratio Neg], "&gt;="&amp;A82, Table2[Ratio Neg], "&lt;"&amp;A83)</f>
        <v>0</v>
      </c>
    </row>
    <row r="83" spans="1:3" x14ac:dyDescent="0.25">
      <c r="A83">
        <v>0.60499999999999998</v>
      </c>
      <c r="B83">
        <f>COUNTIFS(Table2[Ratio Pos], "&gt;="&amp;A83, Table2[Ratio Pos], "&lt;"&amp;A84)</f>
        <v>36</v>
      </c>
      <c r="C83">
        <f>COUNTIFS(Table2[Ratio Neg], "&gt;="&amp;A83, Table2[Ratio Neg], "&lt;"&amp;A84)</f>
        <v>1</v>
      </c>
    </row>
    <row r="84" spans="1:3" x14ac:dyDescent="0.25">
      <c r="A84">
        <v>0.61</v>
      </c>
      <c r="B84">
        <f>COUNTIFS(Table2[Ratio Pos], "&gt;="&amp;A84, Table2[Ratio Pos], "&lt;"&amp;A85)</f>
        <v>38</v>
      </c>
      <c r="C84">
        <f>COUNTIFS(Table2[Ratio Neg], "&gt;="&amp;A84, Table2[Ratio Neg], "&lt;"&amp;A85)</f>
        <v>0</v>
      </c>
    </row>
    <row r="85" spans="1:3" x14ac:dyDescent="0.25">
      <c r="A85">
        <v>0.61499999999999999</v>
      </c>
      <c r="B85">
        <f>COUNTIFS(Table2[Ratio Pos], "&gt;="&amp;A85, Table2[Ratio Pos], "&lt;"&amp;A86)</f>
        <v>26</v>
      </c>
      <c r="C85">
        <f>COUNTIFS(Table2[Ratio Neg], "&gt;="&amp;A85, Table2[Ratio Neg], "&lt;"&amp;A86)</f>
        <v>0</v>
      </c>
    </row>
    <row r="86" spans="1:3" x14ac:dyDescent="0.25">
      <c r="A86">
        <v>0.62</v>
      </c>
      <c r="B86">
        <f>COUNTIFS(Table2[Ratio Pos], "&gt;="&amp;A86, Table2[Ratio Pos], "&lt;"&amp;A87)</f>
        <v>23</v>
      </c>
      <c r="C86">
        <f>COUNTIFS(Table2[Ratio Neg], "&gt;="&amp;A86, Table2[Ratio Neg], "&lt;"&amp;A87)</f>
        <v>0</v>
      </c>
    </row>
    <row r="87" spans="1:3" x14ac:dyDescent="0.25">
      <c r="A87">
        <v>0.625</v>
      </c>
      <c r="B87">
        <f>COUNTIFS(Table2[Ratio Pos], "&gt;="&amp;A87, Table2[Ratio Pos], "&lt;"&amp;A88)</f>
        <v>22</v>
      </c>
      <c r="C87">
        <f>COUNTIFS(Table2[Ratio Neg], "&gt;="&amp;A87, Table2[Ratio Neg], "&lt;"&amp;A88)</f>
        <v>0</v>
      </c>
    </row>
    <row r="88" spans="1:3" x14ac:dyDescent="0.25">
      <c r="A88">
        <v>0.63</v>
      </c>
      <c r="B88">
        <f>COUNTIFS(Table2[Ratio Pos], "&gt;="&amp;A88, Table2[Ratio Pos], "&lt;"&amp;A89)</f>
        <v>27</v>
      </c>
      <c r="C88">
        <f>COUNTIFS(Table2[Ratio Neg], "&gt;="&amp;A88, Table2[Ratio Neg], "&lt;"&amp;A89)</f>
        <v>1</v>
      </c>
    </row>
    <row r="89" spans="1:3" x14ac:dyDescent="0.25">
      <c r="A89">
        <v>0.63500000000000001</v>
      </c>
      <c r="B89">
        <f>COUNTIFS(Table2[Ratio Pos], "&gt;="&amp;A89, Table2[Ratio Pos], "&lt;"&amp;A90)</f>
        <v>28</v>
      </c>
      <c r="C89">
        <f>COUNTIFS(Table2[Ratio Neg], "&gt;="&amp;A89, Table2[Ratio Neg], "&lt;"&amp;A90)</f>
        <v>2</v>
      </c>
    </row>
    <row r="90" spans="1:3" x14ac:dyDescent="0.25">
      <c r="A90">
        <v>0.64</v>
      </c>
      <c r="B90">
        <f>COUNTIFS(Table2[Ratio Pos], "&gt;="&amp;A90, Table2[Ratio Pos], "&lt;"&amp;A91)</f>
        <v>15</v>
      </c>
      <c r="C90">
        <f>COUNTIFS(Table2[Ratio Neg], "&gt;="&amp;A90, Table2[Ratio Neg], "&lt;"&amp;A91)</f>
        <v>0</v>
      </c>
    </row>
    <row r="91" spans="1:3" x14ac:dyDescent="0.25">
      <c r="A91">
        <v>0.64500000000000002</v>
      </c>
      <c r="B91">
        <f>COUNTIFS(Table2[Ratio Pos], "&gt;="&amp;A91, Table2[Ratio Pos], "&lt;"&amp;A92)</f>
        <v>23</v>
      </c>
      <c r="C91">
        <f>COUNTIFS(Table2[Ratio Neg], "&gt;="&amp;A91, Table2[Ratio Neg], "&lt;"&amp;A92)</f>
        <v>1</v>
      </c>
    </row>
    <row r="92" spans="1:3" x14ac:dyDescent="0.25">
      <c r="A92">
        <v>0.65</v>
      </c>
      <c r="B92">
        <f>COUNTIFS(Table2[Ratio Pos], "&gt;="&amp;A92, Table2[Ratio Pos], "&lt;"&amp;A93)</f>
        <v>22</v>
      </c>
      <c r="C92">
        <f>COUNTIFS(Table2[Ratio Neg], "&gt;="&amp;A92, Table2[Ratio Neg], "&lt;"&amp;A93)</f>
        <v>2</v>
      </c>
    </row>
    <row r="93" spans="1:3" x14ac:dyDescent="0.25">
      <c r="A93">
        <v>0.65500000000000003</v>
      </c>
      <c r="B93">
        <f>COUNTIFS(Table2[Ratio Pos], "&gt;="&amp;A93, Table2[Ratio Pos], "&lt;"&amp;A94)</f>
        <v>25</v>
      </c>
      <c r="C93">
        <f>COUNTIFS(Table2[Ratio Neg], "&gt;="&amp;A93, Table2[Ratio Neg], "&lt;"&amp;A94)</f>
        <v>3</v>
      </c>
    </row>
    <row r="94" spans="1:3" x14ac:dyDescent="0.25">
      <c r="A94">
        <v>0.66</v>
      </c>
      <c r="B94">
        <f>COUNTIFS(Table2[Ratio Pos], "&gt;="&amp;A94, Table2[Ratio Pos], "&lt;"&amp;A95)</f>
        <v>15</v>
      </c>
      <c r="C94">
        <f>COUNTIFS(Table2[Ratio Neg], "&gt;="&amp;A94, Table2[Ratio Neg], "&lt;"&amp;A95)</f>
        <v>1</v>
      </c>
    </row>
    <row r="95" spans="1:3" x14ac:dyDescent="0.25">
      <c r="A95">
        <v>0.66500000000000004</v>
      </c>
      <c r="B95">
        <f>COUNTIFS(Table2[Ratio Pos], "&gt;="&amp;A95, Table2[Ratio Pos], "&lt;"&amp;A96)</f>
        <v>18</v>
      </c>
      <c r="C95">
        <f>COUNTIFS(Table2[Ratio Neg], "&gt;="&amp;A95, Table2[Ratio Neg], "&lt;"&amp;A96)</f>
        <v>0</v>
      </c>
    </row>
    <row r="96" spans="1:3" x14ac:dyDescent="0.25">
      <c r="A96">
        <v>0.67</v>
      </c>
      <c r="B96">
        <f>COUNTIFS(Table2[Ratio Pos], "&gt;="&amp;A96, Table2[Ratio Pos], "&lt;"&amp;A97)</f>
        <v>14</v>
      </c>
      <c r="C96">
        <f>COUNTIFS(Table2[Ratio Neg], "&gt;="&amp;A96, Table2[Ratio Neg], "&lt;"&amp;A97)</f>
        <v>1</v>
      </c>
    </row>
    <row r="97" spans="1:3" x14ac:dyDescent="0.25">
      <c r="A97">
        <v>0.67500000000000004</v>
      </c>
      <c r="B97">
        <f>COUNTIFS(Table2[Ratio Pos], "&gt;="&amp;A97, Table2[Ratio Pos], "&lt;"&amp;A98)</f>
        <v>18</v>
      </c>
      <c r="C97">
        <f>COUNTIFS(Table2[Ratio Neg], "&gt;="&amp;A97, Table2[Ratio Neg], "&lt;"&amp;A98)</f>
        <v>0</v>
      </c>
    </row>
    <row r="98" spans="1:3" x14ac:dyDescent="0.25">
      <c r="A98">
        <v>0.68</v>
      </c>
      <c r="B98">
        <f>COUNTIFS(Table2[Ratio Pos], "&gt;="&amp;A98, Table2[Ratio Pos], "&lt;"&amp;A99)</f>
        <v>10</v>
      </c>
      <c r="C98">
        <f>COUNTIFS(Table2[Ratio Neg], "&gt;="&amp;A98, Table2[Ratio Neg], "&lt;"&amp;A99)</f>
        <v>1</v>
      </c>
    </row>
    <row r="99" spans="1:3" x14ac:dyDescent="0.25">
      <c r="A99">
        <v>0.68500000000000005</v>
      </c>
      <c r="B99">
        <f>COUNTIFS(Table2[Ratio Pos], "&gt;="&amp;A99, Table2[Ratio Pos], "&lt;"&amp;A100)</f>
        <v>14</v>
      </c>
      <c r="C99">
        <f>COUNTIFS(Table2[Ratio Neg], "&gt;="&amp;A99, Table2[Ratio Neg], "&lt;"&amp;A100)</f>
        <v>0</v>
      </c>
    </row>
    <row r="100" spans="1:3" x14ac:dyDescent="0.25">
      <c r="A100">
        <v>0.69</v>
      </c>
      <c r="B100">
        <f>COUNTIFS(Table2[Ratio Pos], "&gt;="&amp;A100, Table2[Ratio Pos], "&lt;"&amp;A101)</f>
        <v>17</v>
      </c>
      <c r="C100">
        <f>COUNTIFS(Table2[Ratio Neg], "&gt;="&amp;A100, Table2[Ratio Neg], "&lt;"&amp;A101)</f>
        <v>0</v>
      </c>
    </row>
    <row r="101" spans="1:3" x14ac:dyDescent="0.25">
      <c r="A101">
        <v>0.69499999999999995</v>
      </c>
      <c r="B101">
        <f>COUNTIFS(Table2[Ratio Pos], "&gt;="&amp;A101, Table2[Ratio Pos], "&lt;"&amp;A102)</f>
        <v>17</v>
      </c>
      <c r="C101">
        <f>COUNTIFS(Table2[Ratio Neg], "&gt;="&amp;A101, Table2[Ratio Neg], "&lt;"&amp;A102)</f>
        <v>1</v>
      </c>
    </row>
    <row r="102" spans="1:3" x14ac:dyDescent="0.25">
      <c r="A102">
        <v>0.7</v>
      </c>
      <c r="B102">
        <f>COUNTIFS(Table2[Ratio Pos], "&gt;="&amp;A102, Table2[Ratio Pos], "&lt;"&amp;A103)</f>
        <v>11</v>
      </c>
      <c r="C102">
        <f>COUNTIFS(Table2[Ratio Neg], "&gt;="&amp;A102, Table2[Ratio Neg], "&lt;"&amp;A103)</f>
        <v>1</v>
      </c>
    </row>
    <row r="103" spans="1:3" x14ac:dyDescent="0.25">
      <c r="A103">
        <v>0.70499999999999996</v>
      </c>
      <c r="B103">
        <f>COUNTIFS(Table2[Ratio Pos], "&gt;="&amp;A103, Table2[Ratio Pos], "&lt;"&amp;A104)</f>
        <v>3</v>
      </c>
      <c r="C103">
        <f>COUNTIFS(Table2[Ratio Neg], "&gt;="&amp;A103, Table2[Ratio Neg], "&lt;"&amp;A104)</f>
        <v>0</v>
      </c>
    </row>
    <row r="104" spans="1:3" x14ac:dyDescent="0.25">
      <c r="A104">
        <v>0.71</v>
      </c>
      <c r="B104">
        <f>COUNTIFS(Table2[Ratio Pos], "&gt;="&amp;A104, Table2[Ratio Pos], "&lt;"&amp;A105)</f>
        <v>11</v>
      </c>
      <c r="C104">
        <f>COUNTIFS(Table2[Ratio Neg], "&gt;="&amp;A104, Table2[Ratio Neg], "&lt;"&amp;A105)</f>
        <v>0</v>
      </c>
    </row>
    <row r="105" spans="1:3" x14ac:dyDescent="0.25">
      <c r="A105">
        <v>0.71499999999999997</v>
      </c>
      <c r="B105">
        <f>COUNTIFS(Table2[Ratio Pos], "&gt;="&amp;A105, Table2[Ratio Pos], "&lt;"&amp;A106)</f>
        <v>11</v>
      </c>
      <c r="C105">
        <f>COUNTIFS(Table2[Ratio Neg], "&gt;="&amp;A105, Table2[Ratio Neg], "&lt;"&amp;A106)</f>
        <v>0</v>
      </c>
    </row>
    <row r="106" spans="1:3" x14ac:dyDescent="0.25">
      <c r="A106">
        <v>0.72</v>
      </c>
      <c r="B106">
        <f>COUNTIFS(Table2[Ratio Pos], "&gt;="&amp;A106, Table2[Ratio Pos], "&lt;"&amp;A107)</f>
        <v>9</v>
      </c>
      <c r="C106">
        <f>COUNTIFS(Table2[Ratio Neg], "&gt;="&amp;A106, Table2[Ratio Neg], "&lt;"&amp;A107)</f>
        <v>2</v>
      </c>
    </row>
    <row r="107" spans="1:3" x14ac:dyDescent="0.25">
      <c r="A107">
        <v>0.72499999999999998</v>
      </c>
      <c r="B107">
        <f>COUNTIFS(Table2[Ratio Pos], "&gt;="&amp;A107, Table2[Ratio Pos], "&lt;"&amp;A108)</f>
        <v>9</v>
      </c>
      <c r="C107">
        <f>COUNTIFS(Table2[Ratio Neg], "&gt;="&amp;A107, Table2[Ratio Neg], "&lt;"&amp;A108)</f>
        <v>3</v>
      </c>
    </row>
    <row r="108" spans="1:3" x14ac:dyDescent="0.25">
      <c r="A108">
        <v>0.73</v>
      </c>
      <c r="B108">
        <f>COUNTIFS(Table2[Ratio Pos], "&gt;="&amp;A108, Table2[Ratio Pos], "&lt;"&amp;A109)</f>
        <v>7</v>
      </c>
      <c r="C108">
        <f>COUNTIFS(Table2[Ratio Neg], "&gt;="&amp;A108, Table2[Ratio Neg], "&lt;"&amp;A109)</f>
        <v>1</v>
      </c>
    </row>
    <row r="109" spans="1:3" x14ac:dyDescent="0.25">
      <c r="A109">
        <v>0.73499999999999999</v>
      </c>
      <c r="B109">
        <f>COUNTIFS(Table2[Ratio Pos], "&gt;="&amp;A109, Table2[Ratio Pos], "&lt;"&amp;A110)</f>
        <v>9</v>
      </c>
      <c r="C109">
        <f>COUNTIFS(Table2[Ratio Neg], "&gt;="&amp;A109, Table2[Ratio Neg], "&lt;"&amp;A110)</f>
        <v>2</v>
      </c>
    </row>
    <row r="110" spans="1:3" x14ac:dyDescent="0.25">
      <c r="A110">
        <v>0.74</v>
      </c>
      <c r="B110">
        <f>COUNTIFS(Table2[Ratio Pos], "&gt;="&amp;A110, Table2[Ratio Pos], "&lt;"&amp;A111)</f>
        <v>6</v>
      </c>
      <c r="C110">
        <f>COUNTIFS(Table2[Ratio Neg], "&gt;="&amp;A110, Table2[Ratio Neg], "&lt;"&amp;A111)</f>
        <v>2</v>
      </c>
    </row>
    <row r="111" spans="1:3" x14ac:dyDescent="0.25">
      <c r="A111">
        <v>0.745</v>
      </c>
      <c r="B111">
        <f>COUNTIFS(Table2[Ratio Pos], "&gt;="&amp;A111, Table2[Ratio Pos], "&lt;"&amp;A112)</f>
        <v>1</v>
      </c>
      <c r="C111">
        <f>COUNTIFS(Table2[Ratio Neg], "&gt;="&amp;A111, Table2[Ratio Neg], "&lt;"&amp;A112)</f>
        <v>5</v>
      </c>
    </row>
    <row r="112" spans="1:3" x14ac:dyDescent="0.25">
      <c r="A112">
        <v>0.75</v>
      </c>
      <c r="B112">
        <f>COUNTIFS(Table2[Ratio Pos], "&gt;="&amp;A112, Table2[Ratio Pos], "&lt;"&amp;A113)</f>
        <v>2</v>
      </c>
      <c r="C112">
        <f>COUNTIFS(Table2[Ratio Neg], "&gt;="&amp;A112, Table2[Ratio Neg], "&lt;"&amp;A113)</f>
        <v>1</v>
      </c>
    </row>
    <row r="113" spans="1:3" x14ac:dyDescent="0.25">
      <c r="A113">
        <v>0.755</v>
      </c>
      <c r="B113">
        <f>COUNTIFS(Table2[Ratio Pos], "&gt;="&amp;A113, Table2[Ratio Pos], "&lt;"&amp;A114)</f>
        <v>5</v>
      </c>
      <c r="C113">
        <f>COUNTIFS(Table2[Ratio Neg], "&gt;="&amp;A113, Table2[Ratio Neg], "&lt;"&amp;A114)</f>
        <v>1</v>
      </c>
    </row>
    <row r="114" spans="1:3" x14ac:dyDescent="0.25">
      <c r="A114">
        <v>0.76</v>
      </c>
      <c r="B114">
        <f>COUNTIFS(Table2[Ratio Pos], "&gt;="&amp;A114, Table2[Ratio Pos], "&lt;"&amp;A115)</f>
        <v>2</v>
      </c>
      <c r="C114">
        <f>COUNTIFS(Table2[Ratio Neg], "&gt;="&amp;A114, Table2[Ratio Neg], "&lt;"&amp;A115)</f>
        <v>1</v>
      </c>
    </row>
    <row r="115" spans="1:3" x14ac:dyDescent="0.25">
      <c r="A115">
        <v>0.76500000000000001</v>
      </c>
      <c r="B115">
        <f>COUNTIFS(Table2[Ratio Pos], "&gt;="&amp;A115, Table2[Ratio Pos], "&lt;"&amp;A116)</f>
        <v>2</v>
      </c>
      <c r="C115">
        <f>COUNTIFS(Table2[Ratio Neg], "&gt;="&amp;A115, Table2[Ratio Neg], "&lt;"&amp;A116)</f>
        <v>3</v>
      </c>
    </row>
    <row r="116" spans="1:3" x14ac:dyDescent="0.25">
      <c r="A116">
        <v>0.77</v>
      </c>
      <c r="B116">
        <f>COUNTIFS(Table2[Ratio Pos], "&gt;="&amp;A116, Table2[Ratio Pos], "&lt;"&amp;A117)</f>
        <v>3</v>
      </c>
      <c r="C116">
        <f>COUNTIFS(Table2[Ratio Neg], "&gt;="&amp;A116, Table2[Ratio Neg], "&lt;"&amp;A117)</f>
        <v>1</v>
      </c>
    </row>
    <row r="117" spans="1:3" x14ac:dyDescent="0.25">
      <c r="A117">
        <v>0.77500000000000002</v>
      </c>
      <c r="B117">
        <f>COUNTIFS(Table2[Ratio Pos], "&gt;="&amp;A117, Table2[Ratio Pos], "&lt;"&amp;A118)</f>
        <v>5</v>
      </c>
      <c r="C117">
        <f>COUNTIFS(Table2[Ratio Neg], "&gt;="&amp;A117, Table2[Ratio Neg], "&lt;"&amp;A118)</f>
        <v>1</v>
      </c>
    </row>
    <row r="118" spans="1:3" x14ac:dyDescent="0.25">
      <c r="A118">
        <v>0.78</v>
      </c>
      <c r="B118">
        <f>COUNTIFS(Table2[Ratio Pos], "&gt;="&amp;A118, Table2[Ratio Pos], "&lt;"&amp;A119)</f>
        <v>2</v>
      </c>
      <c r="C118">
        <f>COUNTIFS(Table2[Ratio Neg], "&gt;="&amp;A118, Table2[Ratio Neg], "&lt;"&amp;A119)</f>
        <v>3</v>
      </c>
    </row>
    <row r="119" spans="1:3" x14ac:dyDescent="0.25">
      <c r="A119">
        <v>0.78500000000000003</v>
      </c>
      <c r="B119">
        <f>COUNTIFS(Table2[Ratio Pos], "&gt;="&amp;A119, Table2[Ratio Pos], "&lt;"&amp;A120)</f>
        <v>1</v>
      </c>
      <c r="C119">
        <f>COUNTIFS(Table2[Ratio Neg], "&gt;="&amp;A119, Table2[Ratio Neg], "&lt;"&amp;A120)</f>
        <v>3</v>
      </c>
    </row>
    <row r="120" spans="1:3" x14ac:dyDescent="0.25">
      <c r="A120">
        <v>0.79</v>
      </c>
      <c r="B120">
        <f>COUNTIFS(Table2[Ratio Pos], "&gt;="&amp;A120, Table2[Ratio Pos], "&lt;"&amp;A121)</f>
        <v>1</v>
      </c>
      <c r="C120">
        <f>COUNTIFS(Table2[Ratio Neg], "&gt;="&amp;A120, Table2[Ratio Neg], "&lt;"&amp;A121)</f>
        <v>2</v>
      </c>
    </row>
    <row r="121" spans="1:3" x14ac:dyDescent="0.25">
      <c r="A121">
        <v>0.79500000000000004</v>
      </c>
      <c r="B121">
        <f>COUNTIFS(Table2[Ratio Pos], "&gt;="&amp;A121, Table2[Ratio Pos], "&lt;"&amp;A122)</f>
        <v>4</v>
      </c>
      <c r="C121">
        <f>COUNTIFS(Table2[Ratio Neg], "&gt;="&amp;A121, Table2[Ratio Neg], "&lt;"&amp;A122)</f>
        <v>5</v>
      </c>
    </row>
    <row r="122" spans="1:3" x14ac:dyDescent="0.25">
      <c r="A122">
        <v>0.8</v>
      </c>
      <c r="B122">
        <f>COUNTIFS(Table2[Ratio Pos], "&gt;="&amp;A122, Table2[Ratio Pos], "&lt;"&amp;A123)</f>
        <v>0</v>
      </c>
      <c r="C122">
        <f>COUNTIFS(Table2[Ratio Neg], "&gt;="&amp;A122, Table2[Ratio Neg], "&lt;"&amp;A123)</f>
        <v>2</v>
      </c>
    </row>
    <row r="123" spans="1:3" x14ac:dyDescent="0.25">
      <c r="A123">
        <v>0.80500000000000005</v>
      </c>
      <c r="B123">
        <f>COUNTIFS(Table2[Ratio Pos], "&gt;="&amp;A123, Table2[Ratio Pos], "&lt;"&amp;A124)</f>
        <v>3</v>
      </c>
      <c r="C123">
        <f>COUNTIFS(Table2[Ratio Neg], "&gt;="&amp;A123, Table2[Ratio Neg], "&lt;"&amp;A124)</f>
        <v>1</v>
      </c>
    </row>
    <row r="124" spans="1:3" x14ac:dyDescent="0.25">
      <c r="A124">
        <v>0.81</v>
      </c>
      <c r="B124">
        <f>COUNTIFS(Table2[Ratio Pos], "&gt;="&amp;A124, Table2[Ratio Pos], "&lt;"&amp;A125)</f>
        <v>0</v>
      </c>
      <c r="C124">
        <f>COUNTIFS(Table2[Ratio Neg], "&gt;="&amp;A124, Table2[Ratio Neg], "&lt;"&amp;A125)</f>
        <v>2</v>
      </c>
    </row>
    <row r="125" spans="1:3" x14ac:dyDescent="0.25">
      <c r="A125">
        <v>0.81499999999999995</v>
      </c>
      <c r="B125">
        <f>COUNTIFS(Table2[Ratio Pos], "&gt;="&amp;A125, Table2[Ratio Pos], "&lt;"&amp;A126)</f>
        <v>0</v>
      </c>
      <c r="C125">
        <f>COUNTIFS(Table2[Ratio Neg], "&gt;="&amp;A125, Table2[Ratio Neg], "&lt;"&amp;A126)</f>
        <v>2</v>
      </c>
    </row>
    <row r="126" spans="1:3" x14ac:dyDescent="0.25">
      <c r="A126">
        <v>0.82</v>
      </c>
      <c r="B126">
        <f>COUNTIFS(Table2[Ratio Pos], "&gt;="&amp;A126, Table2[Ratio Pos], "&lt;"&amp;A127)</f>
        <v>2</v>
      </c>
      <c r="C126">
        <f>COUNTIFS(Table2[Ratio Neg], "&gt;="&amp;A126, Table2[Ratio Neg], "&lt;"&amp;A127)</f>
        <v>6</v>
      </c>
    </row>
    <row r="127" spans="1:3" x14ac:dyDescent="0.25">
      <c r="A127">
        <v>0.82499999999999996</v>
      </c>
      <c r="B127">
        <f>COUNTIFS(Table2[Ratio Pos], "&gt;="&amp;A127, Table2[Ratio Pos], "&lt;"&amp;A128)</f>
        <v>0</v>
      </c>
      <c r="C127">
        <f>COUNTIFS(Table2[Ratio Neg], "&gt;="&amp;A127, Table2[Ratio Neg], "&lt;"&amp;A128)</f>
        <v>3</v>
      </c>
    </row>
    <row r="128" spans="1:3" x14ac:dyDescent="0.25">
      <c r="A128">
        <v>0.83</v>
      </c>
      <c r="B128">
        <f>COUNTIFS(Table2[Ratio Pos], "&gt;="&amp;A128, Table2[Ratio Pos], "&lt;"&amp;A129)</f>
        <v>3</v>
      </c>
      <c r="C128">
        <f>COUNTIFS(Table2[Ratio Neg], "&gt;="&amp;A128, Table2[Ratio Neg], "&lt;"&amp;A129)</f>
        <v>6</v>
      </c>
    </row>
    <row r="129" spans="1:3" x14ac:dyDescent="0.25">
      <c r="A129">
        <v>0.83499999999999996</v>
      </c>
      <c r="B129">
        <f>COUNTIFS(Table2[Ratio Pos], "&gt;="&amp;A129, Table2[Ratio Pos], "&lt;"&amp;A130)</f>
        <v>3</v>
      </c>
      <c r="C129">
        <f>COUNTIFS(Table2[Ratio Neg], "&gt;="&amp;A129, Table2[Ratio Neg], "&lt;"&amp;A130)</f>
        <v>2</v>
      </c>
    </row>
    <row r="130" spans="1:3" x14ac:dyDescent="0.25">
      <c r="A130">
        <v>0.84</v>
      </c>
      <c r="B130">
        <f>COUNTIFS(Table2[Ratio Pos], "&gt;="&amp;A130, Table2[Ratio Pos], "&lt;"&amp;A131)</f>
        <v>1</v>
      </c>
      <c r="C130">
        <f>COUNTIFS(Table2[Ratio Neg], "&gt;="&amp;A130, Table2[Ratio Neg], "&lt;"&amp;A131)</f>
        <v>4</v>
      </c>
    </row>
    <row r="131" spans="1:3" x14ac:dyDescent="0.25">
      <c r="A131">
        <v>0.84499999999999997</v>
      </c>
      <c r="B131">
        <f>COUNTIFS(Table2[Ratio Pos], "&gt;="&amp;A131, Table2[Ratio Pos], "&lt;"&amp;A132)</f>
        <v>2</v>
      </c>
      <c r="C131">
        <f>COUNTIFS(Table2[Ratio Neg], "&gt;="&amp;A131, Table2[Ratio Neg], "&lt;"&amp;A132)</f>
        <v>3</v>
      </c>
    </row>
    <row r="132" spans="1:3" x14ac:dyDescent="0.25">
      <c r="A132">
        <v>0.85</v>
      </c>
      <c r="B132">
        <f>COUNTIFS(Table2[Ratio Pos], "&gt;="&amp;A132, Table2[Ratio Pos], "&lt;"&amp;A133)</f>
        <v>0</v>
      </c>
      <c r="C132">
        <f>COUNTIFS(Table2[Ratio Neg], "&gt;="&amp;A132, Table2[Ratio Neg], "&lt;"&amp;A133)</f>
        <v>2</v>
      </c>
    </row>
    <row r="133" spans="1:3" x14ac:dyDescent="0.25">
      <c r="A133">
        <v>0.85499999999999998</v>
      </c>
      <c r="B133">
        <f>COUNTIFS(Table2[Ratio Pos], "&gt;="&amp;A133, Table2[Ratio Pos], "&lt;"&amp;A134)</f>
        <v>0</v>
      </c>
      <c r="C133">
        <f>COUNTIFS(Table2[Ratio Neg], "&gt;="&amp;A133, Table2[Ratio Neg], "&lt;"&amp;A134)</f>
        <v>8</v>
      </c>
    </row>
    <row r="134" spans="1:3" x14ac:dyDescent="0.25">
      <c r="A134">
        <v>0.86</v>
      </c>
      <c r="B134">
        <f>COUNTIFS(Table2[Ratio Pos], "&gt;="&amp;A134, Table2[Ratio Pos], "&lt;"&amp;A135)</f>
        <v>2</v>
      </c>
      <c r="C134">
        <f>COUNTIFS(Table2[Ratio Neg], "&gt;="&amp;A134, Table2[Ratio Neg], "&lt;"&amp;A135)</f>
        <v>5</v>
      </c>
    </row>
    <row r="135" spans="1:3" x14ac:dyDescent="0.25">
      <c r="A135">
        <v>0.86499999999999999</v>
      </c>
      <c r="B135">
        <f>COUNTIFS(Table2[Ratio Pos], "&gt;="&amp;A135, Table2[Ratio Pos], "&lt;"&amp;A136)</f>
        <v>0</v>
      </c>
      <c r="C135">
        <f>COUNTIFS(Table2[Ratio Neg], "&gt;="&amp;A135, Table2[Ratio Neg], "&lt;"&amp;A136)</f>
        <v>3</v>
      </c>
    </row>
    <row r="136" spans="1:3" x14ac:dyDescent="0.25">
      <c r="A136">
        <v>0.87</v>
      </c>
      <c r="B136">
        <f>COUNTIFS(Table2[Ratio Pos], "&gt;="&amp;A136, Table2[Ratio Pos], "&lt;"&amp;A137)</f>
        <v>0</v>
      </c>
      <c r="C136">
        <f>COUNTIFS(Table2[Ratio Neg], "&gt;="&amp;A136, Table2[Ratio Neg], "&lt;"&amp;A137)</f>
        <v>6</v>
      </c>
    </row>
    <row r="137" spans="1:3" x14ac:dyDescent="0.25">
      <c r="A137">
        <v>0.875</v>
      </c>
      <c r="B137">
        <f>COUNTIFS(Table2[Ratio Pos], "&gt;="&amp;A137, Table2[Ratio Pos], "&lt;"&amp;A138)</f>
        <v>1</v>
      </c>
      <c r="C137">
        <f>COUNTIFS(Table2[Ratio Neg], "&gt;="&amp;A137, Table2[Ratio Neg], "&lt;"&amp;A138)</f>
        <v>7</v>
      </c>
    </row>
    <row r="138" spans="1:3" x14ac:dyDescent="0.25">
      <c r="A138">
        <v>0.88</v>
      </c>
      <c r="B138">
        <f>COUNTIFS(Table2[Ratio Pos], "&gt;="&amp;A138, Table2[Ratio Pos], "&lt;"&amp;A139)</f>
        <v>3</v>
      </c>
      <c r="C138">
        <f>COUNTIFS(Table2[Ratio Neg], "&gt;="&amp;A138, Table2[Ratio Neg], "&lt;"&amp;A139)</f>
        <v>9</v>
      </c>
    </row>
    <row r="139" spans="1:3" x14ac:dyDescent="0.25">
      <c r="A139">
        <v>0.88500000000000001</v>
      </c>
      <c r="B139">
        <f>COUNTIFS(Table2[Ratio Pos], "&gt;="&amp;A139, Table2[Ratio Pos], "&lt;"&amp;A140)</f>
        <v>3</v>
      </c>
      <c r="C139">
        <f>COUNTIFS(Table2[Ratio Neg], "&gt;="&amp;A139, Table2[Ratio Neg], "&lt;"&amp;A140)</f>
        <v>13</v>
      </c>
    </row>
    <row r="140" spans="1:3" x14ac:dyDescent="0.25">
      <c r="A140">
        <v>0.89</v>
      </c>
      <c r="B140">
        <f>COUNTIFS(Table2[Ratio Pos], "&gt;="&amp;A140, Table2[Ratio Pos], "&lt;"&amp;A141)</f>
        <v>2</v>
      </c>
      <c r="C140">
        <f>COUNTIFS(Table2[Ratio Neg], "&gt;="&amp;A140, Table2[Ratio Neg], "&lt;"&amp;A141)</f>
        <v>16</v>
      </c>
    </row>
    <row r="141" spans="1:3" x14ac:dyDescent="0.25">
      <c r="A141">
        <v>0.89500000000000002</v>
      </c>
      <c r="B141">
        <f>COUNTIFS(Table2[Ratio Pos], "&gt;="&amp;A141, Table2[Ratio Pos], "&lt;"&amp;A142)</f>
        <v>5</v>
      </c>
      <c r="C141">
        <f>COUNTIFS(Table2[Ratio Neg], "&gt;="&amp;A141, Table2[Ratio Neg], "&lt;"&amp;A142)</f>
        <v>16</v>
      </c>
    </row>
    <row r="142" spans="1:3" x14ac:dyDescent="0.25">
      <c r="A142">
        <v>0.9</v>
      </c>
      <c r="B142">
        <f>COUNTIFS(Table2[Ratio Pos], "&gt;="&amp;A142, Table2[Ratio Pos], "&lt;"&amp;A143)</f>
        <v>0</v>
      </c>
      <c r="C142">
        <f>COUNTIFS(Table2[Ratio Neg], "&gt;="&amp;A142, Table2[Ratio Neg], "&lt;"&amp;A143)</f>
        <v>18</v>
      </c>
    </row>
    <row r="143" spans="1:3" x14ac:dyDescent="0.25">
      <c r="A143">
        <v>0.90500000000000003</v>
      </c>
      <c r="B143">
        <f>COUNTIFS(Table2[Ratio Pos], "&gt;="&amp;A143, Table2[Ratio Pos], "&lt;"&amp;A144)</f>
        <v>1</v>
      </c>
      <c r="C143">
        <f>COUNTIFS(Table2[Ratio Neg], "&gt;="&amp;A143, Table2[Ratio Neg], "&lt;"&amp;A144)</f>
        <v>23</v>
      </c>
    </row>
    <row r="144" spans="1:3" x14ac:dyDescent="0.25">
      <c r="A144">
        <v>0.91</v>
      </c>
      <c r="B144">
        <f>COUNTIFS(Table2[Ratio Pos], "&gt;="&amp;A144, Table2[Ratio Pos], "&lt;"&amp;A145)</f>
        <v>2</v>
      </c>
      <c r="C144">
        <f>COUNTIFS(Table2[Ratio Neg], "&gt;="&amp;A144, Table2[Ratio Neg], "&lt;"&amp;A145)</f>
        <v>32</v>
      </c>
    </row>
    <row r="145" spans="1:3" x14ac:dyDescent="0.25">
      <c r="A145">
        <v>0.91500000000000004</v>
      </c>
      <c r="B145">
        <f>COUNTIFS(Table2[Ratio Pos], "&gt;="&amp;A145, Table2[Ratio Pos], "&lt;"&amp;A146)</f>
        <v>3</v>
      </c>
      <c r="C145">
        <f>COUNTIFS(Table2[Ratio Neg], "&gt;="&amp;A145, Table2[Ratio Neg], "&lt;"&amp;A146)</f>
        <v>35</v>
      </c>
    </row>
    <row r="146" spans="1:3" x14ac:dyDescent="0.25">
      <c r="A146">
        <v>0.92</v>
      </c>
      <c r="B146">
        <f>COUNTIFS(Table2[Ratio Pos], "&gt;="&amp;A146, Table2[Ratio Pos], "&lt;"&amp;A147)</f>
        <v>2</v>
      </c>
      <c r="C146">
        <f>COUNTIFS(Table2[Ratio Neg], "&gt;="&amp;A146, Table2[Ratio Neg], "&lt;"&amp;A147)</f>
        <v>61</v>
      </c>
    </row>
    <row r="147" spans="1:3" x14ac:dyDescent="0.25">
      <c r="A147">
        <v>0.92500000000000004</v>
      </c>
      <c r="B147">
        <f>COUNTIFS(Table2[Ratio Pos], "&gt;="&amp;A147, Table2[Ratio Pos], "&lt;"&amp;A148)</f>
        <v>2</v>
      </c>
      <c r="C147">
        <f>COUNTIFS(Table2[Ratio Neg], "&gt;="&amp;A147, Table2[Ratio Neg], "&lt;"&amp;A148)</f>
        <v>75</v>
      </c>
    </row>
    <row r="148" spans="1:3" x14ac:dyDescent="0.25">
      <c r="A148">
        <v>0.93</v>
      </c>
      <c r="B148">
        <f>COUNTIFS(Table2[Ratio Pos], "&gt;="&amp;A148, Table2[Ratio Pos], "&lt;"&amp;A149)</f>
        <v>2</v>
      </c>
      <c r="C148">
        <f>COUNTIFS(Table2[Ratio Neg], "&gt;="&amp;A148, Table2[Ratio Neg], "&lt;"&amp;A149)</f>
        <v>107</v>
      </c>
    </row>
    <row r="149" spans="1:3" x14ac:dyDescent="0.25">
      <c r="A149">
        <v>0.93500000000000005</v>
      </c>
      <c r="B149">
        <f>COUNTIFS(Table2[Ratio Pos], "&gt;="&amp;A149, Table2[Ratio Pos], "&lt;"&amp;A150)</f>
        <v>1</v>
      </c>
      <c r="C149">
        <f>COUNTIFS(Table2[Ratio Neg], "&gt;="&amp;A149, Table2[Ratio Neg], "&lt;"&amp;A150)</f>
        <v>166</v>
      </c>
    </row>
    <row r="150" spans="1:3" x14ac:dyDescent="0.25">
      <c r="A150">
        <v>0.94</v>
      </c>
      <c r="B150">
        <f>COUNTIFS(Table2[Ratio Pos], "&gt;="&amp;A150, Table2[Ratio Pos], "&lt;"&amp;A151)</f>
        <v>2</v>
      </c>
      <c r="C150">
        <f>COUNTIFS(Table2[Ratio Neg], "&gt;="&amp;A150, Table2[Ratio Neg], "&lt;"&amp;A151)</f>
        <v>174</v>
      </c>
    </row>
    <row r="151" spans="1:3" x14ac:dyDescent="0.25">
      <c r="A151">
        <v>0.94499999999999995</v>
      </c>
      <c r="B151">
        <f>COUNTIFS(Table2[Ratio Pos], "&gt;="&amp;A151, Table2[Ratio Pos], "&lt;"&amp;A152)</f>
        <v>4</v>
      </c>
      <c r="C151">
        <f>COUNTIFS(Table2[Ratio Neg], "&gt;="&amp;A151, Table2[Ratio Neg], "&lt;"&amp;A152)</f>
        <v>251</v>
      </c>
    </row>
    <row r="152" spans="1:3" x14ac:dyDescent="0.25">
      <c r="A152">
        <v>0.95</v>
      </c>
      <c r="B152">
        <f>COUNTIFS(Table2[Ratio Pos], "&gt;="&amp;A152, Table2[Ratio Pos], "&lt;"&amp;A153)</f>
        <v>3</v>
      </c>
      <c r="C152">
        <f>COUNTIFS(Table2[Ratio Neg], "&gt;="&amp;A152, Table2[Ratio Neg], "&lt;"&amp;A153)</f>
        <v>280</v>
      </c>
    </row>
    <row r="153" spans="1:3" x14ac:dyDescent="0.25">
      <c r="A153">
        <v>0.95499999999999996</v>
      </c>
      <c r="B153">
        <f>COUNTIFS(Table2[Ratio Pos], "&gt;="&amp;A153, Table2[Ratio Pos], "&lt;"&amp;A154)</f>
        <v>2</v>
      </c>
      <c r="C153">
        <f>COUNTIFS(Table2[Ratio Neg], "&gt;="&amp;A153, Table2[Ratio Neg], "&lt;"&amp;A154)</f>
        <v>373</v>
      </c>
    </row>
    <row r="154" spans="1:3" x14ac:dyDescent="0.25">
      <c r="A154">
        <v>0.96</v>
      </c>
      <c r="B154">
        <f>COUNTIFS(Table2[Ratio Pos], "&gt;="&amp;A154, Table2[Ratio Pos], "&lt;"&amp;A155)</f>
        <v>2</v>
      </c>
      <c r="C154">
        <f>COUNTIFS(Table2[Ratio Neg], "&gt;="&amp;A154, Table2[Ratio Neg], "&lt;"&amp;A155)</f>
        <v>493</v>
      </c>
    </row>
    <row r="155" spans="1:3" x14ac:dyDescent="0.25">
      <c r="A155">
        <v>0.96499999999999997</v>
      </c>
      <c r="B155">
        <f>COUNTIFS(Table2[Ratio Pos], "&gt;="&amp;A155, Table2[Ratio Pos], "&lt;"&amp;A156)</f>
        <v>1</v>
      </c>
      <c r="C155">
        <f>COUNTIFS(Table2[Ratio Neg], "&gt;="&amp;A155, Table2[Ratio Neg], "&lt;"&amp;A156)</f>
        <v>549</v>
      </c>
    </row>
    <row r="156" spans="1:3" x14ac:dyDescent="0.25">
      <c r="A156">
        <v>0.97</v>
      </c>
      <c r="B156">
        <f>COUNTIFS(Table2[Ratio Pos], "&gt;="&amp;A156, Table2[Ratio Pos], "&lt;"&amp;A157)</f>
        <v>0</v>
      </c>
      <c r="C156">
        <f>COUNTIFS(Table2[Ratio Neg], "&gt;="&amp;A156, Table2[Ratio Neg], "&lt;"&amp;A157)</f>
        <v>481</v>
      </c>
    </row>
    <row r="157" spans="1:3" x14ac:dyDescent="0.25">
      <c r="A157">
        <v>0.97499999999999998</v>
      </c>
      <c r="B157">
        <f>COUNTIFS(Table2[Ratio Pos], "&gt;="&amp;A157, Table2[Ratio Pos], "&lt;"&amp;A158)</f>
        <v>1</v>
      </c>
      <c r="C157">
        <f>COUNTIFS(Table2[Ratio Neg], "&gt;="&amp;A157, Table2[Ratio Neg], "&lt;"&amp;A158)</f>
        <v>391</v>
      </c>
    </row>
    <row r="158" spans="1:3" x14ac:dyDescent="0.25">
      <c r="A158">
        <v>0.98</v>
      </c>
      <c r="B158">
        <f>COUNTIFS(Table2[Ratio Pos], "&gt;="&amp;A158, Table2[Ratio Pos], "&lt;"&amp;A159)</f>
        <v>0</v>
      </c>
      <c r="C158">
        <f>COUNTIFS(Table2[Ratio Neg], "&gt;="&amp;A158, Table2[Ratio Neg], "&lt;"&amp;A159)</f>
        <v>214</v>
      </c>
    </row>
    <row r="159" spans="1:3" x14ac:dyDescent="0.25">
      <c r="A159">
        <v>0.98499999999999999</v>
      </c>
      <c r="B159">
        <f>COUNTIFS(Table2[Ratio Pos], "&gt;="&amp;A159, Table2[Ratio Pos], "&lt;"&amp;A160)</f>
        <v>0</v>
      </c>
      <c r="C159">
        <f>COUNTIFS(Table2[Ratio Neg], "&gt;="&amp;A159, Table2[Ratio Neg], "&lt;"&amp;A160)</f>
        <v>82</v>
      </c>
    </row>
    <row r="160" spans="1:3" x14ac:dyDescent="0.25">
      <c r="A160">
        <v>0.99</v>
      </c>
      <c r="B160">
        <f>COUNTIFS(Table2[Ratio Pos], "&gt;="&amp;A160, Table2[Ratio Pos], "&lt;"&amp;A161)</f>
        <v>0</v>
      </c>
      <c r="C160">
        <f>COUNTIFS(Table2[Ratio Neg], "&gt;="&amp;A160, Table2[Ratio Neg], "&lt;"&amp;A161)</f>
        <v>17</v>
      </c>
    </row>
    <row r="161" spans="1:3" x14ac:dyDescent="0.25">
      <c r="A161">
        <v>0.995</v>
      </c>
      <c r="B161">
        <f>COUNTIFS(Table2[Ratio Pos], "&gt;="&amp;A161, Table2[Ratio Pos], "&lt;"&amp;A162)</f>
        <v>0</v>
      </c>
      <c r="C161">
        <f>COUNTIFS(Table2[Ratio Neg], "&gt;="&amp;A161, Table2[Ratio Neg], "&lt;"&amp;A162)</f>
        <v>9</v>
      </c>
    </row>
    <row r="162" spans="1:3" x14ac:dyDescent="0.25">
      <c r="A162">
        <v>1</v>
      </c>
      <c r="B162">
        <f>COUNTIFS(Table2[Ratio Pos], "&gt;="&amp;A162, Table2[Ratio Pos], "&lt;"&amp;#REF!)</f>
        <v>0</v>
      </c>
      <c r="C162">
        <f>COUNTIFS(Table2[Ratio Neg], "&gt;="&amp;A162, Table2[Ratio Neg], "&lt;"&amp;#REF!)</f>
        <v>0</v>
      </c>
    </row>
  </sheetData>
  <mergeCells count="17">
    <mergeCell ref="G40:I40"/>
    <mergeCell ref="K40:M40"/>
    <mergeCell ref="P40:R40"/>
    <mergeCell ref="T40:V40"/>
    <mergeCell ref="J10:K10"/>
    <mergeCell ref="L10:M10"/>
    <mergeCell ref="G13:I13"/>
    <mergeCell ref="K13:M13"/>
    <mergeCell ref="G37:M37"/>
    <mergeCell ref="P37:V37"/>
    <mergeCell ref="J9:K9"/>
    <mergeCell ref="L9:M9"/>
    <mergeCell ref="I3:I4"/>
    <mergeCell ref="J3:K3"/>
    <mergeCell ref="L3:M3"/>
    <mergeCell ref="J8:K8"/>
    <mergeCell ref="L8:M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Mean, St.d. - Grey Intensities</vt:lpstr>
      <vt:lpstr>Mean, St.d. - Magnitudes</vt:lpstr>
      <vt:lpstr>Unique - Mags, Angles</vt:lpstr>
      <vt:lpstr>Maximum Magnitudes</vt:lpstr>
      <vt:lpstr>Mean, St.d - Local Intensity</vt:lpstr>
      <vt:lpstr>Mean - Local Gradients</vt:lpstr>
      <vt:lpstr>Ratios - Local vs.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Meyer</dc:creator>
  <cp:lastModifiedBy>Louis Meyer</cp:lastModifiedBy>
  <dcterms:created xsi:type="dcterms:W3CDTF">2019-05-16T13:46:19Z</dcterms:created>
  <dcterms:modified xsi:type="dcterms:W3CDTF">2019-05-21T19:01:10Z</dcterms:modified>
</cp:coreProperties>
</file>