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<sst xmlns="http://schemas.openxmlformats.org/spreadsheetml/2006/main" count="754" uniqueCount="356">
  <si>
    <t>File opened</t>
  </si>
  <si>
    <t>2023-08-03 15:21:20</t>
  </si>
  <si>
    <t>Console s/n</t>
  </si>
  <si>
    <t>68C-702812</t>
  </si>
  <si>
    <t>Console ver</t>
  </si>
  <si>
    <t>Bluestem v.2.1.08</t>
  </si>
  <si>
    <t>Scripts ver</t>
  </si>
  <si>
    <t>2022.05  2.1.08, Aug 2022</t>
  </si>
  <si>
    <t>Head s/n</t>
  </si>
  <si>
    <t>68H-0132802</t>
  </si>
  <si>
    <t>Head ver</t>
  </si>
  <si>
    <t>1.4.22</t>
  </si>
  <si>
    <t>Head cal</t>
  </si>
  <si>
    <t>{"oxygen": "21", "co2azero": "0.943145", "co2aspan1": "0.99634", "co2aspan2": "-0.0100546", "co2aspan2a": "0.302891", "co2aspan2b": "0.30086", "co2aspanconc1": "2505", "co2aspanconc2": "300.8", "co2bzero": "0.937309", "co2bspan1": "0.996579", "co2bspan2": "-0.0118324", "co2bspan2a": "0.305065", "co2bspan2b": "0.302921", "co2bspanconc1": "2505", "co2bspanconc2": "300.8", "h2oazero": "1.09465", "h2oaspan1": "0.997571", "h2oaspan2": "0", "h2oaspan2a": "0.0615031", "h2oaspan2b": "0.0613537", "h2oaspanconc1": "12.07", "h2oaspanconc2": "0", "h2obzero": "1.11073", "h2obspan1": "0.998267", "h2obspan2": "0", "h2obspan2a": "0.0630863", "h2obspan2b": "0.062977", "h2obspanconc1": "12.07", "h2obspanconc2": "0", "tazero": "0.0778122", "tbzero": "0.182774", "flowmeterzero": "2.49693", "flowazero": "0.36448", "flowbzero": "0.37201", "chamberpressurezero": "2.58342", "ssa_ref": "32046.7", "ssb_ref": "34596.6"}</t>
  </si>
  <si>
    <t>CO2 rangematch</t>
  </si>
  <si>
    <t>Mon Oct 10 13:38</t>
  </si>
  <si>
    <t>H2O rangematch</t>
  </si>
  <si>
    <t>Mon Oct 10 13:32</t>
  </si>
  <si>
    <t>Chamber type</t>
  </si>
  <si>
    <t>6800-01A</t>
  </si>
  <si>
    <t>Chamber s/n</t>
  </si>
  <si>
    <t>MPF-842384</t>
  </si>
  <si>
    <t>Chamber rev</t>
  </si>
  <si>
    <t>0</t>
  </si>
  <si>
    <t>Chamber cal</t>
  </si>
  <si>
    <t>Fluorometer</t>
  </si>
  <si>
    <t>Flr. Version</t>
  </si>
  <si>
    <t>15:21:20</t>
  </si>
  <si>
    <t>Stability Definition:	A (GasEx): Slp&lt;1 Per=10	gsw (GasEx): Slp&lt;1 Per=10	E (GasEx): Slp&lt;1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</si>
  <si>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</si>
  <si>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</si>
  <si>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</si>
  <si>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</si>
  <si>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</si>
  <si>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</si>
  <si>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</si>
  <si>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</si>
  <si>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</si>
  <si>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</si>
  <si>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</si>
  <si>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</si>
  <si>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</si>
  <si>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</si>
  <si>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</si>
  <si>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</si>
  <si>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</si>
  <si>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</si>
  <si>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</si>
  <si>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</si>
  <si>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</si>
  <si>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</si>
  <si>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</si>
  <si>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</si>
  <si>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</si>
  <si>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</si>
  <si>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</si>
  <si>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</si>
  <si>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</si>
  <si>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</si>
  <si>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</si>
  <si>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</si>
  <si>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</si>
  <si>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</si>
  <si>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</si>
  <si>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</si>
  <si>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</si>
  <si>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</si>
  <si>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</si>
  <si>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</si>
  <si>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</si>
  <si>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</si>
  <si>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</si>
  <si>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</si>
  <si>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</si>
  <si>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</si>
  <si>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</si>
  <si>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</si>
  <si>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</si>
  <si>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</si>
  <si>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</si>
  <si>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</si>
  <si>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2.72449 187.062 353.274 596.291 871.313 1091.69 1299.91 1480.05</t>
  </si>
  <si>
    <t>Fs_true</t>
  </si>
  <si>
    <t>-0.43902 230.018 390.702 590.386 805.934 1001.75 1201.61 1400.6</t>
  </si>
  <si>
    <t>leak_wt</t>
  </si>
  <si>
    <t>SysObs</t>
  </si>
  <si>
    <t>UserDefCon</t>
  </si>
  <si>
    <t>GasEx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</si>
  <si>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</si>
  <si>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</si>
  <si>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</si>
  <si>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</si>
  <si>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</si>
  <si>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</si>
  <si>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</si>
  <si>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</si>
  <si>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</si>
  <si>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</si>
  <si>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</si>
  <si>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</si>
  <si>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</si>
  <si>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</si>
  <si>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</si>
  <si>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</si>
  <si>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</si>
  <si>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</si>
  <si>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</si>
  <si>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</si>
  <si>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Air.temp</t>
  </si>
  <si>
    <t>Water.pot</t>
  </si>
  <si>
    <t>Ex.int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</si>
  <si>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</si>
  <si>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</si>
  <si>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</si>
  <si>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</si>
  <si>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</si>
  <si>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</si>
  <si>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</si>
  <si>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</si>
  <si>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</si>
  <si>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</si>
  <si>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</si>
  <si>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</si>
  <si>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</si>
  <si>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</si>
  <si>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</si>
  <si>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</si>
  <si>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</si>
  <si>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</si>
  <si>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</si>
  <si>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</si>
  <si>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</si>
  <si>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</si>
  <si>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</si>
  <si>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</si>
  <si>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</si>
  <si>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</si>
  <si>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</si>
  <si>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</si>
  <si>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</si>
  <si>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</si>
  <si>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</si>
  <si>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</si>
  <si>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</si>
  <si>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</si>
  <si>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</si>
  <si>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</si>
  <si>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</si>
  <si>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</si>
  <si>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</si>
  <si>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</si>
  <si>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</si>
  <si>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</si>
  <si>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</si>
  <si>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</si>
  <si>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</si>
  <si>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</si>
  <si>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</si>
  <si>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</si>
  <si>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</si>
  <si>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</si>
  <si>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</si>
  <si>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</si>
  <si>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</si>
  <si>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</si>
  <si>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</si>
  <si>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</si>
  <si>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</si>
  <si>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</si>
  <si>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</si>
  <si>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</si>
  <si>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</si>
  <si>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</si>
  <si>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</si>
  <si>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</si>
  <si>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</si>
  <si>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</si>
  <si>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</si>
  <si>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</si>
  <si>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</si>
  <si>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</si>
  <si>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</si>
  <si>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</si>
  <si>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</si>
  <si>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</si>
  <si>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</si>
  <si>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</si>
  <si>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</si>
  <si>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</si>
  <si>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</si>
  <si>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</si>
  <si>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</si>
  <si>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</si>
  <si>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</si>
  <si>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</si>
  <si>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</si>
  <si>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</si>
  <si>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</si>
  <si>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</si>
  <si>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</si>
  <si>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</si>
  <si>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</si>
  <si>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</si>
  <si>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</si>
  <si>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</si>
  <si>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</si>
  <si>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</si>
  <si>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E:MN</t>
  </si>
  <si>
    <t>E:SLP</t>
  </si>
  <si>
    <t>E:SD</t>
  </si>
  <si>
    <t>E:OK</t>
  </si>
  <si>
    <t>gsw:MN</t>
  </si>
  <si>
    <t>gsw:SLP</t>
  </si>
  <si>
    <t>gsw:SD</t>
  </si>
  <si>
    <t>gsw:OK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</si>
  <si>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</si>
  <si>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</si>
  <si>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</si>
  <si>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</si>
  <si>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</si>
  <si>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</si>
  <si>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</si>
  <si>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</si>
  <si>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</si>
  <si>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</si>
  <si>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</si>
  <si>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</si>
  <si>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</si>
  <si>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</si>
  <si>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</si>
  <si>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</si>
  <si>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</si>
  <si>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</si>
  <si>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</si>
  <si>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</si>
  <si>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</si>
  <si>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</si>
  <si>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</si>
  <si>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</si>
  <si>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</si>
  <si>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</si>
  <si>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</si>
  <si>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</si>
  <si>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</si>
  <si>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</si>
  <si>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</si>
  <si>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</si>
  <si>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</si>
  <si>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</si>
  <si>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</si>
  <si>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</si>
  <si>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</si>
  <si>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</si>
  <si>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</si>
  <si>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</si>
  <si>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</si>
  <si>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</si>
  <si>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</si>
  <si>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</si>
  <si>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</si>
  <si>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</si>
  <si>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</si>
  <si>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</si>
  <si>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</si>
  <si>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</si>
  <si>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</si>
  <si>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</si>
  <si>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</si>
  <si>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</si>
  <si>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</si>
  <si>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</si>
  <si>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</si>
  <si>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</si>
  <si>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</si>
  <si>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</si>
  <si>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</si>
  <si>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</si>
  <si>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</si>
  <si>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</si>
  <si>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</si>
  <si>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</si>
  <si>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</si>
  <si>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</si>
  <si>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</si>
  <si>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</si>
  <si>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</si>
  <si>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</si>
  <si>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</si>
  <si>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</si>
  <si>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</si>
  <si>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</si>
  <si>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</si>
  <si>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</si>
  <si>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</si>
  <si>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</si>
  <si>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</si>
  <si>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</si>
  <si>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</si>
  <si>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</si>
  <si>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</si>
  <si>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</si>
  <si>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</si>
  <si>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</si>
  <si>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</si>
  <si>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</si>
  <si>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</si>
  <si>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</si>
  <si>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</si>
  <si>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</si>
  <si>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</si>
  <si>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</si>
  <si>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</si>
  <si>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</si>
  <si>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</si>
  <si>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</si>
  <si>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</si>
  <si>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</si>
  <si>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C</t>
  </si>
  <si>
    <t>psi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</si>
  <si>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</si>
  <si>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</si>
  <si>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</si>
  <si>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</si>
  <si>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</si>
  <si>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</si>
  <si>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</si>
  <si>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</si>
  <si>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</si>
  <si>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</si>
  <si>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</si>
  <si>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</si>
  <si>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</si>
  <si>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secs</t>
  </si>
  <si>
    <t>µmol/mol</t>
  </si>
  <si>
    <t>mmol/mol</t>
  </si>
  <si>
    <t>µmol m⁻² s⁻¹ min⁻¹</t>
  </si>
  <si>
    <t>mol m⁻² s⁻¹ min⁻¹</t>
  </si>
  <si>
    <t>V</t>
  </si>
  <si>
    <t>mV</t>
  </si>
  <si>
    <t>mg</t>
  </si>
  <si>
    <t>hrs</t>
  </si>
  <si>
    <t>min</t>
  </si>
  <si>
    <t>20230804 15:31:59</t>
  </si>
  <si>
    <t>15:31:59</t>
  </si>
  <si>
    <t>none</t>
  </si>
  <si>
    <t>Excised</t>
  </si>
  <si>
    <t>0: Broadleaf</t>
  </si>
  <si>
    <t>15:27:13</t>
  </si>
  <si>
    <t>3/3</t>
  </si>
  <si>
    <t>10111111</t>
  </si>
  <si>
    <t>oioooooo</t>
  </si>
  <si>
    <t>on</t>
  </si>
  <si>
    <t>20230804 15:33:00</t>
  </si>
  <si>
    <t>15:33:00</t>
  </si>
  <si>
    <t>20230804 15:34:40</t>
  </si>
  <si>
    <t>15:34:40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</si>
</sst>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J19"/>
  <sheetViews>
    <sheetView tabSelected="1" workbookViewId="0"/>
  </sheetViews>
  <sheetFormatPr defaultRowHeight="15"/>
  <sheetData>
    <row r="2" spans="1:218">
      <c r="A2" t="s">
        <v>29</v>
      </c>
      <c r="B2" t="s">
        <v>30</v>
      </c>
      <c r="C2" t="s">
        <v>32</v>
      </c>
    </row>
    <row r="3" spans="1:218">
      <c r="B3" t="s">
        <v>31</v>
      </c>
      <c r="C3">
        <v>21</v>
      </c>
    </row>
    <row r="4" spans="1:218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18">
      <c r="B5" t="s">
        <v>19</v>
      </c>
      <c r="C5" t="s">
        <v>36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96.90000000000001</v>
      </c>
    </row>
    <row r="6" spans="1:218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218">
      <c r="B7">
        <v>0</v>
      </c>
      <c r="C7">
        <v>1</v>
      </c>
      <c r="D7">
        <v>0</v>
      </c>
      <c r="E7">
        <v>0</v>
      </c>
    </row>
    <row r="8" spans="1:218">
      <c r="A8" t="s">
        <v>50</v>
      </c>
      <c r="B8" t="s">
        <v>51</v>
      </c>
      <c r="C8" t="s">
        <v>53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218">
      <c r="B9" t="s">
        <v>52</v>
      </c>
      <c r="C9" t="s">
        <v>54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18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 spans="1:218">
      <c r="B11">
        <v>0</v>
      </c>
      <c r="C11">
        <v>0</v>
      </c>
      <c r="D11">
        <v>0</v>
      </c>
      <c r="E11">
        <v>0</v>
      </c>
      <c r="F11">
        <v>1</v>
      </c>
    </row>
    <row r="12" spans="1:218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82</v>
      </c>
      <c r="H12" t="s">
        <v>84</v>
      </c>
    </row>
    <row r="13" spans="1:218">
      <c r="B13">
        <v>-6276</v>
      </c>
      <c r="C13">
        <v>6.6</v>
      </c>
      <c r="D13">
        <v>1.709E-05</v>
      </c>
      <c r="E13">
        <v>3.11</v>
      </c>
      <c r="F13" t="s">
        <v>81</v>
      </c>
      <c r="G13" t="s">
        <v>83</v>
      </c>
      <c r="H13">
        <v>0</v>
      </c>
    </row>
    <row r="14" spans="1:218">
      <c r="A14" t="s">
        <v>85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86</v>
      </c>
      <c r="H14" t="s">
        <v>86</v>
      </c>
      <c r="I14" t="s">
        <v>86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89</v>
      </c>
      <c r="AN14" t="s">
        <v>89</v>
      </c>
      <c r="AO14" t="s">
        <v>89</v>
      </c>
      <c r="AP14" t="s">
        <v>89</v>
      </c>
      <c r="AQ14" t="s">
        <v>90</v>
      </c>
      <c r="AR14" t="s">
        <v>90</v>
      </c>
      <c r="AS14" t="s">
        <v>90</v>
      </c>
      <c r="AT14" t="s">
        <v>90</v>
      </c>
      <c r="AU14" t="s">
        <v>91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93</v>
      </c>
      <c r="BX14" t="s">
        <v>93</v>
      </c>
      <c r="BY14" t="s">
        <v>93</v>
      </c>
      <c r="BZ14" t="s">
        <v>93</v>
      </c>
      <c r="CA14" t="s">
        <v>93</v>
      </c>
      <c r="CB14" t="s">
        <v>93</v>
      </c>
      <c r="CC14" t="s">
        <v>93</v>
      </c>
      <c r="CD14" t="s">
        <v>93</v>
      </c>
      <c r="CE14" t="s">
        <v>93</v>
      </c>
      <c r="CF14" t="s">
        <v>93</v>
      </c>
      <c r="CG14" t="s">
        <v>93</v>
      </c>
      <c r="CH14" t="s">
        <v>93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94</v>
      </c>
      <c r="CP14" t="s">
        <v>94</v>
      </c>
      <c r="CQ14" t="s">
        <v>94</v>
      </c>
      <c r="CR14" t="s">
        <v>94</v>
      </c>
      <c r="CS14" t="s">
        <v>94</v>
      </c>
      <c r="CT14" t="s">
        <v>94</v>
      </c>
      <c r="CU14" t="s">
        <v>94</v>
      </c>
      <c r="CV14" t="s">
        <v>94</v>
      </c>
      <c r="CW14" t="s">
        <v>94</v>
      </c>
      <c r="CX14" t="s">
        <v>94</v>
      </c>
      <c r="CY14" t="s">
        <v>94</v>
      </c>
      <c r="CZ14" t="s">
        <v>94</v>
      </c>
      <c r="DA14" t="s">
        <v>94</v>
      </c>
      <c r="DB14" t="s">
        <v>95</v>
      </c>
      <c r="DC14" t="s">
        <v>95</v>
      </c>
      <c r="DD14" t="s">
        <v>95</v>
      </c>
      <c r="DE14" t="s">
        <v>95</v>
      </c>
      <c r="DF14" t="s">
        <v>95</v>
      </c>
      <c r="DG14" t="s">
        <v>95</v>
      </c>
      <c r="DH14" t="s">
        <v>95</v>
      </c>
      <c r="DI14" t="s">
        <v>95</v>
      </c>
      <c r="DJ14" t="s">
        <v>95</v>
      </c>
      <c r="DK14" t="s">
        <v>95</v>
      </c>
      <c r="DL14" t="s">
        <v>95</v>
      </c>
      <c r="DM14" t="s">
        <v>95</v>
      </c>
      <c r="DN14" t="s">
        <v>95</v>
      </c>
      <c r="DO14" t="s">
        <v>95</v>
      </c>
      <c r="DP14" t="s">
        <v>95</v>
      </c>
      <c r="DQ14" t="s">
        <v>96</v>
      </c>
      <c r="DR14" t="s">
        <v>96</v>
      </c>
      <c r="DS14" t="s">
        <v>96</v>
      </c>
      <c r="DT14" t="s">
        <v>96</v>
      </c>
      <c r="DU14" t="s">
        <v>96</v>
      </c>
      <c r="DV14" t="s">
        <v>96</v>
      </c>
      <c r="DW14" t="s">
        <v>96</v>
      </c>
      <c r="DX14" t="s">
        <v>96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97</v>
      </c>
      <c r="EJ14" t="s">
        <v>97</v>
      </c>
      <c r="EK14" t="s">
        <v>97</v>
      </c>
      <c r="EL14" t="s">
        <v>97</v>
      </c>
      <c r="EM14" t="s">
        <v>97</v>
      </c>
      <c r="EN14" t="s">
        <v>97</v>
      </c>
      <c r="EO14" t="s">
        <v>97</v>
      </c>
      <c r="EP14" t="s">
        <v>97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98</v>
      </c>
      <c r="FH14" t="s">
        <v>98</v>
      </c>
      <c r="FI14" t="s">
        <v>98</v>
      </c>
      <c r="FJ14" t="s">
        <v>98</v>
      </c>
      <c r="FK14" t="s">
        <v>98</v>
      </c>
      <c r="FL14" t="s">
        <v>98</v>
      </c>
      <c r="FM14" t="s">
        <v>98</v>
      </c>
      <c r="FN14" t="s">
        <v>98</v>
      </c>
      <c r="FO14" t="s">
        <v>98</v>
      </c>
      <c r="FP14" t="s">
        <v>98</v>
      </c>
      <c r="FQ14" t="s">
        <v>98</v>
      </c>
      <c r="FR14" t="s">
        <v>98</v>
      </c>
      <c r="FS14" t="s">
        <v>98</v>
      </c>
      <c r="FT14" t="s">
        <v>98</v>
      </c>
      <c r="FU14" t="s">
        <v>99</v>
      </c>
      <c r="FV14" t="s">
        <v>99</v>
      </c>
      <c r="FW14" t="s">
        <v>99</v>
      </c>
      <c r="FX14" t="s">
        <v>99</v>
      </c>
      <c r="FY14" t="s">
        <v>99</v>
      </c>
      <c r="FZ14" t="s">
        <v>99</v>
      </c>
      <c r="GA14" t="s">
        <v>99</v>
      </c>
      <c r="GB14" t="s">
        <v>99</v>
      </c>
      <c r="GC14" t="s">
        <v>99</v>
      </c>
      <c r="GD14" t="s">
        <v>99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100</v>
      </c>
      <c r="GN14" t="s">
        <v>100</v>
      </c>
      <c r="GO14" t="s">
        <v>100</v>
      </c>
      <c r="GP14" t="s">
        <v>100</v>
      </c>
      <c r="GQ14" t="s">
        <v>100</v>
      </c>
      <c r="GR14" t="s">
        <v>100</v>
      </c>
      <c r="GS14" t="s">
        <v>100</v>
      </c>
      <c r="GT14" t="s">
        <v>100</v>
      </c>
      <c r="GU14" t="s">
        <v>101</v>
      </c>
      <c r="GV14" t="s">
        <v>101</v>
      </c>
      <c r="GW14" t="s">
        <v>101</v>
      </c>
      <c r="GX14" t="s">
        <v>101</v>
      </c>
      <c r="GY14" t="s">
        <v>101</v>
      </c>
      <c r="GZ14" t="s">
        <v>101</v>
      </c>
      <c r="HA14" t="s">
        <v>101</v>
      </c>
      <c r="HB14" t="s">
        <v>101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101</v>
      </c>
    </row>
    <row r="15" spans="1:218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  <c r="R15" t="s">
        <v>119</v>
      </c>
      <c r="S15" t="s">
        <v>120</v>
      </c>
      <c r="T15" t="s">
        <v>121</v>
      </c>
      <c r="U15" t="s">
        <v>122</v>
      </c>
      <c r="V15" t="s">
        <v>123</v>
      </c>
      <c r="W15" t="s">
        <v>124</v>
      </c>
      <c r="X15" t="s">
        <v>125</v>
      </c>
      <c r="Y15" t="s">
        <v>126</v>
      </c>
      <c r="Z15" t="s">
        <v>127</v>
      </c>
      <c r="AA15" t="s">
        <v>128</v>
      </c>
      <c r="AB15" t="s">
        <v>129</v>
      </c>
      <c r="AC15" t="s">
        <v>130</v>
      </c>
      <c r="AD15" t="s">
        <v>131</v>
      </c>
      <c r="AE15" t="s">
        <v>132</v>
      </c>
      <c r="AF15" t="s">
        <v>133</v>
      </c>
      <c r="AG15" t="s">
        <v>134</v>
      </c>
      <c r="AH15" t="s">
        <v>88</v>
      </c>
      <c r="AI15" t="s">
        <v>135</v>
      </c>
      <c r="AJ15" t="s">
        <v>136</v>
      </c>
      <c r="AK15" t="s">
        <v>137</v>
      </c>
      <c r="AL15" t="s">
        <v>138</v>
      </c>
      <c r="AM15" t="s">
        <v>139</v>
      </c>
      <c r="AN15" t="s">
        <v>140</v>
      </c>
      <c r="AO15" t="s">
        <v>141</v>
      </c>
      <c r="AP15" t="s">
        <v>142</v>
      </c>
      <c r="AQ15" t="s">
        <v>143</v>
      </c>
      <c r="AR15" t="s">
        <v>144</v>
      </c>
      <c r="AS15" t="s">
        <v>145</v>
      </c>
      <c r="AT15" t="s">
        <v>146</v>
      </c>
      <c r="AU15" t="s">
        <v>111</v>
      </c>
      <c r="AV15" t="s">
        <v>147</v>
      </c>
      <c r="AW15" t="s">
        <v>148</v>
      </c>
      <c r="AX15" t="s">
        <v>149</v>
      </c>
      <c r="AY15" t="s">
        <v>150</v>
      </c>
      <c r="AZ15" t="s">
        <v>151</v>
      </c>
      <c r="BA15" t="s">
        <v>152</v>
      </c>
      <c r="BB15" t="s">
        <v>153</v>
      </c>
      <c r="BC15" t="s">
        <v>154</v>
      </c>
      <c r="BD15" t="s">
        <v>155</v>
      </c>
      <c r="BE15" t="s">
        <v>156</v>
      </c>
      <c r="BF15" t="s">
        <v>157</v>
      </c>
      <c r="BG15" t="s">
        <v>158</v>
      </c>
      <c r="BH15" t="s">
        <v>159</v>
      </c>
      <c r="BI15" t="s">
        <v>160</v>
      </c>
      <c r="BJ15" t="s">
        <v>161</v>
      </c>
      <c r="BK15" t="s">
        <v>162</v>
      </c>
      <c r="BL15" t="s">
        <v>163</v>
      </c>
      <c r="BM15" t="s">
        <v>164</v>
      </c>
      <c r="BN15" t="s">
        <v>165</v>
      </c>
      <c r="BO15" t="s">
        <v>166</v>
      </c>
      <c r="BP15" t="s">
        <v>167</v>
      </c>
      <c r="BQ15" t="s">
        <v>168</v>
      </c>
      <c r="BR15" t="s">
        <v>169</v>
      </c>
      <c r="BS15" t="s">
        <v>170</v>
      </c>
      <c r="BT15" t="s">
        <v>171</v>
      </c>
      <c r="BU15" t="s">
        <v>172</v>
      </c>
      <c r="BV15" t="s">
        <v>173</v>
      </c>
      <c r="BW15" t="s">
        <v>174</v>
      </c>
      <c r="BX15" t="s">
        <v>175</v>
      </c>
      <c r="BY15" t="s">
        <v>176</v>
      </c>
      <c r="BZ15" t="s">
        <v>177</v>
      </c>
      <c r="CA15" t="s">
        <v>178</v>
      </c>
      <c r="CB15" t="s">
        <v>179</v>
      </c>
      <c r="CC15" t="s">
        <v>180</v>
      </c>
      <c r="CD15" t="s">
        <v>181</v>
      </c>
      <c r="CE15" t="s">
        <v>182</v>
      </c>
      <c r="CF15" t="s">
        <v>183</v>
      </c>
      <c r="CG15" t="s">
        <v>184</v>
      </c>
      <c r="CH15" t="s">
        <v>185</v>
      </c>
      <c r="CI15" t="s">
        <v>186</v>
      </c>
      <c r="CJ15" t="s">
        <v>187</v>
      </c>
      <c r="CK15" t="s">
        <v>188</v>
      </c>
      <c r="CL15" t="s">
        <v>189</v>
      </c>
      <c r="CM15" t="s">
        <v>190</v>
      </c>
      <c r="CN15" t="s">
        <v>191</v>
      </c>
      <c r="CO15" t="s">
        <v>103</v>
      </c>
      <c r="CP15" t="s">
        <v>106</v>
      </c>
      <c r="CQ15" t="s">
        <v>192</v>
      </c>
      <c r="CR15" t="s">
        <v>193</v>
      </c>
      <c r="CS15" t="s">
        <v>194</v>
      </c>
      <c r="CT15" t="s">
        <v>195</v>
      </c>
      <c r="CU15" t="s">
        <v>196</v>
      </c>
      <c r="CV15" t="s">
        <v>197</v>
      </c>
      <c r="CW15" t="s">
        <v>198</v>
      </c>
      <c r="CX15" t="s">
        <v>199</v>
      </c>
      <c r="CY15" t="s">
        <v>200</v>
      </c>
      <c r="CZ15" t="s">
        <v>201</v>
      </c>
      <c r="DA15" t="s">
        <v>202</v>
      </c>
      <c r="DB15" t="s">
        <v>203</v>
      </c>
      <c r="DC15" t="s">
        <v>204</v>
      </c>
      <c r="DD15" t="s">
        <v>205</v>
      </c>
      <c r="DE15" t="s">
        <v>206</v>
      </c>
      <c r="DF15" t="s">
        <v>207</v>
      </c>
      <c r="DG15" t="s">
        <v>208</v>
      </c>
      <c r="DH15" t="s">
        <v>209</v>
      </c>
      <c r="DI15" t="s">
        <v>210</v>
      </c>
      <c r="DJ15" t="s">
        <v>211</v>
      </c>
      <c r="DK15" t="s">
        <v>212</v>
      </c>
      <c r="DL15" t="s">
        <v>213</v>
      </c>
      <c r="DM15" t="s">
        <v>214</v>
      </c>
      <c r="DN15" t="s">
        <v>215</v>
      </c>
      <c r="DO15" t="s">
        <v>216</v>
      </c>
      <c r="DP15" t="s">
        <v>217</v>
      </c>
      <c r="DQ15" t="s">
        <v>218</v>
      </c>
      <c r="DR15" t="s">
        <v>219</v>
      </c>
      <c r="DS15" t="s">
        <v>220</v>
      </c>
      <c r="DT15" t="s">
        <v>221</v>
      </c>
      <c r="DU15" t="s">
        <v>222</v>
      </c>
      <c r="DV15" t="s">
        <v>223</v>
      </c>
      <c r="DW15" t="s">
        <v>224</v>
      </c>
      <c r="DX15" t="s">
        <v>225</v>
      </c>
      <c r="DY15" t="s">
        <v>226</v>
      </c>
      <c r="DZ15" t="s">
        <v>227</v>
      </c>
      <c r="EA15" t="s">
        <v>228</v>
      </c>
      <c r="EB15" t="s">
        <v>229</v>
      </c>
      <c r="EC15" t="s">
        <v>230</v>
      </c>
      <c r="ED15" t="s">
        <v>231</v>
      </c>
      <c r="EE15" t="s">
        <v>232</v>
      </c>
      <c r="EF15" t="s">
        <v>233</v>
      </c>
      <c r="EG15" t="s">
        <v>234</v>
      </c>
      <c r="EH15" t="s">
        <v>235</v>
      </c>
      <c r="EI15" t="s">
        <v>236</v>
      </c>
      <c r="EJ15" t="s">
        <v>237</v>
      </c>
      <c r="EK15" t="s">
        <v>238</v>
      </c>
      <c r="EL15" t="s">
        <v>239</v>
      </c>
      <c r="EM15" t="s">
        <v>240</v>
      </c>
      <c r="EN15" t="s">
        <v>241</v>
      </c>
      <c r="EO15" t="s">
        <v>242</v>
      </c>
      <c r="EP15" t="s">
        <v>243</v>
      </c>
      <c r="EQ15" t="s">
        <v>244</v>
      </c>
      <c r="ER15" t="s">
        <v>245</v>
      </c>
      <c r="ES15" t="s">
        <v>246</v>
      </c>
      <c r="ET15" t="s">
        <v>247</v>
      </c>
      <c r="EU15" t="s">
        <v>248</v>
      </c>
      <c r="EV15" t="s">
        <v>249</v>
      </c>
      <c r="EW15" t="s">
        <v>250</v>
      </c>
      <c r="EX15" t="s">
        <v>251</v>
      </c>
      <c r="EY15" t="s">
        <v>252</v>
      </c>
      <c r="EZ15" t="s">
        <v>253</v>
      </c>
      <c r="FA15" t="s">
        <v>254</v>
      </c>
      <c r="FB15" t="s">
        <v>255</v>
      </c>
      <c r="FC15" t="s">
        <v>256</v>
      </c>
      <c r="FD15" t="s">
        <v>257</v>
      </c>
      <c r="FE15" t="s">
        <v>258</v>
      </c>
      <c r="FF15" t="s">
        <v>259</v>
      </c>
      <c r="FG15" t="s">
        <v>260</v>
      </c>
      <c r="FH15" t="s">
        <v>261</v>
      </c>
      <c r="FI15" t="s">
        <v>262</v>
      </c>
      <c r="FJ15" t="s">
        <v>263</v>
      </c>
      <c r="FK15" t="s">
        <v>264</v>
      </c>
      <c r="FL15" t="s">
        <v>265</v>
      </c>
      <c r="FM15" t="s">
        <v>266</v>
      </c>
      <c r="FN15" t="s">
        <v>267</v>
      </c>
      <c r="FO15" t="s">
        <v>268</v>
      </c>
      <c r="FP15" t="s">
        <v>269</v>
      </c>
      <c r="FQ15" t="s">
        <v>270</v>
      </c>
      <c r="FR15" t="s">
        <v>271</v>
      </c>
      <c r="FS15" t="s">
        <v>272</v>
      </c>
      <c r="FT15" t="s">
        <v>273</v>
      </c>
      <c r="FU15" t="s">
        <v>274</v>
      </c>
      <c r="FV15" t="s">
        <v>275</v>
      </c>
      <c r="FW15" t="s">
        <v>276</v>
      </c>
      <c r="FX15" t="s">
        <v>277</v>
      </c>
      <c r="FY15" t="s">
        <v>278</v>
      </c>
      <c r="FZ15" t="s">
        <v>279</v>
      </c>
      <c r="GA15" t="s">
        <v>280</v>
      </c>
      <c r="GB15" t="s">
        <v>281</v>
      </c>
      <c r="GC15" t="s">
        <v>282</v>
      </c>
      <c r="GD15" t="s">
        <v>283</v>
      </c>
      <c r="GE15" t="s">
        <v>284</v>
      </c>
      <c r="GF15" t="s">
        <v>285</v>
      </c>
      <c r="GG15" t="s">
        <v>286</v>
      </c>
      <c r="GH15" t="s">
        <v>287</v>
      </c>
      <c r="GI15" t="s">
        <v>288</v>
      </c>
      <c r="GJ15" t="s">
        <v>289</v>
      </c>
      <c r="GK15" t="s">
        <v>290</v>
      </c>
      <c r="GL15" t="s">
        <v>291</v>
      </c>
      <c r="GM15" t="s">
        <v>292</v>
      </c>
      <c r="GN15" t="s">
        <v>293</v>
      </c>
      <c r="GO15" t="s">
        <v>294</v>
      </c>
      <c r="GP15" t="s">
        <v>295</v>
      </c>
      <c r="GQ15" t="s">
        <v>296</v>
      </c>
      <c r="GR15" t="s">
        <v>297</v>
      </c>
      <c r="GS15" t="s">
        <v>298</v>
      </c>
      <c r="GT15" t="s">
        <v>299</v>
      </c>
      <c r="GU15" t="s">
        <v>300</v>
      </c>
      <c r="GV15" t="s">
        <v>301</v>
      </c>
      <c r="GW15" t="s">
        <v>302</v>
      </c>
      <c r="GX15" t="s">
        <v>303</v>
      </c>
      <c r="GY15" t="s">
        <v>304</v>
      </c>
      <c r="GZ15" t="s">
        <v>305</v>
      </c>
      <c r="HA15" t="s">
        <v>306</v>
      </c>
      <c r="HB15" t="s">
        <v>307</v>
      </c>
      <c r="HC15" t="s">
        <v>308</v>
      </c>
      <c r="HD15" t="s">
        <v>309</v>
      </c>
      <c r="HE15" t="s">
        <v>310</v>
      </c>
      <c r="HF15" t="s">
        <v>311</v>
      </c>
      <c r="HG15" t="s">
        <v>312</v>
      </c>
      <c r="HH15" t="s">
        <v>313</v>
      </c>
      <c r="HI15" t="s">
        <v>314</v>
      </c>
      <c r="HJ15" t="s">
        <v>315</v>
      </c>
    </row>
    <row r="16" spans="1:218">
      <c r="B16" t="s">
        <v>316</v>
      </c>
      <c r="C16" t="s">
        <v>316</v>
      </c>
      <c r="F16" t="s">
        <v>316</v>
      </c>
      <c r="G16" t="s">
        <v>317</v>
      </c>
      <c r="H16" t="s">
        <v>318</v>
      </c>
      <c r="J16" t="s">
        <v>316</v>
      </c>
      <c r="K16" t="s">
        <v>319</v>
      </c>
      <c r="L16" t="s">
        <v>320</v>
      </c>
      <c r="M16" t="s">
        <v>321</v>
      </c>
      <c r="N16" t="s">
        <v>322</v>
      </c>
      <c r="O16" t="s">
        <v>322</v>
      </c>
      <c r="P16" t="s">
        <v>154</v>
      </c>
      <c r="Q16" t="s">
        <v>154</v>
      </c>
      <c r="R16" t="s">
        <v>319</v>
      </c>
      <c r="S16" t="s">
        <v>319</v>
      </c>
      <c r="T16" t="s">
        <v>319</v>
      </c>
      <c r="U16" t="s">
        <v>319</v>
      </c>
      <c r="V16" t="s">
        <v>323</v>
      </c>
      <c r="W16" t="s">
        <v>324</v>
      </c>
      <c r="X16" t="s">
        <v>324</v>
      </c>
      <c r="Y16" t="s">
        <v>325</v>
      </c>
      <c r="Z16" t="s">
        <v>326</v>
      </c>
      <c r="AA16" t="s">
        <v>325</v>
      </c>
      <c r="AB16" t="s">
        <v>325</v>
      </c>
      <c r="AC16" t="s">
        <v>325</v>
      </c>
      <c r="AD16" t="s">
        <v>323</v>
      </c>
      <c r="AE16" t="s">
        <v>323</v>
      </c>
      <c r="AF16" t="s">
        <v>323</v>
      </c>
      <c r="AG16" t="s">
        <v>323</v>
      </c>
      <c r="AH16" t="s">
        <v>327</v>
      </c>
      <c r="AI16" t="s">
        <v>326</v>
      </c>
      <c r="AK16" t="s">
        <v>326</v>
      </c>
      <c r="AL16" t="s">
        <v>327</v>
      </c>
      <c r="AM16" t="s">
        <v>321</v>
      </c>
      <c r="AN16" t="s">
        <v>321</v>
      </c>
      <c r="AP16" t="s">
        <v>328</v>
      </c>
      <c r="AQ16" t="s">
        <v>329</v>
      </c>
      <c r="AT16" t="s">
        <v>319</v>
      </c>
      <c r="AU16" t="s">
        <v>316</v>
      </c>
      <c r="AV16" t="s">
        <v>322</v>
      </c>
      <c r="AW16" t="s">
        <v>322</v>
      </c>
      <c r="AX16" t="s">
        <v>330</v>
      </c>
      <c r="AY16" t="s">
        <v>330</v>
      </c>
      <c r="AZ16" t="s">
        <v>322</v>
      </c>
      <c r="BA16" t="s">
        <v>330</v>
      </c>
      <c r="BB16" t="s">
        <v>327</v>
      </c>
      <c r="BC16" t="s">
        <v>325</v>
      </c>
      <c r="BD16" t="s">
        <v>325</v>
      </c>
      <c r="BE16" t="s">
        <v>324</v>
      </c>
      <c r="BF16" t="s">
        <v>324</v>
      </c>
      <c r="BG16" t="s">
        <v>324</v>
      </c>
      <c r="BH16" t="s">
        <v>324</v>
      </c>
      <c r="BI16" t="s">
        <v>324</v>
      </c>
      <c r="BJ16" t="s">
        <v>331</v>
      </c>
      <c r="BK16" t="s">
        <v>321</v>
      </c>
      <c r="BL16" t="s">
        <v>321</v>
      </c>
      <c r="BM16" t="s">
        <v>322</v>
      </c>
      <c r="BN16" t="s">
        <v>322</v>
      </c>
      <c r="BO16" t="s">
        <v>322</v>
      </c>
      <c r="BP16" t="s">
        <v>330</v>
      </c>
      <c r="BQ16" t="s">
        <v>322</v>
      </c>
      <c r="BR16" t="s">
        <v>330</v>
      </c>
      <c r="BS16" t="s">
        <v>325</v>
      </c>
      <c r="BT16" t="s">
        <v>325</v>
      </c>
      <c r="BU16" t="s">
        <v>324</v>
      </c>
      <c r="BV16" t="s">
        <v>324</v>
      </c>
      <c r="BW16" t="s">
        <v>321</v>
      </c>
      <c r="CB16" t="s">
        <v>321</v>
      </c>
      <c r="CE16" t="s">
        <v>324</v>
      </c>
      <c r="CF16" t="s">
        <v>324</v>
      </c>
      <c r="CG16" t="s">
        <v>324</v>
      </c>
      <c r="CH16" t="s">
        <v>324</v>
      </c>
      <c r="CI16" t="s">
        <v>324</v>
      </c>
      <c r="CJ16" t="s">
        <v>321</v>
      </c>
      <c r="CK16" t="s">
        <v>321</v>
      </c>
      <c r="CL16" t="s">
        <v>321</v>
      </c>
      <c r="CM16" t="s">
        <v>316</v>
      </c>
      <c r="CO16" t="s">
        <v>332</v>
      </c>
      <c r="CQ16" t="s">
        <v>316</v>
      </c>
      <c r="CR16" t="s">
        <v>316</v>
      </c>
      <c r="CT16" t="s">
        <v>333</v>
      </c>
      <c r="CU16" t="s">
        <v>334</v>
      </c>
      <c r="CV16" t="s">
        <v>333</v>
      </c>
      <c r="CW16" t="s">
        <v>334</v>
      </c>
      <c r="CX16" t="s">
        <v>333</v>
      </c>
      <c r="CY16" t="s">
        <v>334</v>
      </c>
      <c r="CZ16" t="s">
        <v>326</v>
      </c>
      <c r="DA16" t="s">
        <v>326</v>
      </c>
      <c r="DB16" t="s">
        <v>321</v>
      </c>
      <c r="DC16" t="s">
        <v>335</v>
      </c>
      <c r="DD16" t="s">
        <v>321</v>
      </c>
      <c r="DF16" t="s">
        <v>319</v>
      </c>
      <c r="DG16" t="s">
        <v>336</v>
      </c>
      <c r="DH16" t="s">
        <v>319</v>
      </c>
      <c r="DJ16" t="s">
        <v>319</v>
      </c>
      <c r="DK16" t="s">
        <v>336</v>
      </c>
      <c r="DL16" t="s">
        <v>319</v>
      </c>
      <c r="DQ16" t="s">
        <v>337</v>
      </c>
      <c r="DR16" t="s">
        <v>337</v>
      </c>
      <c r="EE16" t="s">
        <v>337</v>
      </c>
      <c r="EF16" t="s">
        <v>337</v>
      </c>
      <c r="EG16" t="s">
        <v>338</v>
      </c>
      <c r="EH16" t="s">
        <v>338</v>
      </c>
      <c r="EI16" t="s">
        <v>324</v>
      </c>
      <c r="EJ16" t="s">
        <v>324</v>
      </c>
      <c r="EK16" t="s">
        <v>326</v>
      </c>
      <c r="EL16" t="s">
        <v>324</v>
      </c>
      <c r="EM16" t="s">
        <v>330</v>
      </c>
      <c r="EN16" t="s">
        <v>326</v>
      </c>
      <c r="EO16" t="s">
        <v>326</v>
      </c>
      <c r="EQ16" t="s">
        <v>337</v>
      </c>
      <c r="ER16" t="s">
        <v>337</v>
      </c>
      <c r="ES16" t="s">
        <v>337</v>
      </c>
      <c r="ET16" t="s">
        <v>337</v>
      </c>
      <c r="EU16" t="s">
        <v>337</v>
      </c>
      <c r="EV16" t="s">
        <v>337</v>
      </c>
      <c r="EW16" t="s">
        <v>337</v>
      </c>
      <c r="EX16" t="s">
        <v>339</v>
      </c>
      <c r="EY16" t="s">
        <v>339</v>
      </c>
      <c r="EZ16" t="s">
        <v>339</v>
      </c>
      <c r="FA16" t="s">
        <v>340</v>
      </c>
      <c r="FB16" t="s">
        <v>337</v>
      </c>
      <c r="FC16" t="s">
        <v>337</v>
      </c>
      <c r="FD16" t="s">
        <v>337</v>
      </c>
      <c r="FE16" t="s">
        <v>337</v>
      </c>
      <c r="FF16" t="s">
        <v>337</v>
      </c>
      <c r="FG16" t="s">
        <v>337</v>
      </c>
      <c r="FH16" t="s">
        <v>337</v>
      </c>
      <c r="FI16" t="s">
        <v>337</v>
      </c>
      <c r="FJ16" t="s">
        <v>337</v>
      </c>
      <c r="FK16" t="s">
        <v>337</v>
      </c>
      <c r="FL16" t="s">
        <v>337</v>
      </c>
      <c r="FM16" t="s">
        <v>337</v>
      </c>
      <c r="FT16" t="s">
        <v>337</v>
      </c>
      <c r="FU16" t="s">
        <v>326</v>
      </c>
      <c r="FV16" t="s">
        <v>326</v>
      </c>
      <c r="FW16" t="s">
        <v>333</v>
      </c>
      <c r="FX16" t="s">
        <v>334</v>
      </c>
      <c r="FY16" t="s">
        <v>334</v>
      </c>
      <c r="GC16" t="s">
        <v>334</v>
      </c>
      <c r="GG16" t="s">
        <v>322</v>
      </c>
      <c r="GH16" t="s">
        <v>322</v>
      </c>
      <c r="GI16" t="s">
        <v>330</v>
      </c>
      <c r="GJ16" t="s">
        <v>330</v>
      </c>
      <c r="GK16" t="s">
        <v>341</v>
      </c>
      <c r="GL16" t="s">
        <v>341</v>
      </c>
      <c r="GM16" t="s">
        <v>337</v>
      </c>
      <c r="GN16" t="s">
        <v>337</v>
      </c>
      <c r="GO16" t="s">
        <v>337</v>
      </c>
      <c r="GP16" t="s">
        <v>337</v>
      </c>
      <c r="GQ16" t="s">
        <v>337</v>
      </c>
      <c r="GR16" t="s">
        <v>337</v>
      </c>
      <c r="GS16" t="s">
        <v>324</v>
      </c>
      <c r="GT16" t="s">
        <v>337</v>
      </c>
      <c r="GV16" t="s">
        <v>327</v>
      </c>
      <c r="GW16" t="s">
        <v>327</v>
      </c>
      <c r="GX16" t="s">
        <v>324</v>
      </c>
      <c r="GY16" t="s">
        <v>324</v>
      </c>
      <c r="GZ16" t="s">
        <v>324</v>
      </c>
      <c r="HA16" t="s">
        <v>324</v>
      </c>
      <c r="HB16" t="s">
        <v>324</v>
      </c>
      <c r="HC16" t="s">
        <v>326</v>
      </c>
      <c r="HD16" t="s">
        <v>326</v>
      </c>
      <c r="HE16" t="s">
        <v>326</v>
      </c>
      <c r="HF16" t="s">
        <v>324</v>
      </c>
      <c r="HG16" t="s">
        <v>322</v>
      </c>
      <c r="HH16" t="s">
        <v>330</v>
      </c>
      <c r="HI16" t="s">
        <v>326</v>
      </c>
      <c r="HJ16" t="s">
        <v>326</v>
      </c>
    </row>
    <row r="17" spans="1:218">
      <c r="A17">
        <v>1</v>
      </c>
      <c r="B17">
        <v>1691181119.5</v>
      </c>
      <c r="C17">
        <v>0</v>
      </c>
      <c r="D17" t="s">
        <v>342</v>
      </c>
      <c r="E17" t="s">
        <v>343</v>
      </c>
      <c r="F17" t="s">
        <v>344</v>
      </c>
      <c r="I17" t="s">
        <v>345</v>
      </c>
      <c r="J17">
        <v>1691181119.5</v>
      </c>
      <c r="K17">
        <f>(L17)/1000</f>
        <v>0</v>
      </c>
      <c r="L17">
        <f>1000*BB17*AJ17*(AX17-AY17)/(100*AQ17*(1000-AJ17*AX17))</f>
        <v>0</v>
      </c>
      <c r="M17">
        <f>BB17*AJ17*(AW17-AV17*(1000-AJ17*AY17)/(1000-AJ17*AX17))/(100*AQ17)</f>
        <v>0</v>
      </c>
      <c r="N17">
        <f>AV17 - IF(AJ17&gt;1, M17*AQ17*100.0/(AL17*BJ17), 0)</f>
        <v>0</v>
      </c>
      <c r="O17">
        <f>((U17-K17/2)*N17-M17)/(U17+K17/2)</f>
        <v>0</v>
      </c>
      <c r="P17">
        <f>O17*(BC17+BD17)/1000.0</f>
        <v>0</v>
      </c>
      <c r="Q17">
        <f>(AV17 - IF(AJ17&gt;1, M17*AQ17*100.0/(AL17*BJ17), 0))*(BC17+BD17)/1000.0</f>
        <v>0</v>
      </c>
      <c r="R17">
        <f>2.0/((1/T17-1/S17)+SIGN(T17)*SQRT((1/T17-1/S17)*(1/T17-1/S17) + 4*AR17/((AR17+1)*(AR17+1))*(2*1/T17*1/S17-1/S17*1/S17)))</f>
        <v>0</v>
      </c>
      <c r="S17">
        <f>IF(LEFT(AS17,1)&lt;&gt;"0",IF(LEFT(AS17,1)="1",3.0,AT17),$D$5+$E$5*(BJ17*BC17/($K$5*1000))+$F$5*(BJ17*BC17/($K$5*1000))*MAX(MIN(AQ17,$J$5),$I$5)*MAX(MIN(AQ17,$J$5),$I$5)+$G$5*MAX(MIN(AQ17,$J$5),$I$5)*(BJ17*BC17/($K$5*1000))+$H$5*(BJ17*BC17/($K$5*1000))*(BJ17*BC17/($K$5*1000)))</f>
        <v>0</v>
      </c>
      <c r="T17">
        <f>K17*(1000-(1000*0.61365*exp(17.502*X17/(240.97+X17))/(BC17+BD17)+AX17)/2)/(1000*0.61365*exp(17.502*X17/(240.97+X17))/(BC17+BD17)-AX17)</f>
        <v>0</v>
      </c>
      <c r="U17">
        <f>1/((AR17+1)/(R17/1.6)+1/(S17/1.37)) + AR17/((AR17+1)/(R17/1.6) + AR17/(S17/1.37))</f>
        <v>0</v>
      </c>
      <c r="V17">
        <f>(AM17*AP17)</f>
        <v>0</v>
      </c>
      <c r="W17">
        <f>(BE17+(V17+2*0.95*5.67E-8*(((BE17+$B$7)+273)^4-(BE17+273)^4)-44100*K17)/(1.84*29.3*S17+8*0.95*5.67E-8*(BE17+273)^3))</f>
        <v>0</v>
      </c>
      <c r="X17">
        <f>($C$7*BF17+$D$7*BG17+$E$7*W17)</f>
        <v>0</v>
      </c>
      <c r="Y17">
        <f>0.61365*exp(17.502*X17/(240.97+X17))</f>
        <v>0</v>
      </c>
      <c r="Z17">
        <f>(AA17/AB17*100)</f>
        <v>0</v>
      </c>
      <c r="AA17">
        <f>AX17*(BC17+BD17)/1000</f>
        <v>0</v>
      </c>
      <c r="AB17">
        <f>0.61365*exp(17.502*BE17/(240.97+BE17))</f>
        <v>0</v>
      </c>
      <c r="AC17">
        <f>(Y17-AX17*(BC17+BD17)/1000)</f>
        <v>0</v>
      </c>
      <c r="AD17">
        <f>(-K17*44100)</f>
        <v>0</v>
      </c>
      <c r="AE17">
        <f>2*29.3*S17*0.92*(BE17-X17)</f>
        <v>0</v>
      </c>
      <c r="AF17">
        <f>2*0.95*5.67E-8*(((BE17+$B$7)+273)^4-(X17+273)^4)</f>
        <v>0</v>
      </c>
      <c r="AG17">
        <f>V17+AF17+AD17+AE17</f>
        <v>0</v>
      </c>
      <c r="AH17">
        <v>0</v>
      </c>
      <c r="AI17">
        <v>0</v>
      </c>
      <c r="AJ17">
        <f>IF(AH17*$H$13&gt;=AL17,1.0,(AL17/(AL17-AH17*$H$13)))</f>
        <v>0</v>
      </c>
      <c r="AK17">
        <f>(AJ17-1)*100</f>
        <v>0</v>
      </c>
      <c r="AL17">
        <f>MAX(0,($B$13+$C$13*BJ17)/(1+$D$13*BJ17)*BC17/(BE17+273)*$E$13)</f>
        <v>0</v>
      </c>
      <c r="AM17">
        <f>$B$11*BK17+$C$11*BL17+$F$11*BW17*(1-BZ17)</f>
        <v>0</v>
      </c>
      <c r="AN17">
        <f>AM17*AO17</f>
        <v>0</v>
      </c>
      <c r="AO17">
        <f>($B$11*$D$9+$C$11*$D$9+$F$11*((CJ17+CB17)/MAX(CJ17+CB17+CK17, 0.1)*$I$9+CK17/MAX(CJ17+CB17+CK17, 0.1)*$J$9))/($B$11+$C$11+$F$11)</f>
        <v>0</v>
      </c>
      <c r="AP17">
        <f>($B$11*$K$9+$C$11*$K$9+$F$11*((CJ17+CB17)/MAX(CJ17+CB17+CK17, 0.1)*$P$9+CK17/MAX(CJ17+CB17+CK17, 0.1)*$Q$9))/($B$11+$C$11+$F$11)</f>
        <v>0</v>
      </c>
      <c r="AQ17">
        <v>6</v>
      </c>
      <c r="AR17">
        <v>0.5</v>
      </c>
      <c r="AS17" t="s">
        <v>346</v>
      </c>
      <c r="AT17">
        <v>2</v>
      </c>
      <c r="AU17">
        <v>1691181119.5</v>
      </c>
      <c r="AV17">
        <v>417.762</v>
      </c>
      <c r="AW17">
        <v>420.017</v>
      </c>
      <c r="AX17">
        <v>17.4765</v>
      </c>
      <c r="AY17">
        <v>17.2563</v>
      </c>
      <c r="AZ17">
        <v>416.118</v>
      </c>
      <c r="BA17">
        <v>17.4022</v>
      </c>
      <c r="BB17">
        <v>500.017</v>
      </c>
      <c r="BC17">
        <v>100.89</v>
      </c>
      <c r="BD17">
        <v>0.0998733</v>
      </c>
      <c r="BE17">
        <v>26.7562</v>
      </c>
      <c r="BF17">
        <v>27.1495</v>
      </c>
      <c r="BG17">
        <v>999.9</v>
      </c>
      <c r="BH17">
        <v>0</v>
      </c>
      <c r="BI17">
        <v>0</v>
      </c>
      <c r="BJ17">
        <v>10015</v>
      </c>
      <c r="BK17">
        <v>0</v>
      </c>
      <c r="BL17">
        <v>11.606</v>
      </c>
      <c r="BM17">
        <v>-2.25491</v>
      </c>
      <c r="BN17">
        <v>425.193</v>
      </c>
      <c r="BO17">
        <v>427.392</v>
      </c>
      <c r="BP17">
        <v>0.220163</v>
      </c>
      <c r="BQ17">
        <v>420.017</v>
      </c>
      <c r="BR17">
        <v>17.2563</v>
      </c>
      <c r="BS17">
        <v>1.76321</v>
      </c>
      <c r="BT17">
        <v>1.74099</v>
      </c>
      <c r="BU17">
        <v>15.4644</v>
      </c>
      <c r="BV17">
        <v>15.2669</v>
      </c>
      <c r="BW17">
        <v>1500.11</v>
      </c>
      <c r="BX17">
        <v>0.900004</v>
      </c>
      <c r="BY17">
        <v>0.0999961</v>
      </c>
      <c r="BZ17">
        <v>0</v>
      </c>
      <c r="CA17">
        <v>2.3974</v>
      </c>
      <c r="CB17">
        <v>0</v>
      </c>
      <c r="CC17">
        <v>12756.9</v>
      </c>
      <c r="CD17">
        <v>13395.2</v>
      </c>
      <c r="CE17">
        <v>36.75</v>
      </c>
      <c r="CF17">
        <v>38.312</v>
      </c>
      <c r="CG17">
        <v>37.312</v>
      </c>
      <c r="CH17">
        <v>37.187</v>
      </c>
      <c r="CI17">
        <v>36.625</v>
      </c>
      <c r="CJ17">
        <v>1350.11</v>
      </c>
      <c r="CK17">
        <v>150.01</v>
      </c>
      <c r="CL17">
        <v>0</v>
      </c>
      <c r="CM17">
        <v>1691181116.5</v>
      </c>
      <c r="CN17">
        <v>0</v>
      </c>
      <c r="CO17">
        <v>1691180833.6</v>
      </c>
      <c r="CP17" t="s">
        <v>347</v>
      </c>
      <c r="CQ17">
        <v>1691180833.6</v>
      </c>
      <c r="CR17">
        <v>1691180826.6</v>
      </c>
      <c r="CS17">
        <v>2</v>
      </c>
      <c r="CT17">
        <v>0.011</v>
      </c>
      <c r="CU17">
        <v>0</v>
      </c>
      <c r="CV17">
        <v>1.644</v>
      </c>
      <c r="CW17">
        <v>0.074</v>
      </c>
      <c r="CX17">
        <v>420</v>
      </c>
      <c r="CY17">
        <v>17</v>
      </c>
      <c r="CZ17">
        <v>0.25</v>
      </c>
      <c r="DA17">
        <v>0.19</v>
      </c>
      <c r="DB17">
        <v>1.768593132168636</v>
      </c>
      <c r="DC17">
        <v>0.6724930813056667</v>
      </c>
      <c r="DD17">
        <v>0.03980745131615789</v>
      </c>
      <c r="DE17">
        <v>1</v>
      </c>
      <c r="DF17">
        <v>0.0001637681093502701</v>
      </c>
      <c r="DG17">
        <v>0.0001369430255154364</v>
      </c>
      <c r="DH17">
        <v>1.157942072429905E-05</v>
      </c>
      <c r="DI17">
        <v>1</v>
      </c>
      <c r="DJ17">
        <v>0.008958852609627683</v>
      </c>
      <c r="DK17">
        <v>0.01198251572760153</v>
      </c>
      <c r="DL17">
        <v>0.0006373987003190482</v>
      </c>
      <c r="DM17">
        <v>1</v>
      </c>
      <c r="DN17">
        <v>3</v>
      </c>
      <c r="DO17">
        <v>3</v>
      </c>
      <c r="DP17" t="s">
        <v>348</v>
      </c>
      <c r="DQ17">
        <v>3.10311</v>
      </c>
      <c r="DR17">
        <v>2.73186</v>
      </c>
      <c r="DS17">
        <v>0.0996706</v>
      </c>
      <c r="DT17">
        <v>0.101132</v>
      </c>
      <c r="DU17">
        <v>0.0837113</v>
      </c>
      <c r="DV17">
        <v>0.08521570000000001</v>
      </c>
      <c r="DW17">
        <v>26178.5</v>
      </c>
      <c r="DX17">
        <v>28366.9</v>
      </c>
      <c r="DY17">
        <v>27539.1</v>
      </c>
      <c r="DZ17">
        <v>29670.3</v>
      </c>
      <c r="EA17">
        <v>31587.5</v>
      </c>
      <c r="EB17">
        <v>33482.2</v>
      </c>
      <c r="EC17">
        <v>37778.2</v>
      </c>
      <c r="ED17">
        <v>40689.5</v>
      </c>
      <c r="EE17">
        <v>2.15855</v>
      </c>
      <c r="EF17">
        <v>2.13165</v>
      </c>
      <c r="EG17">
        <v>0.104792</v>
      </c>
      <c r="EH17">
        <v>0</v>
      </c>
      <c r="EI17">
        <v>25.4337</v>
      </c>
      <c r="EJ17">
        <v>999.9</v>
      </c>
      <c r="EK17">
        <v>54.9</v>
      </c>
      <c r="EL17">
        <v>28.7</v>
      </c>
      <c r="EM17">
        <v>21.5089</v>
      </c>
      <c r="EN17">
        <v>64.1397</v>
      </c>
      <c r="EO17">
        <v>11.6867</v>
      </c>
      <c r="EP17">
        <v>1</v>
      </c>
      <c r="EQ17">
        <v>0.00745935</v>
      </c>
      <c r="ER17">
        <v>0.652375</v>
      </c>
      <c r="ES17">
        <v>20.1695</v>
      </c>
      <c r="ET17">
        <v>5.25368</v>
      </c>
      <c r="EU17">
        <v>12.0579</v>
      </c>
      <c r="EV17">
        <v>4.97335</v>
      </c>
      <c r="EW17">
        <v>3.293</v>
      </c>
      <c r="EX17">
        <v>6969</v>
      </c>
      <c r="EY17">
        <v>9999</v>
      </c>
      <c r="EZ17">
        <v>9999</v>
      </c>
      <c r="FA17">
        <v>114.2</v>
      </c>
      <c r="FB17">
        <v>4.97264</v>
      </c>
      <c r="FC17">
        <v>1.87134</v>
      </c>
      <c r="FD17">
        <v>1.87747</v>
      </c>
      <c r="FE17">
        <v>1.8706</v>
      </c>
      <c r="FF17">
        <v>1.87372</v>
      </c>
      <c r="FG17">
        <v>1.87517</v>
      </c>
      <c r="FH17">
        <v>1.87467</v>
      </c>
      <c r="FI17">
        <v>1.87606</v>
      </c>
      <c r="FJ17">
        <v>0</v>
      </c>
      <c r="FK17">
        <v>0</v>
      </c>
      <c r="FL17">
        <v>0</v>
      </c>
      <c r="FM17">
        <v>0</v>
      </c>
      <c r="FN17" t="s">
        <v>349</v>
      </c>
      <c r="FO17" t="s">
        <v>350</v>
      </c>
      <c r="FP17" t="s">
        <v>351</v>
      </c>
      <c r="FQ17" t="s">
        <v>351</v>
      </c>
      <c r="FR17" t="s">
        <v>351</v>
      </c>
      <c r="FS17" t="s">
        <v>351</v>
      </c>
      <c r="FT17">
        <v>0</v>
      </c>
      <c r="FU17">
        <v>100</v>
      </c>
      <c r="FV17">
        <v>100</v>
      </c>
      <c r="FW17">
        <v>1.644</v>
      </c>
      <c r="FX17">
        <v>0.0743</v>
      </c>
      <c r="FY17">
        <v>1.644350000000031</v>
      </c>
      <c r="FZ17">
        <v>0</v>
      </c>
      <c r="GA17">
        <v>0</v>
      </c>
      <c r="GB17">
        <v>0</v>
      </c>
      <c r="GC17">
        <v>0.07423500000000161</v>
      </c>
      <c r="GD17">
        <v>0</v>
      </c>
      <c r="GE17">
        <v>0</v>
      </c>
      <c r="GF17">
        <v>0</v>
      </c>
      <c r="GG17">
        <v>-1</v>
      </c>
      <c r="GH17">
        <v>-1</v>
      </c>
      <c r="GI17">
        <v>-1</v>
      </c>
      <c r="GJ17">
        <v>-1</v>
      </c>
      <c r="GK17">
        <v>4.8</v>
      </c>
      <c r="GL17">
        <v>4.9</v>
      </c>
      <c r="GM17">
        <v>1.0791</v>
      </c>
      <c r="GN17">
        <v>2.53052</v>
      </c>
      <c r="GO17">
        <v>1.39893</v>
      </c>
      <c r="GP17">
        <v>2.27783</v>
      </c>
      <c r="GQ17">
        <v>1.44897</v>
      </c>
      <c r="GR17">
        <v>2.34985</v>
      </c>
      <c r="GS17">
        <v>34.3952</v>
      </c>
      <c r="GT17">
        <v>24.14</v>
      </c>
      <c r="GU17">
        <v>18</v>
      </c>
      <c r="GV17">
        <v>495.651</v>
      </c>
      <c r="GW17">
        <v>519.116</v>
      </c>
      <c r="GX17">
        <v>25.0002</v>
      </c>
      <c r="GY17">
        <v>27.217</v>
      </c>
      <c r="GZ17">
        <v>30.0001</v>
      </c>
      <c r="HA17">
        <v>27.2154</v>
      </c>
      <c r="HB17">
        <v>27.1811</v>
      </c>
      <c r="HC17">
        <v>21.5717</v>
      </c>
      <c r="HD17">
        <v>24.8799</v>
      </c>
      <c r="HE17">
        <v>56.2156</v>
      </c>
      <c r="HF17">
        <v>25</v>
      </c>
      <c r="HG17">
        <v>420</v>
      </c>
      <c r="HH17">
        <v>17.2639</v>
      </c>
      <c r="HI17">
        <v>101.91</v>
      </c>
      <c r="HJ17">
        <v>101.686</v>
      </c>
    </row>
    <row r="18" spans="1:218">
      <c r="A18">
        <v>2</v>
      </c>
      <c r="B18">
        <v>1691181180.5</v>
      </c>
      <c r="C18">
        <v>61</v>
      </c>
      <c r="D18" t="s">
        <v>352</v>
      </c>
      <c r="E18" t="s">
        <v>353</v>
      </c>
      <c r="F18" t="s">
        <v>344</v>
      </c>
      <c r="I18" t="s">
        <v>345</v>
      </c>
      <c r="J18">
        <v>1691181180.5</v>
      </c>
      <c r="K18">
        <f>(L18)/1000</f>
        <v>0</v>
      </c>
      <c r="L18">
        <f>1000*BB18*AJ18*(AX18-AY18)/(100*AQ18*(1000-AJ18*AX18))</f>
        <v>0</v>
      </c>
      <c r="M18">
        <f>BB18*AJ18*(AW18-AV18*(1000-AJ18*AY18)/(1000-AJ18*AX18))/(100*AQ18)</f>
        <v>0</v>
      </c>
      <c r="N18">
        <f>AV18 - IF(AJ18&gt;1, M18*AQ18*100.0/(AL18*BJ18), 0)</f>
        <v>0</v>
      </c>
      <c r="O18">
        <f>((U18-K18/2)*N18-M18)/(U18+K18/2)</f>
        <v>0</v>
      </c>
      <c r="P18">
        <f>O18*(BC18+BD18)/1000.0</f>
        <v>0</v>
      </c>
      <c r="Q18">
        <f>(AV18 - IF(AJ18&gt;1, M18*AQ18*100.0/(AL18*BJ18), 0))*(BC18+BD18)/1000.0</f>
        <v>0</v>
      </c>
      <c r="R18">
        <f>2.0/((1/T18-1/S18)+SIGN(T18)*SQRT((1/T18-1/S18)*(1/T18-1/S18) + 4*AR18/((AR18+1)*(AR18+1))*(2*1/T18*1/S18-1/S18*1/S18)))</f>
        <v>0</v>
      </c>
      <c r="S18">
        <f>IF(LEFT(AS18,1)&lt;&gt;"0",IF(LEFT(AS18,1)="1",3.0,AT18),$D$5+$E$5*(BJ18*BC18/($K$5*1000))+$F$5*(BJ18*BC18/($K$5*1000))*MAX(MIN(AQ18,$J$5),$I$5)*MAX(MIN(AQ18,$J$5),$I$5)+$G$5*MAX(MIN(AQ18,$J$5),$I$5)*(BJ18*BC18/($K$5*1000))+$H$5*(BJ18*BC18/($K$5*1000))*(BJ18*BC18/($K$5*1000)))</f>
        <v>0</v>
      </c>
      <c r="T18">
        <f>K18*(1000-(1000*0.61365*exp(17.502*X18/(240.97+X18))/(BC18+BD18)+AX18)/2)/(1000*0.61365*exp(17.502*X18/(240.97+X18))/(BC18+BD18)-AX18)</f>
        <v>0</v>
      </c>
      <c r="U18">
        <f>1/((AR18+1)/(R18/1.6)+1/(S18/1.37)) + AR18/((AR18+1)/(R18/1.6) + AR18/(S18/1.37))</f>
        <v>0</v>
      </c>
      <c r="V18">
        <f>(AM18*AP18)</f>
        <v>0</v>
      </c>
      <c r="W18">
        <f>(BE18+(V18+2*0.95*5.67E-8*(((BE18+$B$7)+273)^4-(BE18+273)^4)-44100*K18)/(1.84*29.3*S18+8*0.95*5.67E-8*(BE18+273)^3))</f>
        <v>0</v>
      </c>
      <c r="X18">
        <f>($C$7*BF18+$D$7*BG18+$E$7*W18)</f>
        <v>0</v>
      </c>
      <c r="Y18">
        <f>0.61365*exp(17.502*X18/(240.97+X18))</f>
        <v>0</v>
      </c>
      <c r="Z18">
        <f>(AA18/AB18*100)</f>
        <v>0</v>
      </c>
      <c r="AA18">
        <f>AX18*(BC18+BD18)/1000</f>
        <v>0</v>
      </c>
      <c r="AB18">
        <f>0.61365*exp(17.502*BE18/(240.97+BE18))</f>
        <v>0</v>
      </c>
      <c r="AC18">
        <f>(Y18-AX18*(BC18+BD18)/1000)</f>
        <v>0</v>
      </c>
      <c r="AD18">
        <f>(-K18*44100)</f>
        <v>0</v>
      </c>
      <c r="AE18">
        <f>2*29.3*S18*0.92*(BE18-X18)</f>
        <v>0</v>
      </c>
      <c r="AF18">
        <f>2*0.95*5.67E-8*(((BE18+$B$7)+273)^4-(X18+273)^4)</f>
        <v>0</v>
      </c>
      <c r="AG18">
        <f>V18+AF18+AD18+AE18</f>
        <v>0</v>
      </c>
      <c r="AH18">
        <v>0</v>
      </c>
      <c r="AI18">
        <v>0</v>
      </c>
      <c r="AJ18">
        <f>IF(AH18*$H$13&gt;=AL18,1.0,(AL18/(AL18-AH18*$H$13)))</f>
        <v>0</v>
      </c>
      <c r="AK18">
        <f>(AJ18-1)*100</f>
        <v>0</v>
      </c>
      <c r="AL18">
        <f>MAX(0,($B$13+$C$13*BJ18)/(1+$D$13*BJ18)*BC18/(BE18+273)*$E$13)</f>
        <v>0</v>
      </c>
      <c r="AM18">
        <f>$B$11*BK18+$C$11*BL18+$F$11*BW18*(1-BZ18)</f>
        <v>0</v>
      </c>
      <c r="AN18">
        <f>AM18*AO18</f>
        <v>0</v>
      </c>
      <c r="AO18">
        <f>($B$11*$D$9+$C$11*$D$9+$F$11*((CJ18+CB18)/MAX(CJ18+CB18+CK18, 0.1)*$I$9+CK18/MAX(CJ18+CB18+CK18, 0.1)*$J$9))/($B$11+$C$11+$F$11)</f>
        <v>0</v>
      </c>
      <c r="AP18">
        <f>($B$11*$K$9+$C$11*$K$9+$F$11*((CJ18+CB18)/MAX(CJ18+CB18+CK18, 0.1)*$P$9+CK18/MAX(CJ18+CB18+CK18, 0.1)*$Q$9))/($B$11+$C$11+$F$11)</f>
        <v>0</v>
      </c>
      <c r="AQ18">
        <v>6</v>
      </c>
      <c r="AR18">
        <v>0.5</v>
      </c>
      <c r="AS18" t="s">
        <v>346</v>
      </c>
      <c r="AT18">
        <v>2</v>
      </c>
      <c r="AU18">
        <v>1691181180.5</v>
      </c>
      <c r="AV18">
        <v>417.263</v>
      </c>
      <c r="AW18">
        <v>419.944</v>
      </c>
      <c r="AX18">
        <v>17.4986</v>
      </c>
      <c r="AY18">
        <v>17.2407</v>
      </c>
      <c r="AZ18">
        <v>415.619</v>
      </c>
      <c r="BA18">
        <v>17.4244</v>
      </c>
      <c r="BB18">
        <v>499.977</v>
      </c>
      <c r="BC18">
        <v>100.897</v>
      </c>
      <c r="BD18">
        <v>0.100324</v>
      </c>
      <c r="BE18">
        <v>26.7297</v>
      </c>
      <c r="BF18">
        <v>27.1233</v>
      </c>
      <c r="BG18">
        <v>999.9</v>
      </c>
      <c r="BH18">
        <v>0</v>
      </c>
      <c r="BI18">
        <v>0</v>
      </c>
      <c r="BJ18">
        <v>9970</v>
      </c>
      <c r="BK18">
        <v>0</v>
      </c>
      <c r="BL18">
        <v>11.9076</v>
      </c>
      <c r="BM18">
        <v>-2.6806</v>
      </c>
      <c r="BN18">
        <v>424.695</v>
      </c>
      <c r="BO18">
        <v>427.311</v>
      </c>
      <c r="BP18">
        <v>0.257896</v>
      </c>
      <c r="BQ18">
        <v>419.944</v>
      </c>
      <c r="BR18">
        <v>17.2407</v>
      </c>
      <c r="BS18">
        <v>1.76555</v>
      </c>
      <c r="BT18">
        <v>1.73953</v>
      </c>
      <c r="BU18">
        <v>15.4851</v>
      </c>
      <c r="BV18">
        <v>15.2538</v>
      </c>
      <c r="BW18">
        <v>1499.79</v>
      </c>
      <c r="BX18">
        <v>0.900002</v>
      </c>
      <c r="BY18">
        <v>0.09999810000000001</v>
      </c>
      <c r="BZ18">
        <v>0</v>
      </c>
      <c r="CA18">
        <v>2.3604</v>
      </c>
      <c r="CB18">
        <v>0</v>
      </c>
      <c r="CC18">
        <v>12626</v>
      </c>
      <c r="CD18">
        <v>13392.3</v>
      </c>
      <c r="CE18">
        <v>36.625</v>
      </c>
      <c r="CF18">
        <v>38.187</v>
      </c>
      <c r="CG18">
        <v>37.125</v>
      </c>
      <c r="CH18">
        <v>37.125</v>
      </c>
      <c r="CI18">
        <v>36.5</v>
      </c>
      <c r="CJ18">
        <v>1349.81</v>
      </c>
      <c r="CK18">
        <v>149.98</v>
      </c>
      <c r="CL18">
        <v>0</v>
      </c>
      <c r="CM18">
        <v>1691181177.1</v>
      </c>
      <c r="CN18">
        <v>0</v>
      </c>
      <c r="CO18">
        <v>1691180833.6</v>
      </c>
      <c r="CP18" t="s">
        <v>347</v>
      </c>
      <c r="CQ18">
        <v>1691180833.6</v>
      </c>
      <c r="CR18">
        <v>1691180826.6</v>
      </c>
      <c r="CS18">
        <v>2</v>
      </c>
      <c r="CT18">
        <v>0.011</v>
      </c>
      <c r="CU18">
        <v>0</v>
      </c>
      <c r="CV18">
        <v>1.644</v>
      </c>
      <c r="CW18">
        <v>0.074</v>
      </c>
      <c r="CX18">
        <v>420</v>
      </c>
      <c r="CY18">
        <v>17</v>
      </c>
      <c r="CZ18">
        <v>0.25</v>
      </c>
      <c r="DA18">
        <v>0.19</v>
      </c>
      <c r="DB18">
        <v>2.151505095954649</v>
      </c>
      <c r="DC18">
        <v>-0.07941579832329132</v>
      </c>
      <c r="DD18">
        <v>0.01405873289414402</v>
      </c>
      <c r="DE18">
        <v>1</v>
      </c>
      <c r="DF18">
        <v>0.0002031320248722805</v>
      </c>
      <c r="DG18">
        <v>0.0001534988895280099</v>
      </c>
      <c r="DH18">
        <v>1.241668088981744E-05</v>
      </c>
      <c r="DI18">
        <v>1</v>
      </c>
      <c r="DJ18">
        <v>0.01122907475886412</v>
      </c>
      <c r="DK18">
        <v>0.008799715035659577</v>
      </c>
      <c r="DL18">
        <v>0.0005257953572978604</v>
      </c>
      <c r="DM18">
        <v>1</v>
      </c>
      <c r="DN18">
        <v>3</v>
      </c>
      <c r="DO18">
        <v>3</v>
      </c>
      <c r="DP18" t="s">
        <v>348</v>
      </c>
      <c r="DQ18">
        <v>3.10306</v>
      </c>
      <c r="DR18">
        <v>2.73192</v>
      </c>
      <c r="DS18">
        <v>0.09958019999999999</v>
      </c>
      <c r="DT18">
        <v>0.101119</v>
      </c>
      <c r="DU18">
        <v>0.08379010000000001</v>
      </c>
      <c r="DV18">
        <v>0.0851595</v>
      </c>
      <c r="DW18">
        <v>26189.5</v>
      </c>
      <c r="DX18">
        <v>28369.2</v>
      </c>
      <c r="DY18">
        <v>27548.1</v>
      </c>
      <c r="DZ18">
        <v>29672.3</v>
      </c>
      <c r="EA18">
        <v>31596.4</v>
      </c>
      <c r="EB18">
        <v>33489.3</v>
      </c>
      <c r="EC18">
        <v>37792.2</v>
      </c>
      <c r="ED18">
        <v>40695.8</v>
      </c>
      <c r="EE18">
        <v>2.15803</v>
      </c>
      <c r="EF18">
        <v>2.1308</v>
      </c>
      <c r="EG18">
        <v>0.105947</v>
      </c>
      <c r="EH18">
        <v>0</v>
      </c>
      <c r="EI18">
        <v>25.3885</v>
      </c>
      <c r="EJ18">
        <v>999.9</v>
      </c>
      <c r="EK18">
        <v>54.6</v>
      </c>
      <c r="EL18">
        <v>28.8</v>
      </c>
      <c r="EM18">
        <v>21.5128</v>
      </c>
      <c r="EN18">
        <v>63.8897</v>
      </c>
      <c r="EO18">
        <v>11.7909</v>
      </c>
      <c r="EP18">
        <v>1</v>
      </c>
      <c r="EQ18">
        <v>0.00938516</v>
      </c>
      <c r="ER18">
        <v>0.652255</v>
      </c>
      <c r="ES18">
        <v>20.1695</v>
      </c>
      <c r="ET18">
        <v>5.25682</v>
      </c>
      <c r="EU18">
        <v>12.0579</v>
      </c>
      <c r="EV18">
        <v>4.97205</v>
      </c>
      <c r="EW18">
        <v>3.293</v>
      </c>
      <c r="EX18">
        <v>6970.4</v>
      </c>
      <c r="EY18">
        <v>9999</v>
      </c>
      <c r="EZ18">
        <v>9999</v>
      </c>
      <c r="FA18">
        <v>114.2</v>
      </c>
      <c r="FB18">
        <v>4.97266</v>
      </c>
      <c r="FC18">
        <v>1.87134</v>
      </c>
      <c r="FD18">
        <v>1.87746</v>
      </c>
      <c r="FE18">
        <v>1.87057</v>
      </c>
      <c r="FF18">
        <v>1.87366</v>
      </c>
      <c r="FG18">
        <v>1.87515</v>
      </c>
      <c r="FH18">
        <v>1.8746</v>
      </c>
      <c r="FI18">
        <v>1.87605</v>
      </c>
      <c r="FJ18">
        <v>0</v>
      </c>
      <c r="FK18">
        <v>0</v>
      </c>
      <c r="FL18">
        <v>0</v>
      </c>
      <c r="FM18">
        <v>0</v>
      </c>
      <c r="FN18" t="s">
        <v>349</v>
      </c>
      <c r="FO18" t="s">
        <v>350</v>
      </c>
      <c r="FP18" t="s">
        <v>351</v>
      </c>
      <c r="FQ18" t="s">
        <v>351</v>
      </c>
      <c r="FR18" t="s">
        <v>351</v>
      </c>
      <c r="FS18" t="s">
        <v>351</v>
      </c>
      <c r="FT18">
        <v>0</v>
      </c>
      <c r="FU18">
        <v>100</v>
      </c>
      <c r="FV18">
        <v>100</v>
      </c>
      <c r="FW18">
        <v>1.644</v>
      </c>
      <c r="FX18">
        <v>0.0742</v>
      </c>
      <c r="FY18">
        <v>1.644350000000031</v>
      </c>
      <c r="FZ18">
        <v>0</v>
      </c>
      <c r="GA18">
        <v>0</v>
      </c>
      <c r="GB18">
        <v>0</v>
      </c>
      <c r="GC18">
        <v>0.07423500000000161</v>
      </c>
      <c r="GD18">
        <v>0</v>
      </c>
      <c r="GE18">
        <v>0</v>
      </c>
      <c r="GF18">
        <v>0</v>
      </c>
      <c r="GG18">
        <v>-1</v>
      </c>
      <c r="GH18">
        <v>-1</v>
      </c>
      <c r="GI18">
        <v>-1</v>
      </c>
      <c r="GJ18">
        <v>-1</v>
      </c>
      <c r="GK18">
        <v>5.8</v>
      </c>
      <c r="GL18">
        <v>5.9</v>
      </c>
      <c r="GM18">
        <v>1.08032</v>
      </c>
      <c r="GN18">
        <v>2.51099</v>
      </c>
      <c r="GO18">
        <v>1.39893</v>
      </c>
      <c r="GP18">
        <v>2.27661</v>
      </c>
      <c r="GQ18">
        <v>1.44897</v>
      </c>
      <c r="GR18">
        <v>2.53052</v>
      </c>
      <c r="GS18">
        <v>34.4408</v>
      </c>
      <c r="GT18">
        <v>24.14</v>
      </c>
      <c r="GU18">
        <v>18</v>
      </c>
      <c r="GV18">
        <v>495.539</v>
      </c>
      <c r="GW18">
        <v>518.768</v>
      </c>
      <c r="GX18">
        <v>25.0006</v>
      </c>
      <c r="GY18">
        <v>27.243</v>
      </c>
      <c r="GZ18">
        <v>30.0002</v>
      </c>
      <c r="HA18">
        <v>27.239</v>
      </c>
      <c r="HB18">
        <v>27.2062</v>
      </c>
      <c r="HC18">
        <v>21.5846</v>
      </c>
      <c r="HD18">
        <v>25.4481</v>
      </c>
      <c r="HE18">
        <v>55.8454</v>
      </c>
      <c r="HF18">
        <v>25</v>
      </c>
      <c r="HG18">
        <v>420</v>
      </c>
      <c r="HH18">
        <v>17.1566</v>
      </c>
      <c r="HI18">
        <v>101.945</v>
      </c>
      <c r="HJ18">
        <v>101.698</v>
      </c>
    </row>
    <row r="19" spans="1:218">
      <c r="A19">
        <v>3</v>
      </c>
      <c r="B19">
        <v>1691181280</v>
      </c>
      <c r="C19">
        <v>160.5</v>
      </c>
      <c r="D19" t="s">
        <v>354</v>
      </c>
      <c r="E19" t="s">
        <v>355</v>
      </c>
      <c r="F19" t="s">
        <v>344</v>
      </c>
      <c r="I19" t="s">
        <v>345</v>
      </c>
      <c r="J19">
        <v>1691181280</v>
      </c>
      <c r="K19">
        <f>(L19)/1000</f>
        <v>0</v>
      </c>
      <c r="L19">
        <f>1000*BB19*AJ19*(AX19-AY19)/(100*AQ19*(1000-AJ19*AX19))</f>
        <v>0</v>
      </c>
      <c r="M19">
        <f>BB19*AJ19*(AW19-AV19*(1000-AJ19*AY19)/(1000-AJ19*AX19))/(100*AQ19)</f>
        <v>0</v>
      </c>
      <c r="N19">
        <f>AV19 - IF(AJ19&gt;1, M19*AQ19*100.0/(AL19*BJ19), 0)</f>
        <v>0</v>
      </c>
      <c r="O19">
        <f>((U19-K19/2)*N19-M19)/(U19+K19/2)</f>
        <v>0</v>
      </c>
      <c r="P19">
        <f>O19*(BC19+BD19)/1000.0</f>
        <v>0</v>
      </c>
      <c r="Q19">
        <f>(AV19 - IF(AJ19&gt;1, M19*AQ19*100.0/(AL19*BJ19), 0))*(BC19+BD19)/1000.0</f>
        <v>0</v>
      </c>
      <c r="R19">
        <f>2.0/((1/T19-1/S19)+SIGN(T19)*SQRT((1/T19-1/S19)*(1/T19-1/S19) + 4*AR19/((AR19+1)*(AR19+1))*(2*1/T19*1/S19-1/S19*1/S19)))</f>
        <v>0</v>
      </c>
      <c r="S19">
        <f>IF(LEFT(AS19,1)&lt;&gt;"0",IF(LEFT(AS19,1)="1",3.0,AT19),$D$5+$E$5*(BJ19*BC19/($K$5*1000))+$F$5*(BJ19*BC19/($K$5*1000))*MAX(MIN(AQ19,$J$5),$I$5)*MAX(MIN(AQ19,$J$5),$I$5)+$G$5*MAX(MIN(AQ19,$J$5),$I$5)*(BJ19*BC19/($K$5*1000))+$H$5*(BJ19*BC19/($K$5*1000))*(BJ19*BC19/($K$5*1000)))</f>
        <v>0</v>
      </c>
      <c r="T19">
        <f>K19*(1000-(1000*0.61365*exp(17.502*X19/(240.97+X19))/(BC19+BD19)+AX19)/2)/(1000*0.61365*exp(17.502*X19/(240.97+X19))/(BC19+BD19)-AX19)</f>
        <v>0</v>
      </c>
      <c r="U19">
        <f>1/((AR19+1)/(R19/1.6)+1/(S19/1.37)) + AR19/((AR19+1)/(R19/1.6) + AR19/(S19/1.37))</f>
        <v>0</v>
      </c>
      <c r="V19">
        <f>(AM19*AP19)</f>
        <v>0</v>
      </c>
      <c r="W19">
        <f>(BE19+(V19+2*0.95*5.67E-8*(((BE19+$B$7)+273)^4-(BE19+273)^4)-44100*K19)/(1.84*29.3*S19+8*0.95*5.67E-8*(BE19+273)^3))</f>
        <v>0</v>
      </c>
      <c r="X19">
        <f>($C$7*BF19+$D$7*BG19+$E$7*W19)</f>
        <v>0</v>
      </c>
      <c r="Y19">
        <f>0.61365*exp(17.502*X19/(240.97+X19))</f>
        <v>0</v>
      </c>
      <c r="Z19">
        <f>(AA19/AB19*100)</f>
        <v>0</v>
      </c>
      <c r="AA19">
        <f>AX19*(BC19+BD19)/1000</f>
        <v>0</v>
      </c>
      <c r="AB19">
        <f>0.61365*exp(17.502*BE19/(240.97+BE19))</f>
        <v>0</v>
      </c>
      <c r="AC19">
        <f>(Y19-AX19*(BC19+BD19)/1000)</f>
        <v>0</v>
      </c>
      <c r="AD19">
        <f>(-K19*44100)</f>
        <v>0</v>
      </c>
      <c r="AE19">
        <f>2*29.3*S19*0.92*(BE19-X19)</f>
        <v>0</v>
      </c>
      <c r="AF19">
        <f>2*0.95*5.67E-8*(((BE19+$B$7)+273)^4-(X19+273)^4)</f>
        <v>0</v>
      </c>
      <c r="AG19">
        <f>V19+AF19+AD19+AE19</f>
        <v>0</v>
      </c>
      <c r="AH19">
        <v>0</v>
      </c>
      <c r="AI19">
        <v>0</v>
      </c>
      <c r="AJ19">
        <f>IF(AH19*$H$13&gt;=AL19,1.0,(AL19/(AL19-AH19*$H$13)))</f>
        <v>0</v>
      </c>
      <c r="AK19">
        <f>(AJ19-1)*100</f>
        <v>0</v>
      </c>
      <c r="AL19">
        <f>MAX(0,($B$13+$C$13*BJ19)/(1+$D$13*BJ19)*BC19/(BE19+273)*$E$13)</f>
        <v>0</v>
      </c>
      <c r="AM19">
        <f>$B$11*BK19+$C$11*BL19+$F$11*BW19*(1-BZ19)</f>
        <v>0</v>
      </c>
      <c r="AN19">
        <f>AM19*AO19</f>
        <v>0</v>
      </c>
      <c r="AO19">
        <f>($B$11*$D$9+$C$11*$D$9+$F$11*((CJ19+CB19)/MAX(CJ19+CB19+CK19, 0.1)*$I$9+CK19/MAX(CJ19+CB19+CK19, 0.1)*$J$9))/($B$11+$C$11+$F$11)</f>
        <v>0</v>
      </c>
      <c r="AP19">
        <f>($B$11*$K$9+$C$11*$K$9+$F$11*((CJ19+CB19)/MAX(CJ19+CB19+CK19, 0.1)*$P$9+CK19/MAX(CJ19+CB19+CK19, 0.1)*$Q$9))/($B$11+$C$11+$F$11)</f>
        <v>0</v>
      </c>
      <c r="AQ19">
        <v>6</v>
      </c>
      <c r="AR19">
        <v>0.5</v>
      </c>
      <c r="AS19" t="s">
        <v>346</v>
      </c>
      <c r="AT19">
        <v>2</v>
      </c>
      <c r="AU19">
        <v>1691181280</v>
      </c>
      <c r="AV19">
        <v>416.121</v>
      </c>
      <c r="AW19">
        <v>419.991</v>
      </c>
      <c r="AX19">
        <v>17.4845</v>
      </c>
      <c r="AY19">
        <v>17.1362</v>
      </c>
      <c r="AZ19">
        <v>414.477</v>
      </c>
      <c r="BA19">
        <v>17.4103</v>
      </c>
      <c r="BB19">
        <v>500.016</v>
      </c>
      <c r="BC19">
        <v>100.892</v>
      </c>
      <c r="BD19">
        <v>0.09987</v>
      </c>
      <c r="BE19">
        <v>26.6964</v>
      </c>
      <c r="BF19">
        <v>27.0779</v>
      </c>
      <c r="BG19">
        <v>999.9</v>
      </c>
      <c r="BH19">
        <v>0</v>
      </c>
      <c r="BI19">
        <v>0</v>
      </c>
      <c r="BJ19">
        <v>10015</v>
      </c>
      <c r="BK19">
        <v>0</v>
      </c>
      <c r="BL19">
        <v>12.0613</v>
      </c>
      <c r="BM19">
        <v>-3.86957</v>
      </c>
      <c r="BN19">
        <v>423.527</v>
      </c>
      <c r="BO19">
        <v>427.314</v>
      </c>
      <c r="BP19">
        <v>0.348368</v>
      </c>
      <c r="BQ19">
        <v>419.991</v>
      </c>
      <c r="BR19">
        <v>17.1362</v>
      </c>
      <c r="BS19">
        <v>1.76405</v>
      </c>
      <c r="BT19">
        <v>1.7289</v>
      </c>
      <c r="BU19">
        <v>15.4718</v>
      </c>
      <c r="BV19">
        <v>15.1584</v>
      </c>
      <c r="BW19">
        <v>1500.06</v>
      </c>
      <c r="BX19">
        <v>0.900003</v>
      </c>
      <c r="BY19">
        <v>0.09999710000000001</v>
      </c>
      <c r="BZ19">
        <v>0</v>
      </c>
      <c r="CA19">
        <v>2.773</v>
      </c>
      <c r="CB19">
        <v>0</v>
      </c>
      <c r="CC19">
        <v>12605.6</v>
      </c>
      <c r="CD19">
        <v>13394.8</v>
      </c>
      <c r="CE19">
        <v>36.375</v>
      </c>
      <c r="CF19">
        <v>38.125</v>
      </c>
      <c r="CG19">
        <v>37</v>
      </c>
      <c r="CH19">
        <v>37.062</v>
      </c>
      <c r="CI19">
        <v>36.437</v>
      </c>
      <c r="CJ19">
        <v>1350.06</v>
      </c>
      <c r="CK19">
        <v>150</v>
      </c>
      <c r="CL19">
        <v>0</v>
      </c>
      <c r="CM19">
        <v>1691181276.7</v>
      </c>
      <c r="CN19">
        <v>0</v>
      </c>
      <c r="CO19">
        <v>1691180833.6</v>
      </c>
      <c r="CP19" t="s">
        <v>347</v>
      </c>
      <c r="CQ19">
        <v>1691180833.6</v>
      </c>
      <c r="CR19">
        <v>1691180826.6</v>
      </c>
      <c r="CS19">
        <v>2</v>
      </c>
      <c r="CT19">
        <v>0.011</v>
      </c>
      <c r="CU19">
        <v>0</v>
      </c>
      <c r="CV19">
        <v>1.644</v>
      </c>
      <c r="CW19">
        <v>0.074</v>
      </c>
      <c r="CX19">
        <v>420</v>
      </c>
      <c r="CY19">
        <v>17</v>
      </c>
      <c r="CZ19">
        <v>0.25</v>
      </c>
      <c r="DA19">
        <v>0.19</v>
      </c>
      <c r="DB19">
        <v>3.042228908573234</v>
      </c>
      <c r="DC19">
        <v>0.5246430365830425</v>
      </c>
      <c r="DD19">
        <v>0.04283064462314137</v>
      </c>
      <c r="DE19">
        <v>1</v>
      </c>
      <c r="DF19">
        <v>0.000290506641652964</v>
      </c>
      <c r="DG19">
        <v>3.720685803136667E-05</v>
      </c>
      <c r="DH19">
        <v>2.705432590970786E-06</v>
      </c>
      <c r="DI19">
        <v>1</v>
      </c>
      <c r="DJ19">
        <v>0.01571199553456096</v>
      </c>
      <c r="DK19">
        <v>0.002071837588776131</v>
      </c>
      <c r="DL19">
        <v>0.0001006131008467638</v>
      </c>
      <c r="DM19">
        <v>1</v>
      </c>
      <c r="DN19">
        <v>3</v>
      </c>
      <c r="DO19">
        <v>3</v>
      </c>
      <c r="DP19" t="s">
        <v>348</v>
      </c>
      <c r="DQ19">
        <v>3.10307</v>
      </c>
      <c r="DR19">
        <v>2.73186</v>
      </c>
      <c r="DS19">
        <v>0.0993566</v>
      </c>
      <c r="DT19">
        <v>0.101111</v>
      </c>
      <c r="DU19">
        <v>0.0837275</v>
      </c>
      <c r="DV19">
        <v>0.0847682</v>
      </c>
      <c r="DW19">
        <v>26181.5</v>
      </c>
      <c r="DX19">
        <v>28362</v>
      </c>
      <c r="DY19">
        <v>27533</v>
      </c>
      <c r="DZ19">
        <v>29664.7</v>
      </c>
      <c r="EA19">
        <v>31580.3</v>
      </c>
      <c r="EB19">
        <v>33492.7</v>
      </c>
      <c r="EC19">
        <v>37770.6</v>
      </c>
      <c r="ED19">
        <v>40682.5</v>
      </c>
      <c r="EE19">
        <v>2.15785</v>
      </c>
      <c r="EF19">
        <v>2.12818</v>
      </c>
      <c r="EG19">
        <v>0.108648</v>
      </c>
      <c r="EH19">
        <v>0</v>
      </c>
      <c r="EI19">
        <v>25.2987</v>
      </c>
      <c r="EJ19">
        <v>999.9</v>
      </c>
      <c r="EK19">
        <v>54.2</v>
      </c>
      <c r="EL19">
        <v>28.9</v>
      </c>
      <c r="EM19">
        <v>21.48</v>
      </c>
      <c r="EN19">
        <v>63.7297</v>
      </c>
      <c r="EO19">
        <v>11.5465</v>
      </c>
      <c r="EP19">
        <v>1</v>
      </c>
      <c r="EQ19">
        <v>0.0125559</v>
      </c>
      <c r="ER19">
        <v>0.624788</v>
      </c>
      <c r="ES19">
        <v>20.1713</v>
      </c>
      <c r="ET19">
        <v>5.25757</v>
      </c>
      <c r="EU19">
        <v>12.058</v>
      </c>
      <c r="EV19">
        <v>4.97305</v>
      </c>
      <c r="EW19">
        <v>3.29303</v>
      </c>
      <c r="EX19">
        <v>6972.7</v>
      </c>
      <c r="EY19">
        <v>9999</v>
      </c>
      <c r="EZ19">
        <v>9999</v>
      </c>
      <c r="FA19">
        <v>114.2</v>
      </c>
      <c r="FB19">
        <v>4.97265</v>
      </c>
      <c r="FC19">
        <v>1.87134</v>
      </c>
      <c r="FD19">
        <v>1.87744</v>
      </c>
      <c r="FE19">
        <v>1.87057</v>
      </c>
      <c r="FF19">
        <v>1.87365</v>
      </c>
      <c r="FG19">
        <v>1.87515</v>
      </c>
      <c r="FH19">
        <v>1.87459</v>
      </c>
      <c r="FI19">
        <v>1.87602</v>
      </c>
      <c r="FJ19">
        <v>0</v>
      </c>
      <c r="FK19">
        <v>0</v>
      </c>
      <c r="FL19">
        <v>0</v>
      </c>
      <c r="FM19">
        <v>0</v>
      </c>
      <c r="FN19" t="s">
        <v>349</v>
      </c>
      <c r="FO19" t="s">
        <v>350</v>
      </c>
      <c r="FP19" t="s">
        <v>351</v>
      </c>
      <c r="FQ19" t="s">
        <v>351</v>
      </c>
      <c r="FR19" t="s">
        <v>351</v>
      </c>
      <c r="FS19" t="s">
        <v>351</v>
      </c>
      <c r="FT19">
        <v>0</v>
      </c>
      <c r="FU19">
        <v>100</v>
      </c>
      <c r="FV19">
        <v>100</v>
      </c>
      <c r="FW19">
        <v>1.644</v>
      </c>
      <c r="FX19">
        <v>0.0742</v>
      </c>
      <c r="FY19">
        <v>1.644350000000031</v>
      </c>
      <c r="FZ19">
        <v>0</v>
      </c>
      <c r="GA19">
        <v>0</v>
      </c>
      <c r="GB19">
        <v>0</v>
      </c>
      <c r="GC19">
        <v>0.07423500000000161</v>
      </c>
      <c r="GD19">
        <v>0</v>
      </c>
      <c r="GE19">
        <v>0</v>
      </c>
      <c r="GF19">
        <v>0</v>
      </c>
      <c r="GG19">
        <v>-1</v>
      </c>
      <c r="GH19">
        <v>-1</v>
      </c>
      <c r="GI19">
        <v>-1</v>
      </c>
      <c r="GJ19">
        <v>-1</v>
      </c>
      <c r="GK19">
        <v>7.4</v>
      </c>
      <c r="GL19">
        <v>7.6</v>
      </c>
      <c r="GM19">
        <v>1.08154</v>
      </c>
      <c r="GN19">
        <v>2.5293</v>
      </c>
      <c r="GO19">
        <v>1.39893</v>
      </c>
      <c r="GP19">
        <v>2.27783</v>
      </c>
      <c r="GQ19">
        <v>1.44897</v>
      </c>
      <c r="GR19">
        <v>2.40967</v>
      </c>
      <c r="GS19">
        <v>34.4864</v>
      </c>
      <c r="GT19">
        <v>24.1488</v>
      </c>
      <c r="GU19">
        <v>18</v>
      </c>
      <c r="GV19">
        <v>495.833</v>
      </c>
      <c r="GW19">
        <v>517.331</v>
      </c>
      <c r="GX19">
        <v>24.9993</v>
      </c>
      <c r="GY19">
        <v>27.2889</v>
      </c>
      <c r="GZ19">
        <v>30.0003</v>
      </c>
      <c r="HA19">
        <v>27.2822</v>
      </c>
      <c r="HB19">
        <v>27.2469</v>
      </c>
      <c r="HC19">
        <v>21.6032</v>
      </c>
      <c r="HD19">
        <v>25.1754</v>
      </c>
      <c r="HE19">
        <v>55.4747</v>
      </c>
      <c r="HF19">
        <v>25</v>
      </c>
      <c r="HG19">
        <v>420</v>
      </c>
      <c r="HH19">
        <v>17.1302</v>
      </c>
      <c r="HI19">
        <v>101.888</v>
      </c>
      <c r="HJ19">
        <v>101.668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2023-08-03T20:37:06Z</dcterms:created>
  <dcterms:modified xsi:type="dcterms:W3CDTF">2023-08-03T20:37:06Z</dcterms:modified>
</cp:coreProperties>
</file>