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<sst xmlns="http://schemas.openxmlformats.org/spreadsheetml/2006/main" count="1051" uniqueCount="387">
  <si>
    <t>File opened</t>
  </si>
  <si>
    <t>2023-08-31 16:11:25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</si>
  <si>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</si>
  <si>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</si>
  <si>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</si>
  <si>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</si>
  <si>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</si>
  <si>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</si>
  <si>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</si>
  <si>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</si>
  <si>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</si>
  <si>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</si>
  <si>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</si>
  <si>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"2.49734", "flowazero": "0.371", "flowbzero": "0.34007", "chamberpressurezero": "2.5852", "ssa_ref": "32046.7", "ssb_ref": "34596.6"}</t>
  </si>
  <si>
    <t>CO2 rangematch</t>
  </si>
  <si>
    <t>Thu Aug 24 09:57</t>
  </si>
  <si>
    <t>H2O rangematch</t>
  </si>
  <si>
    <t>Thu Aug 24 10:17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</si>
  <si>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</si>
  <si>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</si>
  <si>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</si>
  <si>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</si>
  <si>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</si>
  <si>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</si>
  <si>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</si>
  <si>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</si>
  <si>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</si>
  <si>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16:11:25</t>
  </si>
  <si>
    <t>Stability Definition:	A (GasEx): Slp&lt;1 Per=15	gsw (GasEx): Slp&lt;1 Per=15	E (GasEx): Slp&lt;1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</si>
  <si>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</si>
  <si>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</si>
  <si>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</si>
  <si>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</si>
  <si>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</si>
  <si>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</si>
  <si>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</si>
  <si>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</si>
  <si>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</si>
  <si>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</si>
  <si>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</si>
  <si>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</si>
  <si>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</si>
  <si>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</si>
  <si>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</si>
  <si>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</si>
  <si>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</si>
  <si>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</si>
  <si>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</si>
  <si>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</si>
  <si>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</si>
  <si>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</si>
  <si>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</si>
  <si>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</si>
  <si>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</si>
  <si>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</si>
  <si>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</si>
  <si>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</si>
  <si>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</si>
  <si>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</si>
  <si>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</si>
  <si>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</si>
  <si>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</si>
  <si>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</si>
  <si>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</si>
  <si>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</si>
  <si>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</si>
  <si>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</si>
  <si>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</si>
  <si>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</si>
  <si>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</si>
  <si>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</si>
  <si>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</si>
  <si>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</si>
  <si>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</si>
  <si>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</si>
  <si>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</si>
  <si>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</si>
  <si>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</si>
  <si>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</si>
  <si>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</si>
  <si>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1.57489 185.925 338.582 581.137 860.091 1085.56 1299.83 1489.94</t>
  </si>
  <si>
    <t>Fs_true</t>
  </si>
  <si>
    <t>-0.547894 233.941 386.375 588.083 806.09 1001.37 1201.45 1401.04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</si>
  <si>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</si>
  <si>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</si>
  <si>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</si>
  <si>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</si>
  <si>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</si>
  <si>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</si>
  <si>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</si>
  <si>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</si>
  <si>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</si>
  <si>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</si>
  <si>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</si>
  <si>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</si>
  <si>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</si>
  <si>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</si>
  <si>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</si>
  <si>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</si>
  <si>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</si>
  <si>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</si>
  <si>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</si>
  <si>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</si>
  <si>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</si>
  <si>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</si>
  <si>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</si>
  <si>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</si>
  <si>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vine ID</t>
  </si>
  <si>
    <t>replicate#</t>
  </si>
  <si>
    <t>Treatment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</si>
  <si>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</si>
  <si>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</si>
  <si>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</si>
  <si>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</si>
  <si>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</si>
  <si>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</si>
  <si>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</si>
  <si>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</si>
  <si>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</si>
  <si>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</si>
  <si>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</si>
  <si>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</si>
  <si>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</si>
  <si>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</si>
  <si>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</si>
  <si>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</si>
  <si>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</si>
  <si>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</si>
  <si>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</si>
  <si>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</si>
  <si>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</si>
  <si>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</si>
  <si>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</si>
  <si>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</si>
  <si>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</si>
  <si>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</si>
  <si>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</si>
  <si>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</si>
  <si>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</si>
  <si>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</si>
  <si>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</si>
  <si>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</si>
  <si>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</si>
  <si>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</si>
  <si>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</si>
  <si>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</si>
  <si>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</si>
  <si>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</si>
  <si>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</si>
  <si>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</si>
  <si>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</si>
  <si>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</si>
  <si>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</si>
  <si>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</si>
  <si>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</si>
  <si>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</si>
  <si>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</si>
  <si>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</si>
  <si>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</si>
  <si>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</si>
  <si>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</si>
  <si>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</si>
  <si>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</si>
  <si>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</si>
  <si>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</si>
  <si>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</si>
  <si>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</si>
  <si>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</si>
  <si>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</si>
  <si>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</si>
  <si>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</si>
  <si>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</si>
  <si>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</si>
  <si>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</si>
  <si>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</si>
  <si>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</si>
  <si>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</si>
  <si>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</si>
  <si>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</si>
  <si>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</si>
  <si>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</si>
  <si>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</si>
  <si>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</si>
  <si>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</si>
  <si>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</si>
  <si>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</si>
  <si>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</si>
  <si>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</si>
  <si>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</si>
  <si>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</si>
  <si>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</si>
  <si>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</si>
  <si>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</si>
  <si>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</si>
  <si>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</si>
  <si>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</si>
  <si>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</si>
  <si>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</si>
  <si>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</si>
  <si>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</si>
  <si>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</si>
  <si>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</si>
  <si>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</si>
  <si>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</si>
  <si>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</si>
  <si>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</si>
  <si>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</si>
  <si>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</si>
  <si>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</si>
  <si>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</si>
  <si>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</si>
  <si>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</si>
  <si>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</si>
  <si>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</si>
  <si>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</si>
  <si>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</si>
  <si>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</si>
  <si>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</si>
  <si>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</si>
  <si>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</si>
  <si>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</si>
  <si>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</si>
  <si>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</si>
  <si>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</si>
  <si>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</si>
  <si>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</si>
  <si>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</si>
  <si>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</si>
  <si>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</si>
  <si>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</si>
  <si>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</si>
  <si>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</si>
  <si>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</si>
  <si>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</si>
  <si>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</si>
  <si>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</si>
  <si>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</si>
  <si>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</si>
  <si>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</si>
  <si>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</si>
  <si>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</si>
  <si>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</si>
  <si>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</si>
  <si>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</si>
  <si>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</si>
  <si>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</si>
  <si>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</si>
  <si>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</si>
  <si>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</si>
  <si>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</si>
  <si>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</si>
  <si>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</si>
  <si>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</si>
  <si>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</si>
  <si>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</si>
  <si>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</si>
  <si>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</si>
  <si>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</si>
  <si>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</si>
  <si>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</si>
  <si>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</si>
  <si>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</si>
  <si>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</si>
  <si>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</si>
  <si>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</si>
  <si>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</si>
  <si>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</si>
  <si>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</si>
  <si>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</si>
  <si>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</si>
  <si>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</si>
  <si>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</si>
  <si>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</si>
  <si>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</si>
  <si>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</si>
  <si>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</si>
  <si>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</si>
  <si>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</si>
  <si>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</si>
  <si>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</si>
  <si>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</si>
  <si>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</si>
  <si>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</si>
  <si>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</si>
  <si>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</si>
  <si>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</si>
  <si>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</si>
  <si>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</si>
  <si>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</si>
  <si>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</si>
  <si>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</si>
  <si>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</si>
  <si>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</si>
  <si>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</si>
  <si>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</si>
  <si>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</si>
  <si>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</si>
  <si>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</si>
  <si>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</si>
  <si>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</si>
  <si>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</si>
  <si>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</si>
  <si>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</si>
  <si>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</si>
  <si>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</si>
  <si>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</si>
  <si>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</si>
  <si>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</si>
  <si>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</si>
  <si>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</si>
  <si>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</si>
  <si>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</si>
  <si>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</si>
  <si>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</si>
  <si>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</si>
  <si>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</si>
  <si>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</si>
  <si>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</si>
  <si>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</si>
  <si>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</si>
  <si>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</si>
  <si>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</si>
  <si>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</si>
  <si>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</si>
  <si>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</si>
  <si>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</si>
  <si>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</si>
  <si>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</si>
  <si>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</si>
  <si>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</si>
  <si>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</si>
  <si>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</si>
  <si>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</si>
  <si>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</si>
  <si>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</si>
  <si>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</si>
  <si>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</si>
  <si>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</si>
  <si>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</si>
  <si>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20230901 16:16:02</t>
  </si>
  <si>
    <t>16:16:02</t>
  </si>
  <si>
    <t>none</t>
  </si>
  <si>
    <t>0: Broadleaf</t>
  </si>
  <si>
    <t>16:13:34</t>
  </si>
  <si>
    <t>3/3</t>
  </si>
  <si>
    <t>11111111</t>
  </si>
  <si>
    <t>oooooooo</t>
  </si>
  <si>
    <t>on</t>
  </si>
  <si>
    <t>20230901 16:19:08</t>
  </si>
  <si>
    <t>16:19:08</t>
  </si>
  <si>
    <t>20230901 16:20:12</t>
  </si>
  <si>
    <t>16:20:12</t>
  </si>
  <si>
    <t>20230901 16:21:08</t>
  </si>
  <si>
    <t>16:21:08</t>
  </si>
  <si>
    <t>2/3</t>
  </si>
  <si>
    <t>20230901 16:23:42</t>
  </si>
  <si>
    <t>16:23:42</t>
  </si>
  <si>
    <t>20230901 16:27:12</t>
  </si>
  <si>
    <t>16:27:12</t>
  </si>
  <si>
    <t>20230901 16:29:59</t>
  </si>
  <si>
    <t>16:29:59</t>
  </si>
  <si>
    <t>20230901 16:32:31</t>
  </si>
  <si>
    <t>16:32:31</t>
  </si>
  <si>
    <t>20230901 16:35:19</t>
  </si>
  <si>
    <t>16:35:19</t>
  </si>
  <si>
    <t>20230901 16:36:16</t>
  </si>
  <si>
    <t>16:36:16</t>
  </si>
  <si>
    <t>20230901 16:39:00</t>
  </si>
  <si>
    <t>16:39:00</t>
  </si>
  <si>
    <t>20230901 16:41:35</t>
  </si>
  <si>
    <t>16:41:35</t>
  </si>
  <si>
    <t>20230901 16:44:07</t>
  </si>
  <si>
    <t>16:44:07</t>
  </si>
  <si>
    <t>20230901 16:45:34</t>
  </si>
  <si>
    <t>16:45:34</t>
  </si>
  <si>
    <t>20230901 16:47:32</t>
  </si>
  <si>
    <t>16:47:32</t>
  </si>
  <si>
    <t>20230901 16:50:45</t>
  </si>
  <si>
    <t>16:50:45</t>
  </si>
  <si>
    <t>20230901 16:52:55</t>
  </si>
  <si>
    <t>16:52:55</t>
  </si>
  <si>
    <t>20230901 16:54:12</t>
  </si>
  <si>
    <t>16:54:12</t>
  </si>
  <si>
    <t>20230901 16:55:47</t>
  </si>
  <si>
    <t>16:55:47</t>
  </si>
  <si>
    <t>20230901 16:57:49</t>
  </si>
  <si>
    <t>16:57:49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</si>
</sst>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J36"/>
  <sheetViews>
    <sheetView tabSelected="1" workbookViewId="0"/>
  </sheetViews>
  <sheetFormatPr defaultRowHeight="15"/>
  <sheetData>
    <row r="2" spans="1:218">
      <c r="A2" t="s">
        <v>29</v>
      </c>
      <c r="B2" t="s">
        <v>30</v>
      </c>
      <c r="C2" t="s">
        <v>31</v>
      </c>
    </row>
    <row r="3" spans="1:218">
      <c r="B3">
        <v>4</v>
      </c>
      <c r="C3">
        <v>21</v>
      </c>
    </row>
    <row r="4" spans="1:218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18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18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18">
      <c r="B7">
        <v>0</v>
      </c>
      <c r="C7">
        <v>0</v>
      </c>
      <c r="D7">
        <v>0</v>
      </c>
      <c r="E7">
        <v>1</v>
      </c>
    </row>
    <row r="8" spans="1:218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18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8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18">
      <c r="B11">
        <v>0</v>
      </c>
      <c r="C11">
        <v>0</v>
      </c>
      <c r="D11">
        <v>0</v>
      </c>
      <c r="E11">
        <v>0</v>
      </c>
      <c r="F11">
        <v>1</v>
      </c>
    </row>
    <row r="12" spans="1:218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18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18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88</v>
      </c>
      <c r="AN14" t="s">
        <v>88</v>
      </c>
      <c r="AO14" t="s">
        <v>88</v>
      </c>
      <c r="AP14" t="s">
        <v>88</v>
      </c>
      <c r="AQ14" t="s">
        <v>89</v>
      </c>
      <c r="AR14" t="s">
        <v>89</v>
      </c>
      <c r="AS14" t="s">
        <v>89</v>
      </c>
      <c r="AT14" t="s">
        <v>89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97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98</v>
      </c>
      <c r="GH14" t="s">
        <v>98</v>
      </c>
      <c r="GI14" t="s">
        <v>98</v>
      </c>
      <c r="GJ14" t="s">
        <v>98</v>
      </c>
      <c r="GK14" t="s">
        <v>98</v>
      </c>
      <c r="GL14" t="s">
        <v>98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</row>
    <row r="15" spans="1:218">
      <c r="A15" t="s">
        <v>101</v>
      </c>
      <c r="B15" t="s">
        <v>102</v>
      </c>
      <c r="C15" t="s">
        <v>103</v>
      </c>
      <c r="D15" t="s">
        <v>104</v>
      </c>
      <c r="E15" t="s">
        <v>105</v>
      </c>
      <c r="F15" t="s">
        <v>106</v>
      </c>
      <c r="G15" t="s">
        <v>107</v>
      </c>
      <c r="H15" t="s">
        <v>108</v>
      </c>
      <c r="I15" t="s">
        <v>109</v>
      </c>
      <c r="J15" t="s">
        <v>110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117</v>
      </c>
      <c r="R15" t="s">
        <v>118</v>
      </c>
      <c r="S15" t="s">
        <v>119</v>
      </c>
      <c r="T15" t="s">
        <v>120</v>
      </c>
      <c r="U15" t="s">
        <v>121</v>
      </c>
      <c r="V15" t="s">
        <v>122</v>
      </c>
      <c r="W15" t="s">
        <v>123</v>
      </c>
      <c r="X15" t="s">
        <v>124</v>
      </c>
      <c r="Y15" t="s">
        <v>125</v>
      </c>
      <c r="Z15" t="s">
        <v>126</v>
      </c>
      <c r="AA15" t="s">
        <v>127</v>
      </c>
      <c r="AB15" t="s">
        <v>128</v>
      </c>
      <c r="AC15" t="s">
        <v>129</v>
      </c>
      <c r="AD15" t="s">
        <v>130</v>
      </c>
      <c r="AE15" t="s">
        <v>131</v>
      </c>
      <c r="AF15" t="s">
        <v>132</v>
      </c>
      <c r="AG15" t="s">
        <v>133</v>
      </c>
      <c r="AH15" t="s">
        <v>87</v>
      </c>
      <c r="AI15" t="s">
        <v>134</v>
      </c>
      <c r="AJ15" t="s">
        <v>135</v>
      </c>
      <c r="AK15" t="s">
        <v>136</v>
      </c>
      <c r="AL15" t="s">
        <v>137</v>
      </c>
      <c r="AM15" t="s">
        <v>138</v>
      </c>
      <c r="AN15" t="s">
        <v>139</v>
      </c>
      <c r="AO15" t="s">
        <v>140</v>
      </c>
      <c r="AP15" t="s">
        <v>141</v>
      </c>
      <c r="AQ15" t="s">
        <v>142</v>
      </c>
      <c r="AR15" t="s">
        <v>143</v>
      </c>
      <c r="AS15" t="s">
        <v>144</v>
      </c>
      <c r="AT15" t="s">
        <v>145</v>
      </c>
      <c r="AU15" t="s">
        <v>110</v>
      </c>
      <c r="AV15" t="s">
        <v>146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174</v>
      </c>
      <c r="BY15" t="s">
        <v>175</v>
      </c>
      <c r="BZ15" t="s">
        <v>176</v>
      </c>
      <c r="CA15" t="s">
        <v>177</v>
      </c>
      <c r="CB15" t="s">
        <v>178</v>
      </c>
      <c r="CC15" t="s">
        <v>179</v>
      </c>
      <c r="CD15" t="s">
        <v>180</v>
      </c>
      <c r="CE15" t="s">
        <v>181</v>
      </c>
      <c r="CF15" t="s">
        <v>182</v>
      </c>
      <c r="CG15" t="s">
        <v>183</v>
      </c>
      <c r="CH15" t="s">
        <v>184</v>
      </c>
      <c r="CI15" t="s">
        <v>185</v>
      </c>
      <c r="CJ15" t="s">
        <v>186</v>
      </c>
      <c r="CK15" t="s">
        <v>187</v>
      </c>
      <c r="CL15" t="s">
        <v>188</v>
      </c>
      <c r="CM15" t="s">
        <v>189</v>
      </c>
      <c r="CN15" t="s">
        <v>190</v>
      </c>
      <c r="CO15" t="s">
        <v>102</v>
      </c>
      <c r="CP15" t="s">
        <v>105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227</v>
      </c>
      <c r="EB15" t="s">
        <v>228</v>
      </c>
      <c r="EC15" t="s">
        <v>229</v>
      </c>
      <c r="ED15" t="s">
        <v>230</v>
      </c>
      <c r="EE15" t="s">
        <v>231</v>
      </c>
      <c r="EF15" t="s">
        <v>232</v>
      </c>
      <c r="EG15" t="s">
        <v>233</v>
      </c>
      <c r="EH15" t="s">
        <v>234</v>
      </c>
      <c r="EI15" t="s">
        <v>235</v>
      </c>
      <c r="EJ15" t="s">
        <v>236</v>
      </c>
      <c r="EK15" t="s">
        <v>237</v>
      </c>
      <c r="EL15" t="s">
        <v>238</v>
      </c>
      <c r="EM15" t="s">
        <v>239</v>
      </c>
      <c r="EN15" t="s">
        <v>240</v>
      </c>
      <c r="EO15" t="s">
        <v>241</v>
      </c>
      <c r="EP15" t="s">
        <v>242</v>
      </c>
      <c r="EQ15" t="s">
        <v>243</v>
      </c>
      <c r="ER15" t="s">
        <v>244</v>
      </c>
      <c r="ES15" t="s">
        <v>245</v>
      </c>
      <c r="ET15" t="s">
        <v>246</v>
      </c>
      <c r="EU15" t="s">
        <v>247</v>
      </c>
      <c r="EV15" t="s">
        <v>248</v>
      </c>
      <c r="EW15" t="s">
        <v>249</v>
      </c>
      <c r="EX15" t="s">
        <v>250</v>
      </c>
      <c r="EY15" t="s">
        <v>251</v>
      </c>
      <c r="EZ15" t="s">
        <v>252</v>
      </c>
      <c r="FA15" t="s">
        <v>253</v>
      </c>
      <c r="FB15" t="s">
        <v>254</v>
      </c>
      <c r="FC15" t="s">
        <v>255</v>
      </c>
      <c r="FD15" t="s">
        <v>256</v>
      </c>
      <c r="FE15" t="s">
        <v>257</v>
      </c>
      <c r="FF15" t="s">
        <v>258</v>
      </c>
      <c r="FG15" t="s">
        <v>259</v>
      </c>
      <c r="FH15" t="s">
        <v>260</v>
      </c>
      <c r="FI15" t="s">
        <v>261</v>
      </c>
      <c r="FJ15" t="s">
        <v>262</v>
      </c>
      <c r="FK15" t="s">
        <v>263</v>
      </c>
      <c r="FL15" t="s">
        <v>264</v>
      </c>
      <c r="FM15" t="s">
        <v>265</v>
      </c>
      <c r="FN15" t="s">
        <v>266</v>
      </c>
      <c r="FO15" t="s">
        <v>267</v>
      </c>
      <c r="FP15" t="s">
        <v>268</v>
      </c>
      <c r="FQ15" t="s">
        <v>269</v>
      </c>
      <c r="FR15" t="s">
        <v>270</v>
      </c>
      <c r="FS15" t="s">
        <v>271</v>
      </c>
      <c r="FT15" t="s">
        <v>272</v>
      </c>
      <c r="FU15" t="s">
        <v>273</v>
      </c>
      <c r="FV15" t="s">
        <v>274</v>
      </c>
      <c r="FW15" t="s">
        <v>275</v>
      </c>
      <c r="FX15" t="s">
        <v>276</v>
      </c>
      <c r="FY15" t="s">
        <v>277</v>
      </c>
      <c r="FZ15" t="s">
        <v>278</v>
      </c>
      <c r="GA15" t="s">
        <v>279</v>
      </c>
      <c r="GB15" t="s">
        <v>280</v>
      </c>
      <c r="GC15" t="s">
        <v>281</v>
      </c>
      <c r="GD15" t="s">
        <v>282</v>
      </c>
      <c r="GE15" t="s">
        <v>283</v>
      </c>
      <c r="GF15" t="s">
        <v>284</v>
      </c>
      <c r="GG15" t="s">
        <v>285</v>
      </c>
      <c r="GH15" t="s">
        <v>286</v>
      </c>
      <c r="GI15" t="s">
        <v>287</v>
      </c>
      <c r="GJ15" t="s">
        <v>288</v>
      </c>
      <c r="GK15" t="s">
        <v>289</v>
      </c>
      <c r="GL15" t="s">
        <v>290</v>
      </c>
      <c r="GM15" t="s">
        <v>291</v>
      </c>
      <c r="GN15" t="s">
        <v>292</v>
      </c>
      <c r="GO15" t="s">
        <v>293</v>
      </c>
      <c r="GP15" t="s">
        <v>294</v>
      </c>
      <c r="GQ15" t="s">
        <v>295</v>
      </c>
      <c r="GR15" t="s">
        <v>296</v>
      </c>
      <c r="GS15" t="s">
        <v>297</v>
      </c>
      <c r="GT15" t="s">
        <v>298</v>
      </c>
      <c r="GU15" t="s">
        <v>299</v>
      </c>
      <c r="GV15" t="s">
        <v>300</v>
      </c>
      <c r="GW15" t="s">
        <v>301</v>
      </c>
      <c r="GX15" t="s">
        <v>302</v>
      </c>
      <c r="GY15" t="s">
        <v>303</v>
      </c>
      <c r="GZ15" t="s">
        <v>304</v>
      </c>
      <c r="HA15" t="s">
        <v>305</v>
      </c>
      <c r="HB15" t="s">
        <v>306</v>
      </c>
      <c r="HC15" t="s">
        <v>307</v>
      </c>
      <c r="HD15" t="s">
        <v>308</v>
      </c>
      <c r="HE15" t="s">
        <v>309</v>
      </c>
      <c r="HF15" t="s">
        <v>310</v>
      </c>
      <c r="HG15" t="s">
        <v>311</v>
      </c>
      <c r="HH15" t="s">
        <v>312</v>
      </c>
      <c r="HI15" t="s">
        <v>313</v>
      </c>
      <c r="HJ15" t="s">
        <v>314</v>
      </c>
    </row>
    <row r="16" spans="1:218">
      <c r="B16" t="s">
        <v>315</v>
      </c>
      <c r="C16" t="s">
        <v>315</v>
      </c>
      <c r="F16" t="s">
        <v>315</v>
      </c>
      <c r="J16" t="s">
        <v>315</v>
      </c>
      <c r="K16" t="s">
        <v>316</v>
      </c>
      <c r="L16" t="s">
        <v>317</v>
      </c>
      <c r="M16" t="s">
        <v>318</v>
      </c>
      <c r="N16" t="s">
        <v>319</v>
      </c>
      <c r="O16" t="s">
        <v>319</v>
      </c>
      <c r="P16" t="s">
        <v>153</v>
      </c>
      <c r="Q16" t="s">
        <v>153</v>
      </c>
      <c r="R16" t="s">
        <v>316</v>
      </c>
      <c r="S16" t="s">
        <v>316</v>
      </c>
      <c r="T16" t="s">
        <v>316</v>
      </c>
      <c r="U16" t="s">
        <v>316</v>
      </c>
      <c r="V16" t="s">
        <v>320</v>
      </c>
      <c r="W16" t="s">
        <v>321</v>
      </c>
      <c r="X16" t="s">
        <v>321</v>
      </c>
      <c r="Y16" t="s">
        <v>322</v>
      </c>
      <c r="Z16" t="s">
        <v>323</v>
      </c>
      <c r="AA16" t="s">
        <v>322</v>
      </c>
      <c r="AB16" t="s">
        <v>322</v>
      </c>
      <c r="AC16" t="s">
        <v>322</v>
      </c>
      <c r="AD16" t="s">
        <v>320</v>
      </c>
      <c r="AE16" t="s">
        <v>320</v>
      </c>
      <c r="AF16" t="s">
        <v>320</v>
      </c>
      <c r="AG16" t="s">
        <v>320</v>
      </c>
      <c r="AH16" t="s">
        <v>324</v>
      </c>
      <c r="AI16" t="s">
        <v>323</v>
      </c>
      <c r="AK16" t="s">
        <v>323</v>
      </c>
      <c r="AL16" t="s">
        <v>324</v>
      </c>
      <c r="AM16" t="s">
        <v>318</v>
      </c>
      <c r="AN16" t="s">
        <v>318</v>
      </c>
      <c r="AP16" t="s">
        <v>325</v>
      </c>
      <c r="AQ16" t="s">
        <v>326</v>
      </c>
      <c r="AT16" t="s">
        <v>316</v>
      </c>
      <c r="AU16" t="s">
        <v>315</v>
      </c>
      <c r="AV16" t="s">
        <v>319</v>
      </c>
      <c r="AW16" t="s">
        <v>319</v>
      </c>
      <c r="AX16" t="s">
        <v>327</v>
      </c>
      <c r="AY16" t="s">
        <v>327</v>
      </c>
      <c r="AZ16" t="s">
        <v>319</v>
      </c>
      <c r="BA16" t="s">
        <v>327</v>
      </c>
      <c r="BB16" t="s">
        <v>324</v>
      </c>
      <c r="BC16" t="s">
        <v>322</v>
      </c>
      <c r="BD16" t="s">
        <v>322</v>
      </c>
      <c r="BE16" t="s">
        <v>321</v>
      </c>
      <c r="BF16" t="s">
        <v>321</v>
      </c>
      <c r="BG16" t="s">
        <v>321</v>
      </c>
      <c r="BH16" t="s">
        <v>321</v>
      </c>
      <c r="BI16" t="s">
        <v>321</v>
      </c>
      <c r="BJ16" t="s">
        <v>328</v>
      </c>
      <c r="BK16" t="s">
        <v>318</v>
      </c>
      <c r="BL16" t="s">
        <v>318</v>
      </c>
      <c r="BM16" t="s">
        <v>319</v>
      </c>
      <c r="BN16" t="s">
        <v>319</v>
      </c>
      <c r="BO16" t="s">
        <v>319</v>
      </c>
      <c r="BP16" t="s">
        <v>327</v>
      </c>
      <c r="BQ16" t="s">
        <v>319</v>
      </c>
      <c r="BR16" t="s">
        <v>327</v>
      </c>
      <c r="BS16" t="s">
        <v>322</v>
      </c>
      <c r="BT16" t="s">
        <v>322</v>
      </c>
      <c r="BU16" t="s">
        <v>321</v>
      </c>
      <c r="BV16" t="s">
        <v>321</v>
      </c>
      <c r="BW16" t="s">
        <v>318</v>
      </c>
      <c r="CB16" t="s">
        <v>318</v>
      </c>
      <c r="CE16" t="s">
        <v>321</v>
      </c>
      <c r="CF16" t="s">
        <v>321</v>
      </c>
      <c r="CG16" t="s">
        <v>321</v>
      </c>
      <c r="CH16" t="s">
        <v>321</v>
      </c>
      <c r="CI16" t="s">
        <v>321</v>
      </c>
      <c r="CJ16" t="s">
        <v>318</v>
      </c>
      <c r="CK16" t="s">
        <v>318</v>
      </c>
      <c r="CL16" t="s">
        <v>318</v>
      </c>
      <c r="CM16" t="s">
        <v>315</v>
      </c>
      <c r="CO16" t="s">
        <v>329</v>
      </c>
      <c r="CQ16" t="s">
        <v>315</v>
      </c>
      <c r="CR16" t="s">
        <v>315</v>
      </c>
      <c r="CT16" t="s">
        <v>330</v>
      </c>
      <c r="CU16" t="s">
        <v>331</v>
      </c>
      <c r="CV16" t="s">
        <v>330</v>
      </c>
      <c r="CW16" t="s">
        <v>331</v>
      </c>
      <c r="CX16" t="s">
        <v>330</v>
      </c>
      <c r="CY16" t="s">
        <v>331</v>
      </c>
      <c r="CZ16" t="s">
        <v>323</v>
      </c>
      <c r="DA16" t="s">
        <v>323</v>
      </c>
      <c r="DB16" t="s">
        <v>318</v>
      </c>
      <c r="DC16" t="s">
        <v>332</v>
      </c>
      <c r="DD16" t="s">
        <v>318</v>
      </c>
      <c r="DF16" t="s">
        <v>316</v>
      </c>
      <c r="DG16" t="s">
        <v>333</v>
      </c>
      <c r="DH16" t="s">
        <v>316</v>
      </c>
      <c r="DJ16" t="s">
        <v>316</v>
      </c>
      <c r="DK16" t="s">
        <v>333</v>
      </c>
      <c r="DL16" t="s">
        <v>316</v>
      </c>
      <c r="DQ16" t="s">
        <v>334</v>
      </c>
      <c r="DR16" t="s">
        <v>334</v>
      </c>
      <c r="EE16" t="s">
        <v>334</v>
      </c>
      <c r="EF16" t="s">
        <v>334</v>
      </c>
      <c r="EG16" t="s">
        <v>335</v>
      </c>
      <c r="EH16" t="s">
        <v>335</v>
      </c>
      <c r="EI16" t="s">
        <v>321</v>
      </c>
      <c r="EJ16" t="s">
        <v>321</v>
      </c>
      <c r="EK16" t="s">
        <v>323</v>
      </c>
      <c r="EL16" t="s">
        <v>321</v>
      </c>
      <c r="EM16" t="s">
        <v>327</v>
      </c>
      <c r="EN16" t="s">
        <v>323</v>
      </c>
      <c r="EO16" t="s">
        <v>323</v>
      </c>
      <c r="EQ16" t="s">
        <v>334</v>
      </c>
      <c r="ER16" t="s">
        <v>334</v>
      </c>
      <c r="ES16" t="s">
        <v>334</v>
      </c>
      <c r="ET16" t="s">
        <v>334</v>
      </c>
      <c r="EU16" t="s">
        <v>334</v>
      </c>
      <c r="EV16" t="s">
        <v>334</v>
      </c>
      <c r="EW16" t="s">
        <v>334</v>
      </c>
      <c r="EX16" t="s">
        <v>336</v>
      </c>
      <c r="EY16" t="s">
        <v>336</v>
      </c>
      <c r="EZ16" t="s">
        <v>336</v>
      </c>
      <c r="FA16" t="s">
        <v>337</v>
      </c>
      <c r="FB16" t="s">
        <v>334</v>
      </c>
      <c r="FC16" t="s">
        <v>334</v>
      </c>
      <c r="FD16" t="s">
        <v>334</v>
      </c>
      <c r="FE16" t="s">
        <v>334</v>
      </c>
      <c r="FF16" t="s">
        <v>334</v>
      </c>
      <c r="FG16" t="s">
        <v>334</v>
      </c>
      <c r="FH16" t="s">
        <v>334</v>
      </c>
      <c r="FI16" t="s">
        <v>334</v>
      </c>
      <c r="FJ16" t="s">
        <v>334</v>
      </c>
      <c r="FK16" t="s">
        <v>334</v>
      </c>
      <c r="FL16" t="s">
        <v>334</v>
      </c>
      <c r="FM16" t="s">
        <v>334</v>
      </c>
      <c r="FT16" t="s">
        <v>334</v>
      </c>
      <c r="FU16" t="s">
        <v>323</v>
      </c>
      <c r="FV16" t="s">
        <v>323</v>
      </c>
      <c r="FW16" t="s">
        <v>330</v>
      </c>
      <c r="FX16" t="s">
        <v>331</v>
      </c>
      <c r="FY16" t="s">
        <v>331</v>
      </c>
      <c r="GC16" t="s">
        <v>331</v>
      </c>
      <c r="GG16" t="s">
        <v>319</v>
      </c>
      <c r="GH16" t="s">
        <v>319</v>
      </c>
      <c r="GI16" t="s">
        <v>327</v>
      </c>
      <c r="GJ16" t="s">
        <v>327</v>
      </c>
      <c r="GK16" t="s">
        <v>338</v>
      </c>
      <c r="GL16" t="s">
        <v>338</v>
      </c>
      <c r="GM16" t="s">
        <v>334</v>
      </c>
      <c r="GN16" t="s">
        <v>334</v>
      </c>
      <c r="GO16" t="s">
        <v>334</v>
      </c>
      <c r="GP16" t="s">
        <v>334</v>
      </c>
      <c r="GQ16" t="s">
        <v>334</v>
      </c>
      <c r="GR16" t="s">
        <v>334</v>
      </c>
      <c r="GS16" t="s">
        <v>321</v>
      </c>
      <c r="GT16" t="s">
        <v>334</v>
      </c>
      <c r="GV16" t="s">
        <v>324</v>
      </c>
      <c r="GW16" t="s">
        <v>324</v>
      </c>
      <c r="GX16" t="s">
        <v>321</v>
      </c>
      <c r="GY16" t="s">
        <v>321</v>
      </c>
      <c r="GZ16" t="s">
        <v>321</v>
      </c>
      <c r="HA16" t="s">
        <v>321</v>
      </c>
      <c r="HB16" t="s">
        <v>321</v>
      </c>
      <c r="HC16" t="s">
        <v>323</v>
      </c>
      <c r="HD16" t="s">
        <v>323</v>
      </c>
      <c r="HE16" t="s">
        <v>323</v>
      </c>
      <c r="HF16" t="s">
        <v>321</v>
      </c>
      <c r="HG16" t="s">
        <v>319</v>
      </c>
      <c r="HH16" t="s">
        <v>327</v>
      </c>
      <c r="HI16" t="s">
        <v>323</v>
      </c>
      <c r="HJ16" t="s">
        <v>323</v>
      </c>
    </row>
    <row r="17" spans="1:218">
      <c r="A17">
        <v>1</v>
      </c>
      <c r="B17">
        <v>1693602962</v>
      </c>
      <c r="C17">
        <v>0</v>
      </c>
      <c r="D17" t="s">
        <v>339</v>
      </c>
      <c r="E17" t="s">
        <v>340</v>
      </c>
      <c r="F17" t="s">
        <v>341</v>
      </c>
      <c r="J17">
        <v>1693602962</v>
      </c>
      <c r="K17">
        <f>(L17)/1000</f>
        <v>0</v>
      </c>
      <c r="L17">
        <f>1000*BB17*AJ17*(AX17-AY17)/(100*AQ17*(1000-AJ17*AX17))</f>
        <v>0</v>
      </c>
      <c r="M17">
        <f>BB17*AJ17*(AW17-AV17*(1000-AJ17*AY17)/(1000-AJ17*AX17))/(100*AQ17)</f>
        <v>0</v>
      </c>
      <c r="N17">
        <f>AV17 - IF(AJ17&gt;1, M17*AQ17*100.0/(AL17*BJ17), 0)</f>
        <v>0</v>
      </c>
      <c r="O17">
        <f>((U17-K17/2)*N17-M17)/(U17+K17/2)</f>
        <v>0</v>
      </c>
      <c r="P17">
        <f>O17*(BC17+BD17)/1000.0</f>
        <v>0</v>
      </c>
      <c r="Q17">
        <f>(AV17 - IF(AJ17&gt;1, M17*AQ17*100.0/(AL17*BJ17), 0))*(BC17+BD17)/1000.0</f>
        <v>0</v>
      </c>
      <c r="R17">
        <f>2.0/((1/T17-1/S17)+SIGN(T17)*SQRT((1/T17-1/S17)*(1/T17-1/S17) + 4*AR17/((AR17+1)*(AR17+1))*(2*1/T17*1/S17-1/S17*1/S17)))</f>
        <v>0</v>
      </c>
      <c r="S17">
        <f>IF(LEFT(AS17,1)&lt;&gt;"0",IF(LEFT(AS17,1)="1",3.0,AT17),$D$5+$E$5*(BJ17*BC17/($K$5*1000))+$F$5*(BJ17*BC17/($K$5*1000))*MAX(MIN(AQ17,$J$5),$I$5)*MAX(MIN(AQ17,$J$5),$I$5)+$G$5*MAX(MIN(AQ17,$J$5),$I$5)*(BJ17*BC17/($K$5*1000))+$H$5*(BJ17*BC17/($K$5*1000))*(BJ17*BC17/($K$5*1000)))</f>
        <v>0</v>
      </c>
      <c r="T17">
        <f>K17*(1000-(1000*0.61365*exp(17.502*X17/(240.97+X17))/(BC17+BD17)+AX17)/2)/(1000*0.61365*exp(17.502*X17/(240.97+X17))/(BC17+BD17)-AX17)</f>
        <v>0</v>
      </c>
      <c r="U17">
        <f>1/((AR17+1)/(R17/1.6)+1/(S17/1.37)) + AR17/((AR17+1)/(R17/1.6) + AR17/(S17/1.37))</f>
        <v>0</v>
      </c>
      <c r="V17">
        <f>(AM17*AP17)</f>
        <v>0</v>
      </c>
      <c r="W17">
        <f>(BE17+(V17+2*0.95*5.67E-8*(((BE17+$B$7)+273)^4-(BE17+273)^4)-44100*K17)/(1.84*29.3*S17+8*0.95*5.67E-8*(BE17+273)^3))</f>
        <v>0</v>
      </c>
      <c r="X17">
        <f>($C$7*BF17+$D$7*BG17+$E$7*W17)</f>
        <v>0</v>
      </c>
      <c r="Y17">
        <f>0.61365*exp(17.502*X17/(240.97+X17))</f>
        <v>0</v>
      </c>
      <c r="Z17">
        <f>(AA17/AB17*100)</f>
        <v>0</v>
      </c>
      <c r="AA17">
        <f>AX17*(BC17+BD17)/1000</f>
        <v>0</v>
      </c>
      <c r="AB17">
        <f>0.61365*exp(17.502*BE17/(240.97+BE17))</f>
        <v>0</v>
      </c>
      <c r="AC17">
        <f>(Y17-AX17*(BC17+BD17)/1000)</f>
        <v>0</v>
      </c>
      <c r="AD17">
        <f>(-K17*44100)</f>
        <v>0</v>
      </c>
      <c r="AE17">
        <f>2*29.3*S17*0.92*(BE17-X17)</f>
        <v>0</v>
      </c>
      <c r="AF17">
        <f>2*0.95*5.67E-8*(((BE17+$B$7)+273)^4-(X17+273)^4)</f>
        <v>0</v>
      </c>
      <c r="AG17">
        <f>V17+AF17+AD17+AE17</f>
        <v>0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MAX(0,($B$13+$C$13*BJ17)/(1+$D$13*BJ17)*BC17/(BE17+273)*$E$13)</f>
        <v>0</v>
      </c>
      <c r="AM17">
        <f>$B$11*BK17+$C$11*BL17+$F$11*BW17*(1-BZ17)</f>
        <v>0</v>
      </c>
      <c r="AN17">
        <f>AM17*AO17</f>
        <v>0</v>
      </c>
      <c r="AO17">
        <f>($B$11*$D$9+$C$11*$D$9+$F$11*((CJ17+CB17)/MAX(CJ17+CB17+CK17, 0.1)*$I$9+CK17/MAX(CJ17+CB17+CK17, 0.1)*$J$9))/($B$11+$C$11+$F$11)</f>
        <v>0</v>
      </c>
      <c r="AP17">
        <f>($B$11*$K$9+$C$11*$K$9+$F$11*((CJ17+CB17)/MAX(CJ17+CB17+CK17, 0.1)*$P$9+CK17/MAX(CJ17+CB17+CK17, 0.1)*$Q$9))/($B$11+$C$11+$F$11)</f>
        <v>0</v>
      </c>
      <c r="AQ17">
        <v>6</v>
      </c>
      <c r="AR17">
        <v>0.5</v>
      </c>
      <c r="AS17" t="s">
        <v>342</v>
      </c>
      <c r="AT17">
        <v>2</v>
      </c>
      <c r="AU17">
        <v>1693602962</v>
      </c>
      <c r="AV17">
        <v>409.408</v>
      </c>
      <c r="AW17">
        <v>420.029</v>
      </c>
      <c r="AX17">
        <v>13.7226</v>
      </c>
      <c r="AY17">
        <v>9.5938</v>
      </c>
      <c r="AZ17">
        <v>408.087</v>
      </c>
      <c r="BA17">
        <v>13.6379</v>
      </c>
      <c r="BB17">
        <v>499.953</v>
      </c>
      <c r="BC17">
        <v>100.414</v>
      </c>
      <c r="BD17">
        <v>0.0369968</v>
      </c>
      <c r="BE17">
        <v>22.8006</v>
      </c>
      <c r="BF17">
        <v>999.9</v>
      </c>
      <c r="BG17">
        <v>999.9</v>
      </c>
      <c r="BH17">
        <v>0</v>
      </c>
      <c r="BI17">
        <v>0</v>
      </c>
      <c r="BJ17">
        <v>10002.5</v>
      </c>
      <c r="BK17">
        <v>0</v>
      </c>
      <c r="BL17">
        <v>100.922</v>
      </c>
      <c r="BM17">
        <v>-10.6216</v>
      </c>
      <c r="BN17">
        <v>415.104</v>
      </c>
      <c r="BO17">
        <v>424.098</v>
      </c>
      <c r="BP17">
        <v>4.12883</v>
      </c>
      <c r="BQ17">
        <v>420.029</v>
      </c>
      <c r="BR17">
        <v>9.5938</v>
      </c>
      <c r="BS17">
        <v>1.37794</v>
      </c>
      <c r="BT17">
        <v>0.963352</v>
      </c>
      <c r="BU17">
        <v>11.6771</v>
      </c>
      <c r="BV17">
        <v>6.37358</v>
      </c>
      <c r="BW17">
        <v>2499.93</v>
      </c>
      <c r="BX17">
        <v>0.9</v>
      </c>
      <c r="BY17">
        <v>0.1</v>
      </c>
      <c r="BZ17">
        <v>0</v>
      </c>
      <c r="CA17">
        <v>2.0339</v>
      </c>
      <c r="CB17">
        <v>0</v>
      </c>
      <c r="CC17">
        <v>26412.6</v>
      </c>
      <c r="CD17">
        <v>22323.1</v>
      </c>
      <c r="CE17">
        <v>41.625</v>
      </c>
      <c r="CF17">
        <v>39.937</v>
      </c>
      <c r="CG17">
        <v>40.375</v>
      </c>
      <c r="CH17">
        <v>40.562</v>
      </c>
      <c r="CI17">
        <v>40.25</v>
      </c>
      <c r="CJ17">
        <v>2249.94</v>
      </c>
      <c r="CK17">
        <v>249.99</v>
      </c>
      <c r="CL17">
        <v>0</v>
      </c>
      <c r="CM17">
        <v>1693602954.5</v>
      </c>
      <c r="CN17">
        <v>0</v>
      </c>
      <c r="CO17">
        <v>1693602814.5</v>
      </c>
      <c r="CP17" t="s">
        <v>343</v>
      </c>
      <c r="CQ17">
        <v>1693602814.5</v>
      </c>
      <c r="CR17">
        <v>1693602809.5</v>
      </c>
      <c r="CS17">
        <v>1</v>
      </c>
      <c r="CT17">
        <v>-0.453</v>
      </c>
      <c r="CU17">
        <v>0.003</v>
      </c>
      <c r="CV17">
        <v>1.345</v>
      </c>
      <c r="CW17">
        <v>0.08400000000000001</v>
      </c>
      <c r="CX17">
        <v>420</v>
      </c>
      <c r="CY17">
        <v>14</v>
      </c>
      <c r="CZ17">
        <v>0.25</v>
      </c>
      <c r="DA17">
        <v>0.1</v>
      </c>
      <c r="DB17">
        <v>7.387588053966477</v>
      </c>
      <c r="DC17">
        <v>-0.01976461884556402</v>
      </c>
      <c r="DD17">
        <v>0.01136238780707875</v>
      </c>
      <c r="DE17">
        <v>1</v>
      </c>
      <c r="DF17">
        <v>0.003520315321409</v>
      </c>
      <c r="DG17">
        <v>-0.0003355164658196879</v>
      </c>
      <c r="DH17">
        <v>2.588264911966824E-05</v>
      </c>
      <c r="DI17">
        <v>1</v>
      </c>
      <c r="DJ17">
        <v>0.2148739169011518</v>
      </c>
      <c r="DK17">
        <v>-0.02419901869139435</v>
      </c>
      <c r="DL17">
        <v>0.001868702680824829</v>
      </c>
      <c r="DM17">
        <v>1</v>
      </c>
      <c r="DN17">
        <v>3</v>
      </c>
      <c r="DO17">
        <v>3</v>
      </c>
      <c r="DP17" t="s">
        <v>344</v>
      </c>
      <c r="DQ17">
        <v>3.10202</v>
      </c>
      <c r="DR17">
        <v>2.67065</v>
      </c>
      <c r="DS17">
        <v>0.098304</v>
      </c>
      <c r="DT17">
        <v>0.101186</v>
      </c>
      <c r="DU17">
        <v>0.06987350000000001</v>
      </c>
      <c r="DV17">
        <v>0.0546613</v>
      </c>
      <c r="DW17">
        <v>26296.6</v>
      </c>
      <c r="DX17">
        <v>28499</v>
      </c>
      <c r="DY17">
        <v>27611.9</v>
      </c>
      <c r="DZ17">
        <v>29803.3</v>
      </c>
      <c r="EA17">
        <v>32154.4</v>
      </c>
      <c r="EB17">
        <v>34777.3</v>
      </c>
      <c r="EC17">
        <v>37877.8</v>
      </c>
      <c r="ED17">
        <v>40892.9</v>
      </c>
      <c r="EE17">
        <v>2.18915</v>
      </c>
      <c r="EF17">
        <v>2.136</v>
      </c>
      <c r="EG17">
        <v>0</v>
      </c>
      <c r="EH17">
        <v>0</v>
      </c>
      <c r="EI17">
        <v>21.4334</v>
      </c>
      <c r="EJ17">
        <v>999.9</v>
      </c>
      <c r="EK17">
        <v>48.9</v>
      </c>
      <c r="EL17">
        <v>28.8</v>
      </c>
      <c r="EM17">
        <v>19.3589</v>
      </c>
      <c r="EN17">
        <v>65.31999999999999</v>
      </c>
      <c r="EO17">
        <v>11.8269</v>
      </c>
      <c r="EP17">
        <v>1</v>
      </c>
      <c r="EQ17">
        <v>-0.187815</v>
      </c>
      <c r="ER17">
        <v>1.43129</v>
      </c>
      <c r="ES17">
        <v>20.1986</v>
      </c>
      <c r="ET17">
        <v>5.25443</v>
      </c>
      <c r="EU17">
        <v>12.0579</v>
      </c>
      <c r="EV17">
        <v>4.9713</v>
      </c>
      <c r="EW17">
        <v>3.29233</v>
      </c>
      <c r="EX17">
        <v>9999</v>
      </c>
      <c r="EY17">
        <v>9999</v>
      </c>
      <c r="EZ17">
        <v>9999</v>
      </c>
      <c r="FA17">
        <v>168</v>
      </c>
      <c r="FB17">
        <v>4.97202</v>
      </c>
      <c r="FC17">
        <v>1.87057</v>
      </c>
      <c r="FD17">
        <v>1.87681</v>
      </c>
      <c r="FE17">
        <v>1.86983</v>
      </c>
      <c r="FF17">
        <v>1.87302</v>
      </c>
      <c r="FG17">
        <v>1.87455</v>
      </c>
      <c r="FH17">
        <v>1.87393</v>
      </c>
      <c r="FI17">
        <v>1.87539</v>
      </c>
      <c r="FJ17">
        <v>0</v>
      </c>
      <c r="FK17">
        <v>0</v>
      </c>
      <c r="FL17">
        <v>0</v>
      </c>
      <c r="FM17">
        <v>0</v>
      </c>
      <c r="FN17" t="s">
        <v>345</v>
      </c>
      <c r="FO17" t="s">
        <v>346</v>
      </c>
      <c r="FP17" t="s">
        <v>347</v>
      </c>
      <c r="FQ17" t="s">
        <v>347</v>
      </c>
      <c r="FR17" t="s">
        <v>347</v>
      </c>
      <c r="FS17" t="s">
        <v>347</v>
      </c>
      <c r="FT17">
        <v>0</v>
      </c>
      <c r="FU17">
        <v>100</v>
      </c>
      <c r="FV17">
        <v>100</v>
      </c>
      <c r="FW17">
        <v>1.321</v>
      </c>
      <c r="FX17">
        <v>0.0847</v>
      </c>
      <c r="FY17">
        <v>0.3273475442779864</v>
      </c>
      <c r="FZ17">
        <v>0.002616612134532941</v>
      </c>
      <c r="GA17">
        <v>-4.519413631873513E-07</v>
      </c>
      <c r="GB17">
        <v>9.831233035137328E-12</v>
      </c>
      <c r="GC17">
        <v>-0.01127317543493312</v>
      </c>
      <c r="GD17">
        <v>0.01128715920374445</v>
      </c>
      <c r="GE17">
        <v>-0.0004913425133041084</v>
      </c>
      <c r="GF17">
        <v>1.320148971478439E-05</v>
      </c>
      <c r="GG17">
        <v>-1</v>
      </c>
      <c r="GH17">
        <v>2093</v>
      </c>
      <c r="GI17">
        <v>1</v>
      </c>
      <c r="GJ17">
        <v>22</v>
      </c>
      <c r="GK17">
        <v>2.5</v>
      </c>
      <c r="GL17">
        <v>2.5</v>
      </c>
      <c r="GM17">
        <v>1.073</v>
      </c>
      <c r="GN17">
        <v>2.51465</v>
      </c>
      <c r="GO17">
        <v>1.39893</v>
      </c>
      <c r="GP17">
        <v>2.28882</v>
      </c>
      <c r="GQ17">
        <v>1.44897</v>
      </c>
      <c r="GR17">
        <v>2.32544</v>
      </c>
      <c r="GS17">
        <v>30.9335</v>
      </c>
      <c r="GT17">
        <v>15.9533</v>
      </c>
      <c r="GU17">
        <v>18</v>
      </c>
      <c r="GV17">
        <v>488.335</v>
      </c>
      <c r="GW17">
        <v>521.0069999999999</v>
      </c>
      <c r="GX17">
        <v>19.9993</v>
      </c>
      <c r="GY17">
        <v>24.7079</v>
      </c>
      <c r="GZ17">
        <v>29.9995</v>
      </c>
      <c r="HA17">
        <v>24.8632</v>
      </c>
      <c r="HB17">
        <v>24.8626</v>
      </c>
      <c r="HC17">
        <v>21.4548</v>
      </c>
      <c r="HD17">
        <v>49.1598</v>
      </c>
      <c r="HE17">
        <v>0</v>
      </c>
      <c r="HF17">
        <v>20</v>
      </c>
      <c r="HG17">
        <v>420</v>
      </c>
      <c r="HH17">
        <v>9.7049</v>
      </c>
      <c r="HI17">
        <v>102.179</v>
      </c>
      <c r="HJ17">
        <v>102.172</v>
      </c>
    </row>
    <row r="18" spans="1:218">
      <c r="A18">
        <v>2</v>
      </c>
      <c r="B18">
        <v>1693603148.5</v>
      </c>
      <c r="C18">
        <v>186.5</v>
      </c>
      <c r="D18" t="s">
        <v>348</v>
      </c>
      <c r="E18" t="s">
        <v>349</v>
      </c>
      <c r="F18" t="s">
        <v>341</v>
      </c>
      <c r="J18">
        <v>1693603148.5</v>
      </c>
      <c r="K18">
        <f>(L18)/1000</f>
        <v>0</v>
      </c>
      <c r="L18">
        <f>1000*BB18*AJ18*(AX18-AY18)/(100*AQ18*(1000-AJ18*AX18))</f>
        <v>0</v>
      </c>
      <c r="M18">
        <f>BB18*AJ18*(AW18-AV18*(1000-AJ18*AY18)/(1000-AJ18*AX18))/(100*AQ18)</f>
        <v>0</v>
      </c>
      <c r="N18">
        <f>AV18 - IF(AJ18&gt;1, M18*AQ18*100.0/(AL18*BJ18), 0)</f>
        <v>0</v>
      </c>
      <c r="O18">
        <f>((U18-K18/2)*N18-M18)/(U18+K18/2)</f>
        <v>0</v>
      </c>
      <c r="P18">
        <f>O18*(BC18+BD18)/1000.0</f>
        <v>0</v>
      </c>
      <c r="Q18">
        <f>(AV18 - IF(AJ18&gt;1, M18*AQ18*100.0/(AL18*BJ18), 0))*(BC18+BD18)/1000.0</f>
        <v>0</v>
      </c>
      <c r="R18">
        <f>2.0/((1/T18-1/S18)+SIGN(T18)*SQRT((1/T18-1/S18)*(1/T18-1/S18) + 4*AR18/((AR18+1)*(AR18+1))*(2*1/T18*1/S18-1/S18*1/S18)))</f>
        <v>0</v>
      </c>
      <c r="S18">
        <f>IF(LEFT(AS18,1)&lt;&gt;"0",IF(LEFT(AS18,1)="1",3.0,AT18),$D$5+$E$5*(BJ18*BC18/($K$5*1000))+$F$5*(BJ18*BC18/($K$5*1000))*MAX(MIN(AQ18,$J$5),$I$5)*MAX(MIN(AQ18,$J$5),$I$5)+$G$5*MAX(MIN(AQ18,$J$5),$I$5)*(BJ18*BC18/($K$5*1000))+$H$5*(BJ18*BC18/($K$5*1000))*(BJ18*BC18/($K$5*1000)))</f>
        <v>0</v>
      </c>
      <c r="T18">
        <f>K18*(1000-(1000*0.61365*exp(17.502*X18/(240.97+X18))/(BC18+BD18)+AX18)/2)/(1000*0.61365*exp(17.502*X18/(240.97+X18))/(BC18+BD18)-AX18)</f>
        <v>0</v>
      </c>
      <c r="U18">
        <f>1/((AR18+1)/(R18/1.6)+1/(S18/1.37)) + AR18/((AR18+1)/(R18/1.6) + AR18/(S18/1.37))</f>
        <v>0</v>
      </c>
      <c r="V18">
        <f>(AM18*AP18)</f>
        <v>0</v>
      </c>
      <c r="W18">
        <f>(BE18+(V18+2*0.95*5.67E-8*(((BE18+$B$7)+273)^4-(BE18+273)^4)-44100*K18)/(1.84*29.3*S18+8*0.95*5.67E-8*(BE18+273)^3))</f>
        <v>0</v>
      </c>
      <c r="X18">
        <f>($C$7*BF18+$D$7*BG18+$E$7*W18)</f>
        <v>0</v>
      </c>
      <c r="Y18">
        <f>0.61365*exp(17.502*X18/(240.97+X18))</f>
        <v>0</v>
      </c>
      <c r="Z18">
        <f>(AA18/AB18*100)</f>
        <v>0</v>
      </c>
      <c r="AA18">
        <f>AX18*(BC18+BD18)/1000</f>
        <v>0</v>
      </c>
      <c r="AB18">
        <f>0.61365*exp(17.502*BE18/(240.97+BE18))</f>
        <v>0</v>
      </c>
      <c r="AC18">
        <f>(Y18-AX18*(BC18+BD18)/1000)</f>
        <v>0</v>
      </c>
      <c r="AD18">
        <f>(-K18*44100)</f>
        <v>0</v>
      </c>
      <c r="AE18">
        <f>2*29.3*S18*0.92*(BE18-X18)</f>
        <v>0</v>
      </c>
      <c r="AF18">
        <f>2*0.95*5.67E-8*(((BE18+$B$7)+273)^4-(X18+273)^4)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MAX(0,($B$13+$C$13*BJ18)/(1+$D$13*BJ18)*BC18/(BE18+273)*$E$13)</f>
        <v>0</v>
      </c>
      <c r="AM18">
        <f>$B$11*BK18+$C$11*BL18+$F$11*BW18*(1-BZ18)</f>
        <v>0</v>
      </c>
      <c r="AN18">
        <f>AM18*AO18</f>
        <v>0</v>
      </c>
      <c r="AO18">
        <f>($B$11*$D$9+$C$11*$D$9+$F$11*((CJ18+CB18)/MAX(CJ18+CB18+CK18, 0.1)*$I$9+CK18/MAX(CJ18+CB18+CK18, 0.1)*$J$9))/($B$11+$C$11+$F$11)</f>
        <v>0</v>
      </c>
      <c r="AP18">
        <f>($B$11*$K$9+$C$11*$K$9+$F$11*((CJ18+CB18)/MAX(CJ18+CB18+CK18, 0.1)*$P$9+CK18/MAX(CJ18+CB18+CK18, 0.1)*$Q$9))/($B$11+$C$11+$F$11)</f>
        <v>0</v>
      </c>
      <c r="AQ18">
        <v>6</v>
      </c>
      <c r="AR18">
        <v>0.5</v>
      </c>
      <c r="AS18" t="s">
        <v>342</v>
      </c>
      <c r="AT18">
        <v>2</v>
      </c>
      <c r="AU18">
        <v>1693603148.5</v>
      </c>
      <c r="AV18">
        <v>409.76</v>
      </c>
      <c r="AW18">
        <v>420.007</v>
      </c>
      <c r="AX18">
        <v>13.2938</v>
      </c>
      <c r="AY18">
        <v>10.1904</v>
      </c>
      <c r="AZ18">
        <v>408.439</v>
      </c>
      <c r="BA18">
        <v>13.2113</v>
      </c>
      <c r="BB18">
        <v>500.015</v>
      </c>
      <c r="BC18">
        <v>100.407</v>
      </c>
      <c r="BD18">
        <v>0.0353605</v>
      </c>
      <c r="BE18">
        <v>22.6214</v>
      </c>
      <c r="BF18">
        <v>999.9</v>
      </c>
      <c r="BG18">
        <v>999.9</v>
      </c>
      <c r="BH18">
        <v>0</v>
      </c>
      <c r="BI18">
        <v>0</v>
      </c>
      <c r="BJ18">
        <v>9978.75</v>
      </c>
      <c r="BK18">
        <v>0</v>
      </c>
      <c r="BL18">
        <v>212.707</v>
      </c>
      <c r="BM18">
        <v>-10.2472</v>
      </c>
      <c r="BN18">
        <v>415.281</v>
      </c>
      <c r="BO18">
        <v>424.331</v>
      </c>
      <c r="BP18">
        <v>3.10339</v>
      </c>
      <c r="BQ18">
        <v>420.007</v>
      </c>
      <c r="BR18">
        <v>10.1904</v>
      </c>
      <c r="BS18">
        <v>1.3348</v>
      </c>
      <c r="BT18">
        <v>1.02319</v>
      </c>
      <c r="BU18">
        <v>11.1965</v>
      </c>
      <c r="BV18">
        <v>7.25089</v>
      </c>
      <c r="BW18">
        <v>2499.97</v>
      </c>
      <c r="BX18">
        <v>0.900007</v>
      </c>
      <c r="BY18">
        <v>0.0999935</v>
      </c>
      <c r="BZ18">
        <v>0</v>
      </c>
      <c r="CA18">
        <v>2.7747</v>
      </c>
      <c r="CB18">
        <v>0</v>
      </c>
      <c r="CC18">
        <v>22101.5</v>
      </c>
      <c r="CD18">
        <v>22323.6</v>
      </c>
      <c r="CE18">
        <v>38.687</v>
      </c>
      <c r="CF18">
        <v>38</v>
      </c>
      <c r="CG18">
        <v>38.375</v>
      </c>
      <c r="CH18">
        <v>36.687</v>
      </c>
      <c r="CI18">
        <v>37.562</v>
      </c>
      <c r="CJ18">
        <v>2249.99</v>
      </c>
      <c r="CK18">
        <v>249.98</v>
      </c>
      <c r="CL18">
        <v>0</v>
      </c>
      <c r="CM18">
        <v>1693603141.1</v>
      </c>
      <c r="CN18">
        <v>0</v>
      </c>
      <c r="CO18">
        <v>1693602814.5</v>
      </c>
      <c r="CP18" t="s">
        <v>343</v>
      </c>
      <c r="CQ18">
        <v>1693602814.5</v>
      </c>
      <c r="CR18">
        <v>1693602809.5</v>
      </c>
      <c r="CS18">
        <v>1</v>
      </c>
      <c r="CT18">
        <v>-0.453</v>
      </c>
      <c r="CU18">
        <v>0.003</v>
      </c>
      <c r="CV18">
        <v>1.345</v>
      </c>
      <c r="CW18">
        <v>0.08400000000000001</v>
      </c>
      <c r="CX18">
        <v>420</v>
      </c>
      <c r="CY18">
        <v>14</v>
      </c>
      <c r="CZ18">
        <v>0.25</v>
      </c>
      <c r="DA18">
        <v>0.1</v>
      </c>
      <c r="DB18">
        <v>7.479731263185297</v>
      </c>
      <c r="DC18">
        <v>-0.004140446894073112</v>
      </c>
      <c r="DD18">
        <v>0.01935090035723341</v>
      </c>
      <c r="DE18">
        <v>1</v>
      </c>
      <c r="DF18">
        <v>0.002725772463567571</v>
      </c>
      <c r="DG18">
        <v>-0.0008732250396651185</v>
      </c>
      <c r="DH18">
        <v>6.558617692955761E-05</v>
      </c>
      <c r="DI18">
        <v>1</v>
      </c>
      <c r="DJ18">
        <v>0.159283380673552</v>
      </c>
      <c r="DK18">
        <v>-0.05103660314580782</v>
      </c>
      <c r="DL18">
        <v>0.003840552750458841</v>
      </c>
      <c r="DM18">
        <v>1</v>
      </c>
      <c r="DN18">
        <v>3</v>
      </c>
      <c r="DO18">
        <v>3</v>
      </c>
      <c r="DP18" t="s">
        <v>344</v>
      </c>
      <c r="DQ18">
        <v>3.10226</v>
      </c>
      <c r="DR18">
        <v>2.66881</v>
      </c>
      <c r="DS18">
        <v>0.0984114</v>
      </c>
      <c r="DT18">
        <v>0.101233</v>
      </c>
      <c r="DU18">
        <v>0.06824239999999999</v>
      </c>
      <c r="DV18">
        <v>0.0573293</v>
      </c>
      <c r="DW18">
        <v>26294.5</v>
      </c>
      <c r="DX18">
        <v>28503.2</v>
      </c>
      <c r="DY18">
        <v>27612.2</v>
      </c>
      <c r="DZ18">
        <v>29808.7</v>
      </c>
      <c r="EA18">
        <v>32211.4</v>
      </c>
      <c r="EB18">
        <v>34688.7</v>
      </c>
      <c r="EC18">
        <v>37878</v>
      </c>
      <c r="ED18">
        <v>40903.4</v>
      </c>
      <c r="EE18">
        <v>2.1808</v>
      </c>
      <c r="EF18">
        <v>2.14225</v>
      </c>
      <c r="EG18">
        <v>0</v>
      </c>
      <c r="EH18">
        <v>0</v>
      </c>
      <c r="EI18">
        <v>21.0697</v>
      </c>
      <c r="EJ18">
        <v>999.9</v>
      </c>
      <c r="EK18">
        <v>48</v>
      </c>
      <c r="EL18">
        <v>28.9</v>
      </c>
      <c r="EM18">
        <v>19.115</v>
      </c>
      <c r="EN18">
        <v>65.31999999999999</v>
      </c>
      <c r="EO18">
        <v>11.891</v>
      </c>
      <c r="EP18">
        <v>1</v>
      </c>
      <c r="EQ18">
        <v>-0.205897</v>
      </c>
      <c r="ER18">
        <v>1.29588</v>
      </c>
      <c r="ES18">
        <v>20.199</v>
      </c>
      <c r="ET18">
        <v>5.25413</v>
      </c>
      <c r="EU18">
        <v>12.0579</v>
      </c>
      <c r="EV18">
        <v>4.9719</v>
      </c>
      <c r="EW18">
        <v>3.293</v>
      </c>
      <c r="EX18">
        <v>9999</v>
      </c>
      <c r="EY18">
        <v>9999</v>
      </c>
      <c r="EZ18">
        <v>9999</v>
      </c>
      <c r="FA18">
        <v>168</v>
      </c>
      <c r="FB18">
        <v>4.9721</v>
      </c>
      <c r="FC18">
        <v>1.87061</v>
      </c>
      <c r="FD18">
        <v>1.87683</v>
      </c>
      <c r="FE18">
        <v>1.86995</v>
      </c>
      <c r="FF18">
        <v>1.87302</v>
      </c>
      <c r="FG18">
        <v>1.87465</v>
      </c>
      <c r="FH18">
        <v>1.87395</v>
      </c>
      <c r="FI18">
        <v>1.87545</v>
      </c>
      <c r="FJ18">
        <v>0</v>
      </c>
      <c r="FK18">
        <v>0</v>
      </c>
      <c r="FL18">
        <v>0</v>
      </c>
      <c r="FM18">
        <v>0</v>
      </c>
      <c r="FN18" t="s">
        <v>345</v>
      </c>
      <c r="FO18" t="s">
        <v>346</v>
      </c>
      <c r="FP18" t="s">
        <v>347</v>
      </c>
      <c r="FQ18" t="s">
        <v>347</v>
      </c>
      <c r="FR18" t="s">
        <v>347</v>
      </c>
      <c r="FS18" t="s">
        <v>347</v>
      </c>
      <c r="FT18">
        <v>0</v>
      </c>
      <c r="FU18">
        <v>100</v>
      </c>
      <c r="FV18">
        <v>100</v>
      </c>
      <c r="FW18">
        <v>1.321</v>
      </c>
      <c r="FX18">
        <v>0.0825</v>
      </c>
      <c r="FY18">
        <v>0.3273475442779864</v>
      </c>
      <c r="FZ18">
        <v>0.002616612134532941</v>
      </c>
      <c r="GA18">
        <v>-4.519413631873513E-07</v>
      </c>
      <c r="GB18">
        <v>9.831233035137328E-12</v>
      </c>
      <c r="GC18">
        <v>-0.01127317543493312</v>
      </c>
      <c r="GD18">
        <v>0.01128715920374445</v>
      </c>
      <c r="GE18">
        <v>-0.0004913425133041084</v>
      </c>
      <c r="GF18">
        <v>1.320148971478439E-05</v>
      </c>
      <c r="GG18">
        <v>-1</v>
      </c>
      <c r="GH18">
        <v>2093</v>
      </c>
      <c r="GI18">
        <v>1</v>
      </c>
      <c r="GJ18">
        <v>22</v>
      </c>
      <c r="GK18">
        <v>5.6</v>
      </c>
      <c r="GL18">
        <v>5.7</v>
      </c>
      <c r="GM18">
        <v>1.073</v>
      </c>
      <c r="GN18">
        <v>2.51709</v>
      </c>
      <c r="GO18">
        <v>1.39893</v>
      </c>
      <c r="GP18">
        <v>2.28882</v>
      </c>
      <c r="GQ18">
        <v>1.44897</v>
      </c>
      <c r="GR18">
        <v>2.32788</v>
      </c>
      <c r="GS18">
        <v>31.1722</v>
      </c>
      <c r="GT18">
        <v>15.9358</v>
      </c>
      <c r="GU18">
        <v>18</v>
      </c>
      <c r="GV18">
        <v>481.158</v>
      </c>
      <c r="GW18">
        <v>523.245</v>
      </c>
      <c r="GX18">
        <v>19.9994</v>
      </c>
      <c r="GY18">
        <v>24.4825</v>
      </c>
      <c r="GZ18">
        <v>29.9995</v>
      </c>
      <c r="HA18">
        <v>24.6505</v>
      </c>
      <c r="HB18">
        <v>24.6598</v>
      </c>
      <c r="HC18">
        <v>21.4498</v>
      </c>
      <c r="HD18">
        <v>45.7215</v>
      </c>
      <c r="HE18">
        <v>0</v>
      </c>
      <c r="HF18">
        <v>20</v>
      </c>
      <c r="HG18">
        <v>420</v>
      </c>
      <c r="HH18">
        <v>10.3446</v>
      </c>
      <c r="HI18">
        <v>102.179</v>
      </c>
      <c r="HJ18">
        <v>102.195</v>
      </c>
    </row>
    <row r="19" spans="1:218">
      <c r="A19">
        <v>3</v>
      </c>
      <c r="B19">
        <v>1693603212.5</v>
      </c>
      <c r="C19">
        <v>250.5</v>
      </c>
      <c r="D19" t="s">
        <v>350</v>
      </c>
      <c r="E19" t="s">
        <v>351</v>
      </c>
      <c r="F19" t="s">
        <v>341</v>
      </c>
      <c r="J19">
        <v>1693603212.5</v>
      </c>
      <c r="K19">
        <f>(L19)/1000</f>
        <v>0</v>
      </c>
      <c r="L19">
        <f>1000*BB19*AJ19*(AX19-AY19)/(100*AQ19*(1000-AJ19*AX19))</f>
        <v>0</v>
      </c>
      <c r="M19">
        <f>BB19*AJ19*(AW19-AV19*(1000-AJ19*AY19)/(1000-AJ19*AX19))/(100*AQ19)</f>
        <v>0</v>
      </c>
      <c r="N19">
        <f>AV19 - IF(AJ19&gt;1, M19*AQ19*100.0/(AL19*BJ19), 0)</f>
        <v>0</v>
      </c>
      <c r="O19">
        <f>((U19-K19/2)*N19-M19)/(U19+K19/2)</f>
        <v>0</v>
      </c>
      <c r="P19">
        <f>O19*(BC19+BD19)/1000.0</f>
        <v>0</v>
      </c>
      <c r="Q19">
        <f>(AV19 - IF(AJ19&gt;1, M19*AQ19*100.0/(AL19*BJ19), 0))*(BC19+BD19)/1000.0</f>
        <v>0</v>
      </c>
      <c r="R19">
        <f>2.0/((1/T19-1/S19)+SIGN(T19)*SQRT((1/T19-1/S19)*(1/T19-1/S19) + 4*AR19/((AR19+1)*(AR19+1))*(2*1/T19*1/S19-1/S19*1/S19)))</f>
        <v>0</v>
      </c>
      <c r="S19">
        <f>IF(LEFT(AS19,1)&lt;&gt;"0",IF(LEFT(AS19,1)="1",3.0,AT19),$D$5+$E$5*(BJ19*BC19/($K$5*1000))+$F$5*(BJ19*BC19/($K$5*1000))*MAX(MIN(AQ19,$J$5),$I$5)*MAX(MIN(AQ19,$J$5),$I$5)+$G$5*MAX(MIN(AQ19,$J$5),$I$5)*(BJ19*BC19/($K$5*1000))+$H$5*(BJ19*BC19/($K$5*1000))*(BJ19*BC19/($K$5*1000)))</f>
        <v>0</v>
      </c>
      <c r="T19">
        <f>K19*(1000-(1000*0.61365*exp(17.502*X19/(240.97+X19))/(BC19+BD19)+AX19)/2)/(1000*0.61365*exp(17.502*X19/(240.97+X19))/(BC19+BD19)-AX19)</f>
        <v>0</v>
      </c>
      <c r="U19">
        <f>1/((AR19+1)/(R19/1.6)+1/(S19/1.37)) + AR19/((AR19+1)/(R19/1.6) + AR19/(S19/1.37))</f>
        <v>0</v>
      </c>
      <c r="V19">
        <f>(AM19*AP19)</f>
        <v>0</v>
      </c>
      <c r="W19">
        <f>(BE19+(V19+2*0.95*5.67E-8*(((BE19+$B$7)+273)^4-(BE19+273)^4)-44100*K19)/(1.84*29.3*S19+8*0.95*5.67E-8*(BE19+273)^3))</f>
        <v>0</v>
      </c>
      <c r="X19">
        <f>($C$7*BF19+$D$7*BG19+$E$7*W19)</f>
        <v>0</v>
      </c>
      <c r="Y19">
        <f>0.61365*exp(17.502*X19/(240.97+X19))</f>
        <v>0</v>
      </c>
      <c r="Z19">
        <f>(AA19/AB19*100)</f>
        <v>0</v>
      </c>
      <c r="AA19">
        <f>AX19*(BC19+BD19)/1000</f>
        <v>0</v>
      </c>
      <c r="AB19">
        <f>0.61365*exp(17.502*BE19/(240.97+BE19))</f>
        <v>0</v>
      </c>
      <c r="AC19">
        <f>(Y19-AX19*(BC19+BD19)/1000)</f>
        <v>0</v>
      </c>
      <c r="AD19">
        <f>(-K19*44100)</f>
        <v>0</v>
      </c>
      <c r="AE19">
        <f>2*29.3*S19*0.92*(BE19-X19)</f>
        <v>0</v>
      </c>
      <c r="AF19">
        <f>2*0.95*5.67E-8*(((BE19+$B$7)+273)^4-(X19+273)^4)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MAX(0,($B$13+$C$13*BJ19)/(1+$D$13*BJ19)*BC19/(BE19+273)*$E$13)</f>
        <v>0</v>
      </c>
      <c r="AM19">
        <f>$B$11*BK19+$C$11*BL19+$F$11*BW19*(1-BZ19)</f>
        <v>0</v>
      </c>
      <c r="AN19">
        <f>AM19*AO19</f>
        <v>0</v>
      </c>
      <c r="AO19">
        <f>($B$11*$D$9+$C$11*$D$9+$F$11*((CJ19+CB19)/MAX(CJ19+CB19+CK19, 0.1)*$I$9+CK19/MAX(CJ19+CB19+CK19, 0.1)*$J$9))/($B$11+$C$11+$F$11)</f>
        <v>0</v>
      </c>
      <c r="AP19">
        <f>($B$11*$K$9+$C$11*$K$9+$F$11*((CJ19+CB19)/MAX(CJ19+CB19+CK19, 0.1)*$P$9+CK19/MAX(CJ19+CB19+CK19, 0.1)*$Q$9))/($B$11+$C$11+$F$11)</f>
        <v>0</v>
      </c>
      <c r="AQ19">
        <v>6</v>
      </c>
      <c r="AR19">
        <v>0.5</v>
      </c>
      <c r="AS19" t="s">
        <v>342</v>
      </c>
      <c r="AT19">
        <v>2</v>
      </c>
      <c r="AU19">
        <v>1693603212.5</v>
      </c>
      <c r="AV19">
        <v>412.876</v>
      </c>
      <c r="AW19">
        <v>419.973</v>
      </c>
      <c r="AX19">
        <v>13.1984</v>
      </c>
      <c r="AY19">
        <v>10.4946</v>
      </c>
      <c r="AZ19">
        <v>411.548</v>
      </c>
      <c r="BA19">
        <v>13.1164</v>
      </c>
      <c r="BB19">
        <v>500.176</v>
      </c>
      <c r="BC19">
        <v>100.404</v>
      </c>
      <c r="BD19">
        <v>0.0336673</v>
      </c>
      <c r="BE19">
        <v>22.6391</v>
      </c>
      <c r="BF19">
        <v>999.9</v>
      </c>
      <c r="BG19">
        <v>999.9</v>
      </c>
      <c r="BH19">
        <v>0</v>
      </c>
      <c r="BI19">
        <v>0</v>
      </c>
      <c r="BJ19">
        <v>10008.8</v>
      </c>
      <c r="BK19">
        <v>0</v>
      </c>
      <c r="BL19">
        <v>191.222</v>
      </c>
      <c r="BM19">
        <v>-7.09708</v>
      </c>
      <c r="BN19">
        <v>418.398</v>
      </c>
      <c r="BO19">
        <v>424.427</v>
      </c>
      <c r="BP19">
        <v>2.70383</v>
      </c>
      <c r="BQ19">
        <v>419.973</v>
      </c>
      <c r="BR19">
        <v>10.4946</v>
      </c>
      <c r="BS19">
        <v>1.32517</v>
      </c>
      <c r="BT19">
        <v>1.05369</v>
      </c>
      <c r="BU19">
        <v>11.0874</v>
      </c>
      <c r="BV19">
        <v>7.68074</v>
      </c>
      <c r="BW19">
        <v>2499.8</v>
      </c>
      <c r="BX19">
        <v>0.899997</v>
      </c>
      <c r="BY19">
        <v>0.100003</v>
      </c>
      <c r="BZ19">
        <v>0</v>
      </c>
      <c r="CA19">
        <v>2.433</v>
      </c>
      <c r="CB19">
        <v>0</v>
      </c>
      <c r="CC19">
        <v>27141.3</v>
      </c>
      <c r="CD19">
        <v>22322</v>
      </c>
      <c r="CE19">
        <v>38</v>
      </c>
      <c r="CF19">
        <v>37.812</v>
      </c>
      <c r="CG19">
        <v>37.812</v>
      </c>
      <c r="CH19">
        <v>36.375</v>
      </c>
      <c r="CI19">
        <v>37.125</v>
      </c>
      <c r="CJ19">
        <v>2249.81</v>
      </c>
      <c r="CK19">
        <v>249.99</v>
      </c>
      <c r="CL19">
        <v>0</v>
      </c>
      <c r="CM19">
        <v>1693603205.3</v>
      </c>
      <c r="CN19">
        <v>0</v>
      </c>
      <c r="CO19">
        <v>1693602814.5</v>
      </c>
      <c r="CP19" t="s">
        <v>343</v>
      </c>
      <c r="CQ19">
        <v>1693602814.5</v>
      </c>
      <c r="CR19">
        <v>1693602809.5</v>
      </c>
      <c r="CS19">
        <v>1</v>
      </c>
      <c r="CT19">
        <v>-0.453</v>
      </c>
      <c r="CU19">
        <v>0.003</v>
      </c>
      <c r="CV19">
        <v>1.345</v>
      </c>
      <c r="CW19">
        <v>0.08400000000000001</v>
      </c>
      <c r="CX19">
        <v>420</v>
      </c>
      <c r="CY19">
        <v>14</v>
      </c>
      <c r="CZ19">
        <v>0.25</v>
      </c>
      <c r="DA19">
        <v>0.1</v>
      </c>
      <c r="DB19">
        <v>4.884146183538343</v>
      </c>
      <c r="DC19">
        <v>0.5074409632965542</v>
      </c>
      <c r="DD19">
        <v>0.04272006519413932</v>
      </c>
      <c r="DE19">
        <v>1</v>
      </c>
      <c r="DF19">
        <v>0.002630963086393726</v>
      </c>
      <c r="DG19">
        <v>-0.003139230347737128</v>
      </c>
      <c r="DH19">
        <v>0.0002356529359332884</v>
      </c>
      <c r="DI19">
        <v>1</v>
      </c>
      <c r="DJ19">
        <v>0.1536592108666224</v>
      </c>
      <c r="DK19">
        <v>-0.2136849175783246</v>
      </c>
      <c r="DL19">
        <v>0.01609631582429927</v>
      </c>
      <c r="DM19">
        <v>1</v>
      </c>
      <c r="DN19">
        <v>3</v>
      </c>
      <c r="DO19">
        <v>3</v>
      </c>
      <c r="DP19" t="s">
        <v>344</v>
      </c>
      <c r="DQ19">
        <v>3.10252</v>
      </c>
      <c r="DR19">
        <v>2.66738</v>
      </c>
      <c r="DS19">
        <v>0.098997</v>
      </c>
      <c r="DT19">
        <v>0.101247</v>
      </c>
      <c r="DU19">
        <v>0.0678815</v>
      </c>
      <c r="DV19">
        <v>0.0586664</v>
      </c>
      <c r="DW19">
        <v>26278</v>
      </c>
      <c r="DX19">
        <v>28505.1</v>
      </c>
      <c r="DY19">
        <v>27612.5</v>
      </c>
      <c r="DZ19">
        <v>29810.8</v>
      </c>
      <c r="EA19">
        <v>32224.9</v>
      </c>
      <c r="EB19">
        <v>34643</v>
      </c>
      <c r="EC19">
        <v>37878.9</v>
      </c>
      <c r="ED19">
        <v>40907.3</v>
      </c>
      <c r="EE19">
        <v>2.17185</v>
      </c>
      <c r="EF19">
        <v>2.14555</v>
      </c>
      <c r="EG19">
        <v>0</v>
      </c>
      <c r="EH19">
        <v>0</v>
      </c>
      <c r="EI19">
        <v>20.9954</v>
      </c>
      <c r="EJ19">
        <v>999.9</v>
      </c>
      <c r="EK19">
        <v>47.8</v>
      </c>
      <c r="EL19">
        <v>28.9</v>
      </c>
      <c r="EM19">
        <v>19.0358</v>
      </c>
      <c r="EN19">
        <v>65.09999999999999</v>
      </c>
      <c r="EO19">
        <v>11.4864</v>
      </c>
      <c r="EP19">
        <v>1</v>
      </c>
      <c r="EQ19">
        <v>-0.212993</v>
      </c>
      <c r="ER19">
        <v>1.24823</v>
      </c>
      <c r="ES19">
        <v>20.2006</v>
      </c>
      <c r="ET19">
        <v>5.25098</v>
      </c>
      <c r="EU19">
        <v>12.0579</v>
      </c>
      <c r="EV19">
        <v>4.9715</v>
      </c>
      <c r="EW19">
        <v>3.2921</v>
      </c>
      <c r="EX19">
        <v>9999</v>
      </c>
      <c r="EY19">
        <v>9999</v>
      </c>
      <c r="EZ19">
        <v>9999</v>
      </c>
      <c r="FA19">
        <v>168.1</v>
      </c>
      <c r="FB19">
        <v>4.97209</v>
      </c>
      <c r="FC19">
        <v>1.87063</v>
      </c>
      <c r="FD19">
        <v>1.87683</v>
      </c>
      <c r="FE19">
        <v>1.86994</v>
      </c>
      <c r="FF19">
        <v>1.87302</v>
      </c>
      <c r="FG19">
        <v>1.87463</v>
      </c>
      <c r="FH19">
        <v>1.87396</v>
      </c>
      <c r="FI19">
        <v>1.87546</v>
      </c>
      <c r="FJ19">
        <v>0</v>
      </c>
      <c r="FK19">
        <v>0</v>
      </c>
      <c r="FL19">
        <v>0</v>
      </c>
      <c r="FM19">
        <v>0</v>
      </c>
      <c r="FN19" t="s">
        <v>345</v>
      </c>
      <c r="FO19" t="s">
        <v>346</v>
      </c>
      <c r="FP19" t="s">
        <v>347</v>
      </c>
      <c r="FQ19" t="s">
        <v>347</v>
      </c>
      <c r="FR19" t="s">
        <v>347</v>
      </c>
      <c r="FS19" t="s">
        <v>347</v>
      </c>
      <c r="FT19">
        <v>0</v>
      </c>
      <c r="FU19">
        <v>100</v>
      </c>
      <c r="FV19">
        <v>100</v>
      </c>
      <c r="FW19">
        <v>1.328</v>
      </c>
      <c r="FX19">
        <v>0.082</v>
      </c>
      <c r="FY19">
        <v>0.3273475442779864</v>
      </c>
      <c r="FZ19">
        <v>0.002616612134532941</v>
      </c>
      <c r="GA19">
        <v>-4.519413631873513E-07</v>
      </c>
      <c r="GB19">
        <v>9.831233035137328E-12</v>
      </c>
      <c r="GC19">
        <v>-0.01127317543493312</v>
      </c>
      <c r="GD19">
        <v>0.01128715920374445</v>
      </c>
      <c r="GE19">
        <v>-0.0004913425133041084</v>
      </c>
      <c r="GF19">
        <v>1.320148971478439E-05</v>
      </c>
      <c r="GG19">
        <v>-1</v>
      </c>
      <c r="GH19">
        <v>2093</v>
      </c>
      <c r="GI19">
        <v>1</v>
      </c>
      <c r="GJ19">
        <v>22</v>
      </c>
      <c r="GK19">
        <v>6.6</v>
      </c>
      <c r="GL19">
        <v>6.7</v>
      </c>
      <c r="GM19">
        <v>1.07422</v>
      </c>
      <c r="GN19">
        <v>2.51587</v>
      </c>
      <c r="GO19">
        <v>1.39893</v>
      </c>
      <c r="GP19">
        <v>2.28882</v>
      </c>
      <c r="GQ19">
        <v>1.44897</v>
      </c>
      <c r="GR19">
        <v>2.5</v>
      </c>
      <c r="GS19">
        <v>31.2374</v>
      </c>
      <c r="GT19">
        <v>15.9445</v>
      </c>
      <c r="GU19">
        <v>18</v>
      </c>
      <c r="GV19">
        <v>474.928</v>
      </c>
      <c r="GW19">
        <v>524.699</v>
      </c>
      <c r="GX19">
        <v>19.9991</v>
      </c>
      <c r="GY19">
        <v>24.3927</v>
      </c>
      <c r="GZ19">
        <v>29.9995</v>
      </c>
      <c r="HA19">
        <v>24.567</v>
      </c>
      <c r="HB19">
        <v>24.5788</v>
      </c>
      <c r="HC19">
        <v>21.4551</v>
      </c>
      <c r="HD19">
        <v>43.9214</v>
      </c>
      <c r="HE19">
        <v>0</v>
      </c>
      <c r="HF19">
        <v>20</v>
      </c>
      <c r="HG19">
        <v>420</v>
      </c>
      <c r="HH19">
        <v>10.7007</v>
      </c>
      <c r="HI19">
        <v>102.181</v>
      </c>
      <c r="HJ19">
        <v>102.204</v>
      </c>
    </row>
    <row r="20" spans="1:218">
      <c r="A20">
        <v>4</v>
      </c>
      <c r="B20">
        <v>1693603268</v>
      </c>
      <c r="C20">
        <v>306</v>
      </c>
      <c r="D20" t="s">
        <v>352</v>
      </c>
      <c r="E20" t="s">
        <v>353</v>
      </c>
      <c r="F20" t="s">
        <v>341</v>
      </c>
      <c r="J20">
        <v>1693603268</v>
      </c>
      <c r="K20">
        <f>(L20)/1000</f>
        <v>0</v>
      </c>
      <c r="L20">
        <f>1000*BB20*AJ20*(AX20-AY20)/(100*AQ20*(1000-AJ20*AX20))</f>
        <v>0</v>
      </c>
      <c r="M20">
        <f>BB20*AJ20*(AW20-AV20*(1000-AJ20*AY20)/(1000-AJ20*AX20))/(100*AQ20)</f>
        <v>0</v>
      </c>
      <c r="N20">
        <f>AV20 - IF(AJ20&gt;1, M20*AQ20*100.0/(AL20*BJ20), 0)</f>
        <v>0</v>
      </c>
      <c r="O20">
        <f>((U20-K20/2)*N20-M20)/(U20+K20/2)</f>
        <v>0</v>
      </c>
      <c r="P20">
        <f>O20*(BC20+BD20)/1000.0</f>
        <v>0</v>
      </c>
      <c r="Q20">
        <f>(AV20 - IF(AJ20&gt;1, M20*AQ20*100.0/(AL20*BJ20), 0))*(BC20+BD20)/1000.0</f>
        <v>0</v>
      </c>
      <c r="R20">
        <f>2.0/((1/T20-1/S20)+SIGN(T20)*SQRT((1/T20-1/S20)*(1/T20-1/S20) + 4*AR20/((AR20+1)*(AR20+1))*(2*1/T20*1/S20-1/S20*1/S20)))</f>
        <v>0</v>
      </c>
      <c r="S20">
        <f>IF(LEFT(AS20,1)&lt;&gt;"0",IF(LEFT(AS20,1)="1",3.0,AT20),$D$5+$E$5*(BJ20*BC20/($K$5*1000))+$F$5*(BJ20*BC20/($K$5*1000))*MAX(MIN(AQ20,$J$5),$I$5)*MAX(MIN(AQ20,$J$5),$I$5)+$G$5*MAX(MIN(AQ20,$J$5),$I$5)*(BJ20*BC20/($K$5*1000))+$H$5*(BJ20*BC20/($K$5*1000))*(BJ20*BC20/($K$5*1000)))</f>
        <v>0</v>
      </c>
      <c r="T20">
        <f>K20*(1000-(1000*0.61365*exp(17.502*X20/(240.97+X20))/(BC20+BD20)+AX20)/2)/(1000*0.61365*exp(17.502*X20/(240.97+X20))/(BC20+BD20)-AX20)</f>
        <v>0</v>
      </c>
      <c r="U20">
        <f>1/((AR20+1)/(R20/1.6)+1/(S20/1.37)) + AR20/((AR20+1)/(R20/1.6) + AR20/(S20/1.37))</f>
        <v>0</v>
      </c>
      <c r="V20">
        <f>(AM20*AP20)</f>
        <v>0</v>
      </c>
      <c r="W20">
        <f>(BE20+(V20+2*0.95*5.67E-8*(((BE20+$B$7)+273)^4-(BE20+273)^4)-44100*K20)/(1.84*29.3*S20+8*0.95*5.67E-8*(BE20+273)^3))</f>
        <v>0</v>
      </c>
      <c r="X20">
        <f>($C$7*BF20+$D$7*BG20+$E$7*W20)</f>
        <v>0</v>
      </c>
      <c r="Y20">
        <f>0.61365*exp(17.502*X20/(240.97+X20))</f>
        <v>0</v>
      </c>
      <c r="Z20">
        <f>(AA20/AB20*100)</f>
        <v>0</v>
      </c>
      <c r="AA20">
        <f>AX20*(BC20+BD20)/1000</f>
        <v>0</v>
      </c>
      <c r="AB20">
        <f>0.61365*exp(17.502*BE20/(240.97+BE20))</f>
        <v>0</v>
      </c>
      <c r="AC20">
        <f>(Y20-AX20*(BC20+BD20)/1000)</f>
        <v>0</v>
      </c>
      <c r="AD20">
        <f>(-K20*44100)</f>
        <v>0</v>
      </c>
      <c r="AE20">
        <f>2*29.3*S20*0.92*(BE20-X20)</f>
        <v>0</v>
      </c>
      <c r="AF20">
        <f>2*0.95*5.67E-8*(((BE20+$B$7)+273)^4-(X20+273)^4)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MAX(0,($B$13+$C$13*BJ20)/(1+$D$13*BJ20)*BC20/(BE20+273)*$E$13)</f>
        <v>0</v>
      </c>
      <c r="AM20">
        <f>$B$11*BK20+$C$11*BL20+$F$11*BW20*(1-BZ20)</f>
        <v>0</v>
      </c>
      <c r="AN20">
        <f>AM20*AO20</f>
        <v>0</v>
      </c>
      <c r="AO20">
        <f>($B$11*$D$9+$C$11*$D$9+$F$11*((CJ20+CB20)/MAX(CJ20+CB20+CK20, 0.1)*$I$9+CK20/MAX(CJ20+CB20+CK20, 0.1)*$J$9))/($B$11+$C$11+$F$11)</f>
        <v>0</v>
      </c>
      <c r="AP20">
        <f>($B$11*$K$9+$C$11*$K$9+$F$11*((CJ20+CB20)/MAX(CJ20+CB20+CK20, 0.1)*$P$9+CK20/MAX(CJ20+CB20+CK20, 0.1)*$Q$9))/($B$11+$C$11+$F$11)</f>
        <v>0</v>
      </c>
      <c r="AQ20">
        <v>6</v>
      </c>
      <c r="AR20">
        <v>0.5</v>
      </c>
      <c r="AS20" t="s">
        <v>342</v>
      </c>
      <c r="AT20">
        <v>2</v>
      </c>
      <c r="AU20">
        <v>1693603268</v>
      </c>
      <c r="AV20">
        <v>407.229</v>
      </c>
      <c r="AW20">
        <v>420.066</v>
      </c>
      <c r="AX20">
        <v>14.192</v>
      </c>
      <c r="AY20">
        <v>8.45219</v>
      </c>
      <c r="AZ20">
        <v>405.913</v>
      </c>
      <c r="BA20">
        <v>14.1048</v>
      </c>
      <c r="BB20">
        <v>499.995</v>
      </c>
      <c r="BC20">
        <v>100.404</v>
      </c>
      <c r="BD20">
        <v>0.0354145</v>
      </c>
      <c r="BE20">
        <v>22.5974</v>
      </c>
      <c r="BF20">
        <v>999.9</v>
      </c>
      <c r="BG20">
        <v>999.9</v>
      </c>
      <c r="BH20">
        <v>0</v>
      </c>
      <c r="BI20">
        <v>0</v>
      </c>
      <c r="BJ20">
        <v>9967.5</v>
      </c>
      <c r="BK20">
        <v>0</v>
      </c>
      <c r="BL20">
        <v>186.079</v>
      </c>
      <c r="BM20">
        <v>-12.8377</v>
      </c>
      <c r="BN20">
        <v>413.091</v>
      </c>
      <c r="BO20">
        <v>423.647</v>
      </c>
      <c r="BP20">
        <v>5.73983</v>
      </c>
      <c r="BQ20">
        <v>420.066</v>
      </c>
      <c r="BR20">
        <v>8.45219</v>
      </c>
      <c r="BS20">
        <v>1.42493</v>
      </c>
      <c r="BT20">
        <v>0.848633</v>
      </c>
      <c r="BU20">
        <v>12.1856</v>
      </c>
      <c r="BV20">
        <v>4.5479</v>
      </c>
      <c r="BW20">
        <v>2500.1</v>
      </c>
      <c r="BX20">
        <v>0.9000050000000001</v>
      </c>
      <c r="BY20">
        <v>0.0999951</v>
      </c>
      <c r="BZ20">
        <v>0</v>
      </c>
      <c r="CA20">
        <v>3.0719</v>
      </c>
      <c r="CB20">
        <v>0</v>
      </c>
      <c r="CC20">
        <v>38486.7</v>
      </c>
      <c r="CD20">
        <v>22324.7</v>
      </c>
      <c r="CE20">
        <v>39.5</v>
      </c>
      <c r="CF20">
        <v>39.25</v>
      </c>
      <c r="CG20">
        <v>39</v>
      </c>
      <c r="CH20">
        <v>37.875</v>
      </c>
      <c r="CI20">
        <v>38.375</v>
      </c>
      <c r="CJ20">
        <v>2250.1</v>
      </c>
      <c r="CK20">
        <v>250</v>
      </c>
      <c r="CL20">
        <v>0</v>
      </c>
      <c r="CM20">
        <v>1693603260.5</v>
      </c>
      <c r="CN20">
        <v>0</v>
      </c>
      <c r="CO20">
        <v>1693602814.5</v>
      </c>
      <c r="CP20" t="s">
        <v>343</v>
      </c>
      <c r="CQ20">
        <v>1693602814.5</v>
      </c>
      <c r="CR20">
        <v>1693602809.5</v>
      </c>
      <c r="CS20">
        <v>1</v>
      </c>
      <c r="CT20">
        <v>-0.453</v>
      </c>
      <c r="CU20">
        <v>0.003</v>
      </c>
      <c r="CV20">
        <v>1.345</v>
      </c>
      <c r="CW20">
        <v>0.08400000000000001</v>
      </c>
      <c r="CX20">
        <v>420</v>
      </c>
      <c r="CY20">
        <v>14</v>
      </c>
      <c r="CZ20">
        <v>0.25</v>
      </c>
      <c r="DA20">
        <v>0.1</v>
      </c>
      <c r="DB20">
        <v>8.232615430944525</v>
      </c>
      <c r="DC20">
        <v>1.810861852051691</v>
      </c>
      <c r="DD20">
        <v>0.2000468851971676</v>
      </c>
      <c r="DE20">
        <v>0</v>
      </c>
      <c r="DF20">
        <v>0.005225932917758955</v>
      </c>
      <c r="DG20">
        <v>-0.001445268490702684</v>
      </c>
      <c r="DH20">
        <v>0.0001812562272343551</v>
      </c>
      <c r="DI20">
        <v>1</v>
      </c>
      <c r="DJ20">
        <v>0.3847713145506494</v>
      </c>
      <c r="DK20">
        <v>-0.3088169906000436</v>
      </c>
      <c r="DL20">
        <v>0.02601436493869333</v>
      </c>
      <c r="DM20">
        <v>1</v>
      </c>
      <c r="DN20">
        <v>2</v>
      </c>
      <c r="DO20">
        <v>3</v>
      </c>
      <c r="DP20" t="s">
        <v>354</v>
      </c>
      <c r="DQ20">
        <v>3.10184</v>
      </c>
      <c r="DR20">
        <v>2.66877</v>
      </c>
      <c r="DS20">
        <v>0.0979918</v>
      </c>
      <c r="DT20">
        <v>0.101263</v>
      </c>
      <c r="DU20">
        <v>0.0717324</v>
      </c>
      <c r="DV20">
        <v>0.0494921</v>
      </c>
      <c r="DW20">
        <v>26306.9</v>
      </c>
      <c r="DX20">
        <v>28507.3</v>
      </c>
      <c r="DY20">
        <v>27611.7</v>
      </c>
      <c r="DZ20">
        <v>29813.5</v>
      </c>
      <c r="EA20">
        <v>32091.7</v>
      </c>
      <c r="EB20">
        <v>34984</v>
      </c>
      <c r="EC20">
        <v>37878.6</v>
      </c>
      <c r="ED20">
        <v>40911.8</v>
      </c>
      <c r="EE20">
        <v>2.19365</v>
      </c>
      <c r="EF20">
        <v>2.14188</v>
      </c>
      <c r="EG20">
        <v>0</v>
      </c>
      <c r="EH20">
        <v>0</v>
      </c>
      <c r="EI20">
        <v>20.9738</v>
      </c>
      <c r="EJ20">
        <v>999.9</v>
      </c>
      <c r="EK20">
        <v>47.6</v>
      </c>
      <c r="EL20">
        <v>28.9</v>
      </c>
      <c r="EM20">
        <v>18.9568</v>
      </c>
      <c r="EN20">
        <v>65.3199</v>
      </c>
      <c r="EO20">
        <v>11.9551</v>
      </c>
      <c r="EP20">
        <v>1</v>
      </c>
      <c r="EQ20">
        <v>-0.218349</v>
      </c>
      <c r="ER20">
        <v>1.22233</v>
      </c>
      <c r="ES20">
        <v>20.2011</v>
      </c>
      <c r="ET20">
        <v>5.25772</v>
      </c>
      <c r="EU20">
        <v>12.0579</v>
      </c>
      <c r="EV20">
        <v>4.9733</v>
      </c>
      <c r="EW20">
        <v>3.293</v>
      </c>
      <c r="EX20">
        <v>9999</v>
      </c>
      <c r="EY20">
        <v>9999</v>
      </c>
      <c r="EZ20">
        <v>9999</v>
      </c>
      <c r="FA20">
        <v>168.1</v>
      </c>
      <c r="FB20">
        <v>4.97212</v>
      </c>
      <c r="FC20">
        <v>1.87058</v>
      </c>
      <c r="FD20">
        <v>1.87677</v>
      </c>
      <c r="FE20">
        <v>1.86983</v>
      </c>
      <c r="FF20">
        <v>1.87302</v>
      </c>
      <c r="FG20">
        <v>1.87454</v>
      </c>
      <c r="FH20">
        <v>1.87393</v>
      </c>
      <c r="FI20">
        <v>1.87534</v>
      </c>
      <c r="FJ20">
        <v>0</v>
      </c>
      <c r="FK20">
        <v>0</v>
      </c>
      <c r="FL20">
        <v>0</v>
      </c>
      <c r="FM20">
        <v>0</v>
      </c>
      <c r="FN20" t="s">
        <v>345</v>
      </c>
      <c r="FO20" t="s">
        <v>346</v>
      </c>
      <c r="FP20" t="s">
        <v>347</v>
      </c>
      <c r="FQ20" t="s">
        <v>347</v>
      </c>
      <c r="FR20" t="s">
        <v>347</v>
      </c>
      <c r="FS20" t="s">
        <v>347</v>
      </c>
      <c r="FT20">
        <v>0</v>
      </c>
      <c r="FU20">
        <v>100</v>
      </c>
      <c r="FV20">
        <v>100</v>
      </c>
      <c r="FW20">
        <v>1.316</v>
      </c>
      <c r="FX20">
        <v>0.0872</v>
      </c>
      <c r="FY20">
        <v>0.3273475442779864</v>
      </c>
      <c r="FZ20">
        <v>0.002616612134532941</v>
      </c>
      <c r="GA20">
        <v>-4.519413631873513E-07</v>
      </c>
      <c r="GB20">
        <v>9.831233035137328E-12</v>
      </c>
      <c r="GC20">
        <v>-0.01127317543493312</v>
      </c>
      <c r="GD20">
        <v>0.01128715920374445</v>
      </c>
      <c r="GE20">
        <v>-0.0004913425133041084</v>
      </c>
      <c r="GF20">
        <v>1.320148971478439E-05</v>
      </c>
      <c r="GG20">
        <v>-1</v>
      </c>
      <c r="GH20">
        <v>2093</v>
      </c>
      <c r="GI20">
        <v>1</v>
      </c>
      <c r="GJ20">
        <v>22</v>
      </c>
      <c r="GK20">
        <v>7.6</v>
      </c>
      <c r="GL20">
        <v>7.6</v>
      </c>
      <c r="GM20">
        <v>1.07178</v>
      </c>
      <c r="GN20">
        <v>2.51587</v>
      </c>
      <c r="GO20">
        <v>1.39893</v>
      </c>
      <c r="GP20">
        <v>2.28882</v>
      </c>
      <c r="GQ20">
        <v>1.44897</v>
      </c>
      <c r="GR20">
        <v>2.35352</v>
      </c>
      <c r="GS20">
        <v>31.3026</v>
      </c>
      <c r="GT20">
        <v>15.927</v>
      </c>
      <c r="GU20">
        <v>18</v>
      </c>
      <c r="GV20">
        <v>487.552</v>
      </c>
      <c r="GW20">
        <v>521.37</v>
      </c>
      <c r="GX20">
        <v>19.9997</v>
      </c>
      <c r="GY20">
        <v>24.3188</v>
      </c>
      <c r="GZ20">
        <v>29.9996</v>
      </c>
      <c r="HA20">
        <v>24.4961</v>
      </c>
      <c r="HB20">
        <v>24.5056</v>
      </c>
      <c r="HC20">
        <v>21.4244</v>
      </c>
      <c r="HD20">
        <v>52.7778</v>
      </c>
      <c r="HE20">
        <v>0</v>
      </c>
      <c r="HF20">
        <v>20</v>
      </c>
      <c r="HG20">
        <v>420</v>
      </c>
      <c r="HH20">
        <v>8.526059999999999</v>
      </c>
      <c r="HI20">
        <v>102.18</v>
      </c>
      <c r="HJ20">
        <v>102.214</v>
      </c>
    </row>
    <row r="21" spans="1:218">
      <c r="A21">
        <v>5</v>
      </c>
      <c r="B21">
        <v>1693603422.1</v>
      </c>
      <c r="C21">
        <v>460.0999999046326</v>
      </c>
      <c r="D21" t="s">
        <v>355</v>
      </c>
      <c r="E21" t="s">
        <v>356</v>
      </c>
      <c r="F21" t="s">
        <v>341</v>
      </c>
      <c r="J21">
        <v>1693603422.1</v>
      </c>
      <c r="K21">
        <f>(L21)/1000</f>
        <v>0</v>
      </c>
      <c r="L21">
        <f>1000*BB21*AJ21*(AX21-AY21)/(100*AQ21*(1000-AJ21*AX21))</f>
        <v>0</v>
      </c>
      <c r="M21">
        <f>BB21*AJ21*(AW21-AV21*(1000-AJ21*AY21)/(1000-AJ21*AX21))/(100*AQ21)</f>
        <v>0</v>
      </c>
      <c r="N21">
        <f>AV21 - IF(AJ21&gt;1, M21*AQ21*100.0/(AL21*BJ21), 0)</f>
        <v>0</v>
      </c>
      <c r="O21">
        <f>((U21-K21/2)*N21-M21)/(U21+K21/2)</f>
        <v>0</v>
      </c>
      <c r="P21">
        <f>O21*(BC21+BD21)/1000.0</f>
        <v>0</v>
      </c>
      <c r="Q21">
        <f>(AV21 - IF(AJ21&gt;1, M21*AQ21*100.0/(AL21*BJ21), 0))*(BC21+BD21)/1000.0</f>
        <v>0</v>
      </c>
      <c r="R21">
        <f>2.0/((1/T21-1/S21)+SIGN(T21)*SQRT((1/T21-1/S21)*(1/T21-1/S21) + 4*AR21/((AR21+1)*(AR21+1))*(2*1/T21*1/S21-1/S21*1/S21)))</f>
        <v>0</v>
      </c>
      <c r="S21">
        <f>IF(LEFT(AS21,1)&lt;&gt;"0",IF(LEFT(AS21,1)="1",3.0,AT21),$D$5+$E$5*(BJ21*BC21/($K$5*1000))+$F$5*(BJ21*BC21/($K$5*1000))*MAX(MIN(AQ21,$J$5),$I$5)*MAX(MIN(AQ21,$J$5),$I$5)+$G$5*MAX(MIN(AQ21,$J$5),$I$5)*(BJ21*BC21/($K$5*1000))+$H$5*(BJ21*BC21/($K$5*1000))*(BJ21*BC21/($K$5*1000)))</f>
        <v>0</v>
      </c>
      <c r="T21">
        <f>K21*(1000-(1000*0.61365*exp(17.502*X21/(240.97+X21))/(BC21+BD21)+AX21)/2)/(1000*0.61365*exp(17.502*X21/(240.97+X21))/(BC21+BD21)-AX21)</f>
        <v>0</v>
      </c>
      <c r="U21">
        <f>1/((AR21+1)/(R21/1.6)+1/(S21/1.37)) + AR21/((AR21+1)/(R21/1.6) + AR21/(S21/1.37))</f>
        <v>0</v>
      </c>
      <c r="V21">
        <f>(AM21*AP21)</f>
        <v>0</v>
      </c>
      <c r="W21">
        <f>(BE21+(V21+2*0.95*5.67E-8*(((BE21+$B$7)+273)^4-(BE21+273)^4)-44100*K21)/(1.84*29.3*S21+8*0.95*5.67E-8*(BE21+273)^3))</f>
        <v>0</v>
      </c>
      <c r="X21">
        <f>($C$7*BF21+$D$7*BG21+$E$7*W21)</f>
        <v>0</v>
      </c>
      <c r="Y21">
        <f>0.61365*exp(17.502*X21/(240.97+X21))</f>
        <v>0</v>
      </c>
      <c r="Z21">
        <f>(AA21/AB21*100)</f>
        <v>0</v>
      </c>
      <c r="AA21">
        <f>AX21*(BC21+BD21)/1000</f>
        <v>0</v>
      </c>
      <c r="AB21">
        <f>0.61365*exp(17.502*BE21/(240.97+BE21))</f>
        <v>0</v>
      </c>
      <c r="AC21">
        <f>(Y21-AX21*(BC21+BD21)/1000)</f>
        <v>0</v>
      </c>
      <c r="AD21">
        <f>(-K21*44100)</f>
        <v>0</v>
      </c>
      <c r="AE21">
        <f>2*29.3*S21*0.92*(BE21-X21)</f>
        <v>0</v>
      </c>
      <c r="AF21">
        <f>2*0.95*5.67E-8*(((BE21+$B$7)+273)^4-(X21+273)^4)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MAX(0,($B$13+$C$13*BJ21)/(1+$D$13*BJ21)*BC21/(BE21+273)*$E$13)</f>
        <v>0</v>
      </c>
      <c r="AM21">
        <f>$B$11*BK21+$C$11*BL21+$F$11*BW21*(1-BZ21)</f>
        <v>0</v>
      </c>
      <c r="AN21">
        <f>AM21*AO21</f>
        <v>0</v>
      </c>
      <c r="AO21">
        <f>($B$11*$D$9+$C$11*$D$9+$F$11*((CJ21+CB21)/MAX(CJ21+CB21+CK21, 0.1)*$I$9+CK21/MAX(CJ21+CB21+CK21, 0.1)*$J$9))/($B$11+$C$11+$F$11)</f>
        <v>0</v>
      </c>
      <c r="AP21">
        <f>($B$11*$K$9+$C$11*$K$9+$F$11*((CJ21+CB21)/MAX(CJ21+CB21+CK21, 0.1)*$P$9+CK21/MAX(CJ21+CB21+CK21, 0.1)*$Q$9))/($B$11+$C$11+$F$11)</f>
        <v>0</v>
      </c>
      <c r="AQ21">
        <v>6</v>
      </c>
      <c r="AR21">
        <v>0.5</v>
      </c>
      <c r="AS21" t="s">
        <v>342</v>
      </c>
      <c r="AT21">
        <v>2</v>
      </c>
      <c r="AU21">
        <v>1693603422.1</v>
      </c>
      <c r="AV21">
        <v>415.371</v>
      </c>
      <c r="AW21">
        <v>419.975</v>
      </c>
      <c r="AX21">
        <v>13.6636</v>
      </c>
      <c r="AY21">
        <v>11.8046</v>
      </c>
      <c r="AZ21">
        <v>414.038</v>
      </c>
      <c r="BA21">
        <v>13.5792</v>
      </c>
      <c r="BB21">
        <v>500.127</v>
      </c>
      <c r="BC21">
        <v>100.394</v>
      </c>
      <c r="BD21">
        <v>0.0352249</v>
      </c>
      <c r="BE21">
        <v>22.8646</v>
      </c>
      <c r="BF21">
        <v>999.9</v>
      </c>
      <c r="BG21">
        <v>999.9</v>
      </c>
      <c r="BH21">
        <v>0</v>
      </c>
      <c r="BI21">
        <v>0</v>
      </c>
      <c r="BJ21">
        <v>10001.2</v>
      </c>
      <c r="BK21">
        <v>0</v>
      </c>
      <c r="BL21">
        <v>179.045</v>
      </c>
      <c r="BM21">
        <v>-4.60394</v>
      </c>
      <c r="BN21">
        <v>421.126</v>
      </c>
      <c r="BO21">
        <v>424.992</v>
      </c>
      <c r="BP21">
        <v>1.85902</v>
      </c>
      <c r="BQ21">
        <v>419.975</v>
      </c>
      <c r="BR21">
        <v>11.8046</v>
      </c>
      <c r="BS21">
        <v>1.37174</v>
      </c>
      <c r="BT21">
        <v>1.18511</v>
      </c>
      <c r="BU21">
        <v>11.6088</v>
      </c>
      <c r="BV21">
        <v>9.415800000000001</v>
      </c>
      <c r="BW21">
        <v>2499.79</v>
      </c>
      <c r="BX21">
        <v>0.899992</v>
      </c>
      <c r="BY21">
        <v>0.100008</v>
      </c>
      <c r="BZ21">
        <v>0</v>
      </c>
      <c r="CA21">
        <v>2.673</v>
      </c>
      <c r="CB21">
        <v>0</v>
      </c>
      <c r="CC21">
        <v>58067.3</v>
      </c>
      <c r="CD21">
        <v>22321.8</v>
      </c>
      <c r="CE21">
        <v>41.375</v>
      </c>
      <c r="CF21">
        <v>40.375</v>
      </c>
      <c r="CG21">
        <v>40.75</v>
      </c>
      <c r="CH21">
        <v>39.375</v>
      </c>
      <c r="CI21">
        <v>39.875</v>
      </c>
      <c r="CJ21">
        <v>2249.79</v>
      </c>
      <c r="CK21">
        <v>250</v>
      </c>
      <c r="CL21">
        <v>0</v>
      </c>
      <c r="CM21">
        <v>1693603414.7</v>
      </c>
      <c r="CN21">
        <v>0</v>
      </c>
      <c r="CO21">
        <v>1693602814.5</v>
      </c>
      <c r="CP21" t="s">
        <v>343</v>
      </c>
      <c r="CQ21">
        <v>1693602814.5</v>
      </c>
      <c r="CR21">
        <v>1693602809.5</v>
      </c>
      <c r="CS21">
        <v>1</v>
      </c>
      <c r="CT21">
        <v>-0.453</v>
      </c>
      <c r="CU21">
        <v>0.003</v>
      </c>
      <c r="CV21">
        <v>1.345</v>
      </c>
      <c r="CW21">
        <v>0.08400000000000001</v>
      </c>
      <c r="CX21">
        <v>420</v>
      </c>
      <c r="CY21">
        <v>14</v>
      </c>
      <c r="CZ21">
        <v>0.25</v>
      </c>
      <c r="DA21">
        <v>0.1</v>
      </c>
      <c r="DB21">
        <v>3.108475490516491</v>
      </c>
      <c r="DC21">
        <v>0.2383449708347671</v>
      </c>
      <c r="DD21">
        <v>0.02736376997671523</v>
      </c>
      <c r="DE21">
        <v>1</v>
      </c>
      <c r="DF21">
        <v>0.001687220620723878</v>
      </c>
      <c r="DG21">
        <v>-0.0008317838794461927</v>
      </c>
      <c r="DH21">
        <v>6.063073513170797E-05</v>
      </c>
      <c r="DI21">
        <v>1</v>
      </c>
      <c r="DJ21">
        <v>0.09485263505693659</v>
      </c>
      <c r="DK21">
        <v>-0.05257637756332714</v>
      </c>
      <c r="DL21">
        <v>0.003838495039853175</v>
      </c>
      <c r="DM21">
        <v>1</v>
      </c>
      <c r="DN21">
        <v>3</v>
      </c>
      <c r="DO21">
        <v>3</v>
      </c>
      <c r="DP21" t="s">
        <v>344</v>
      </c>
      <c r="DQ21">
        <v>3.10279</v>
      </c>
      <c r="DR21">
        <v>2.66887</v>
      </c>
      <c r="DS21">
        <v>0.0994979</v>
      </c>
      <c r="DT21">
        <v>0.101304</v>
      </c>
      <c r="DU21">
        <v>0.0697204</v>
      </c>
      <c r="DV21">
        <v>0.06426469999999999</v>
      </c>
      <c r="DW21">
        <v>26258.5</v>
      </c>
      <c r="DX21">
        <v>28504.4</v>
      </c>
      <c r="DY21">
        <v>27606.6</v>
      </c>
      <c r="DZ21">
        <v>29811.4</v>
      </c>
      <c r="EA21">
        <v>32156.7</v>
      </c>
      <c r="EB21">
        <v>34439.8</v>
      </c>
      <c r="EC21">
        <v>37872.9</v>
      </c>
      <c r="ED21">
        <v>40910</v>
      </c>
      <c r="EE21">
        <v>2.18972</v>
      </c>
      <c r="EF21">
        <v>2.15215</v>
      </c>
      <c r="EG21">
        <v>0</v>
      </c>
      <c r="EH21">
        <v>0</v>
      </c>
      <c r="EI21">
        <v>21.2056</v>
      </c>
      <c r="EJ21">
        <v>999.9</v>
      </c>
      <c r="EK21">
        <v>47.1</v>
      </c>
      <c r="EL21">
        <v>28.9</v>
      </c>
      <c r="EM21">
        <v>18.7585</v>
      </c>
      <c r="EN21">
        <v>65.2308</v>
      </c>
      <c r="EO21">
        <v>11.3381</v>
      </c>
      <c r="EP21">
        <v>1</v>
      </c>
      <c r="EQ21">
        <v>-0.22622</v>
      </c>
      <c r="ER21">
        <v>1.31325</v>
      </c>
      <c r="ES21">
        <v>20.198</v>
      </c>
      <c r="ET21">
        <v>5.25203</v>
      </c>
      <c r="EU21">
        <v>12.0579</v>
      </c>
      <c r="EV21">
        <v>4.9729</v>
      </c>
      <c r="EW21">
        <v>3.29248</v>
      </c>
      <c r="EX21">
        <v>9999</v>
      </c>
      <c r="EY21">
        <v>9999</v>
      </c>
      <c r="EZ21">
        <v>9999</v>
      </c>
      <c r="FA21">
        <v>168.1</v>
      </c>
      <c r="FB21">
        <v>4.97206</v>
      </c>
      <c r="FC21">
        <v>1.87057</v>
      </c>
      <c r="FD21">
        <v>1.87683</v>
      </c>
      <c r="FE21">
        <v>1.86986</v>
      </c>
      <c r="FF21">
        <v>1.87302</v>
      </c>
      <c r="FG21">
        <v>1.87454</v>
      </c>
      <c r="FH21">
        <v>1.87394</v>
      </c>
      <c r="FI21">
        <v>1.8754</v>
      </c>
      <c r="FJ21">
        <v>0</v>
      </c>
      <c r="FK21">
        <v>0</v>
      </c>
      <c r="FL21">
        <v>0</v>
      </c>
      <c r="FM21">
        <v>0</v>
      </c>
      <c r="FN21" t="s">
        <v>345</v>
      </c>
      <c r="FO21" t="s">
        <v>346</v>
      </c>
      <c r="FP21" t="s">
        <v>347</v>
      </c>
      <c r="FQ21" t="s">
        <v>347</v>
      </c>
      <c r="FR21" t="s">
        <v>347</v>
      </c>
      <c r="FS21" t="s">
        <v>347</v>
      </c>
      <c r="FT21">
        <v>0</v>
      </c>
      <c r="FU21">
        <v>100</v>
      </c>
      <c r="FV21">
        <v>100</v>
      </c>
      <c r="FW21">
        <v>1.333</v>
      </c>
      <c r="FX21">
        <v>0.0844</v>
      </c>
      <c r="FY21">
        <v>0.3273475442779864</v>
      </c>
      <c r="FZ21">
        <v>0.002616612134532941</v>
      </c>
      <c r="GA21">
        <v>-4.519413631873513E-07</v>
      </c>
      <c r="GB21">
        <v>9.831233035137328E-12</v>
      </c>
      <c r="GC21">
        <v>-0.01127317543493312</v>
      </c>
      <c r="GD21">
        <v>0.01128715920374445</v>
      </c>
      <c r="GE21">
        <v>-0.0004913425133041084</v>
      </c>
      <c r="GF21">
        <v>1.320148971478439E-05</v>
      </c>
      <c r="GG21">
        <v>-1</v>
      </c>
      <c r="GH21">
        <v>2093</v>
      </c>
      <c r="GI21">
        <v>1</v>
      </c>
      <c r="GJ21">
        <v>22</v>
      </c>
      <c r="GK21">
        <v>10.1</v>
      </c>
      <c r="GL21">
        <v>10.2</v>
      </c>
      <c r="GM21">
        <v>1.07544</v>
      </c>
      <c r="GN21">
        <v>2.51831</v>
      </c>
      <c r="GO21">
        <v>1.39893</v>
      </c>
      <c r="GP21">
        <v>2.28882</v>
      </c>
      <c r="GQ21">
        <v>1.44897</v>
      </c>
      <c r="GR21">
        <v>2.35718</v>
      </c>
      <c r="GS21">
        <v>31.3898</v>
      </c>
      <c r="GT21">
        <v>15.892</v>
      </c>
      <c r="GU21">
        <v>18</v>
      </c>
      <c r="GV21">
        <v>483.862</v>
      </c>
      <c r="GW21">
        <v>527.1420000000001</v>
      </c>
      <c r="GX21">
        <v>20.0002</v>
      </c>
      <c r="GY21">
        <v>24.2132</v>
      </c>
      <c r="GZ21">
        <v>29.9999</v>
      </c>
      <c r="HA21">
        <v>24.3644</v>
      </c>
      <c r="HB21">
        <v>24.3732</v>
      </c>
      <c r="HC21">
        <v>21.4918</v>
      </c>
      <c r="HD21">
        <v>37.4443</v>
      </c>
      <c r="HE21">
        <v>0</v>
      </c>
      <c r="HF21">
        <v>20</v>
      </c>
      <c r="HG21">
        <v>420</v>
      </c>
      <c r="HH21">
        <v>11.9701</v>
      </c>
      <c r="HI21">
        <v>102.163</v>
      </c>
      <c r="HJ21">
        <v>102.209</v>
      </c>
    </row>
    <row r="22" spans="1:218">
      <c r="A22">
        <v>6</v>
      </c>
      <c r="B22">
        <v>1693603632.1</v>
      </c>
      <c r="C22">
        <v>670.0999999046326</v>
      </c>
      <c r="D22" t="s">
        <v>357</v>
      </c>
      <c r="E22" t="s">
        <v>358</v>
      </c>
      <c r="F22" t="s">
        <v>341</v>
      </c>
      <c r="J22">
        <v>1693603632.1</v>
      </c>
      <c r="K22">
        <f>(L22)/1000</f>
        <v>0</v>
      </c>
      <c r="L22">
        <f>1000*BB22*AJ22*(AX22-AY22)/(100*AQ22*(1000-AJ22*AX22))</f>
        <v>0</v>
      </c>
      <c r="M22">
        <f>BB22*AJ22*(AW22-AV22*(1000-AJ22*AY22)/(1000-AJ22*AX22))/(100*AQ22)</f>
        <v>0</v>
      </c>
      <c r="N22">
        <f>AV22 - IF(AJ22&gt;1, M22*AQ22*100.0/(AL22*BJ22), 0)</f>
        <v>0</v>
      </c>
      <c r="O22">
        <f>((U22-K22/2)*N22-M22)/(U22+K22/2)</f>
        <v>0</v>
      </c>
      <c r="P22">
        <f>O22*(BC22+BD22)/1000.0</f>
        <v>0</v>
      </c>
      <c r="Q22">
        <f>(AV22 - IF(AJ22&gt;1, M22*AQ22*100.0/(AL22*BJ22), 0))*(BC22+BD22)/1000.0</f>
        <v>0</v>
      </c>
      <c r="R22">
        <f>2.0/((1/T22-1/S22)+SIGN(T22)*SQRT((1/T22-1/S22)*(1/T22-1/S22) + 4*AR22/((AR22+1)*(AR22+1))*(2*1/T22*1/S22-1/S22*1/S22)))</f>
        <v>0</v>
      </c>
      <c r="S22">
        <f>IF(LEFT(AS22,1)&lt;&gt;"0",IF(LEFT(AS22,1)="1",3.0,AT22),$D$5+$E$5*(BJ22*BC22/($K$5*1000))+$F$5*(BJ22*BC22/($K$5*1000))*MAX(MIN(AQ22,$J$5),$I$5)*MAX(MIN(AQ22,$J$5),$I$5)+$G$5*MAX(MIN(AQ22,$J$5),$I$5)*(BJ22*BC22/($K$5*1000))+$H$5*(BJ22*BC22/($K$5*1000))*(BJ22*BC22/($K$5*1000)))</f>
        <v>0</v>
      </c>
      <c r="T22">
        <f>K22*(1000-(1000*0.61365*exp(17.502*X22/(240.97+X22))/(BC22+BD22)+AX22)/2)/(1000*0.61365*exp(17.502*X22/(240.97+X22))/(BC22+BD22)-AX22)</f>
        <v>0</v>
      </c>
      <c r="U22">
        <f>1/((AR22+1)/(R22/1.6)+1/(S22/1.37)) + AR22/((AR22+1)/(R22/1.6) + AR22/(S22/1.37))</f>
        <v>0</v>
      </c>
      <c r="V22">
        <f>(AM22*AP22)</f>
        <v>0</v>
      </c>
      <c r="W22">
        <f>(BE22+(V22+2*0.95*5.67E-8*(((BE22+$B$7)+273)^4-(BE22+273)^4)-44100*K22)/(1.84*29.3*S22+8*0.95*5.67E-8*(BE22+273)^3))</f>
        <v>0</v>
      </c>
      <c r="X22">
        <f>($C$7*BF22+$D$7*BG22+$E$7*W22)</f>
        <v>0</v>
      </c>
      <c r="Y22">
        <f>0.61365*exp(17.502*X22/(240.97+X22))</f>
        <v>0</v>
      </c>
      <c r="Z22">
        <f>(AA22/AB22*100)</f>
        <v>0</v>
      </c>
      <c r="AA22">
        <f>AX22*(BC22+BD22)/1000</f>
        <v>0</v>
      </c>
      <c r="AB22">
        <f>0.61365*exp(17.502*BE22/(240.97+BE22))</f>
        <v>0</v>
      </c>
      <c r="AC22">
        <f>(Y22-AX22*(BC22+BD22)/1000)</f>
        <v>0</v>
      </c>
      <c r="AD22">
        <f>(-K22*44100)</f>
        <v>0</v>
      </c>
      <c r="AE22">
        <f>2*29.3*S22*0.92*(BE22-X22)</f>
        <v>0</v>
      </c>
      <c r="AF22">
        <f>2*0.95*5.67E-8*(((BE22+$B$7)+273)^4-(X22+273)^4)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MAX(0,($B$13+$C$13*BJ22)/(1+$D$13*BJ22)*BC22/(BE22+273)*$E$13)</f>
        <v>0</v>
      </c>
      <c r="AM22">
        <f>$B$11*BK22+$C$11*BL22+$F$11*BW22*(1-BZ22)</f>
        <v>0</v>
      </c>
      <c r="AN22">
        <f>AM22*AO22</f>
        <v>0</v>
      </c>
      <c r="AO22">
        <f>($B$11*$D$9+$C$11*$D$9+$F$11*((CJ22+CB22)/MAX(CJ22+CB22+CK22, 0.1)*$I$9+CK22/MAX(CJ22+CB22+CK22, 0.1)*$J$9))/($B$11+$C$11+$F$11)</f>
        <v>0</v>
      </c>
      <c r="AP22">
        <f>($B$11*$K$9+$C$11*$K$9+$F$11*((CJ22+CB22)/MAX(CJ22+CB22+CK22, 0.1)*$P$9+CK22/MAX(CJ22+CB22+CK22, 0.1)*$Q$9))/($B$11+$C$11+$F$11)</f>
        <v>0</v>
      </c>
      <c r="AQ22">
        <v>6</v>
      </c>
      <c r="AR22">
        <v>0.5</v>
      </c>
      <c r="AS22" t="s">
        <v>342</v>
      </c>
      <c r="AT22">
        <v>2</v>
      </c>
      <c r="AU22">
        <v>1693603632.1</v>
      </c>
      <c r="AV22">
        <v>407.283</v>
      </c>
      <c r="AW22">
        <v>420.017</v>
      </c>
      <c r="AX22">
        <v>13.6557</v>
      </c>
      <c r="AY22">
        <v>10.6247</v>
      </c>
      <c r="AZ22">
        <v>405.967</v>
      </c>
      <c r="BA22">
        <v>13.5713</v>
      </c>
      <c r="BB22">
        <v>500.004</v>
      </c>
      <c r="BC22">
        <v>100.39</v>
      </c>
      <c r="BD22">
        <v>0.0345016</v>
      </c>
      <c r="BE22">
        <v>22.6771</v>
      </c>
      <c r="BF22">
        <v>999.9</v>
      </c>
      <c r="BG22">
        <v>999.9</v>
      </c>
      <c r="BH22">
        <v>0</v>
      </c>
      <c r="BI22">
        <v>0</v>
      </c>
      <c r="BJ22">
        <v>10016.2</v>
      </c>
      <c r="BK22">
        <v>0</v>
      </c>
      <c r="BL22">
        <v>175.879</v>
      </c>
      <c r="BM22">
        <v>-12.734</v>
      </c>
      <c r="BN22">
        <v>412.922</v>
      </c>
      <c r="BO22">
        <v>424.527</v>
      </c>
      <c r="BP22">
        <v>3.03104</v>
      </c>
      <c r="BQ22">
        <v>420.017</v>
      </c>
      <c r="BR22">
        <v>10.6247</v>
      </c>
      <c r="BS22">
        <v>1.37089</v>
      </c>
      <c r="BT22">
        <v>1.06661</v>
      </c>
      <c r="BU22">
        <v>11.5994</v>
      </c>
      <c r="BV22">
        <v>7.85944</v>
      </c>
      <c r="BW22">
        <v>2499.82</v>
      </c>
      <c r="BX22">
        <v>0.9</v>
      </c>
      <c r="BY22">
        <v>0.1</v>
      </c>
      <c r="BZ22">
        <v>0</v>
      </c>
      <c r="CA22">
        <v>2.5254</v>
      </c>
      <c r="CB22">
        <v>0</v>
      </c>
      <c r="CC22">
        <v>33819.1</v>
      </c>
      <c r="CD22">
        <v>22322.2</v>
      </c>
      <c r="CE22">
        <v>38.062</v>
      </c>
      <c r="CF22">
        <v>37.937</v>
      </c>
      <c r="CG22">
        <v>37.937</v>
      </c>
      <c r="CH22">
        <v>36.437</v>
      </c>
      <c r="CI22">
        <v>37</v>
      </c>
      <c r="CJ22">
        <v>2249.84</v>
      </c>
      <c r="CK22">
        <v>249.98</v>
      </c>
      <c r="CL22">
        <v>0</v>
      </c>
      <c r="CM22">
        <v>1693603624.7</v>
      </c>
      <c r="CN22">
        <v>0</v>
      </c>
      <c r="CO22">
        <v>1693602814.5</v>
      </c>
      <c r="CP22" t="s">
        <v>343</v>
      </c>
      <c r="CQ22">
        <v>1693602814.5</v>
      </c>
      <c r="CR22">
        <v>1693602809.5</v>
      </c>
      <c r="CS22">
        <v>1</v>
      </c>
      <c r="CT22">
        <v>-0.453</v>
      </c>
      <c r="CU22">
        <v>0.003</v>
      </c>
      <c r="CV22">
        <v>1.345</v>
      </c>
      <c r="CW22">
        <v>0.08400000000000001</v>
      </c>
      <c r="CX22">
        <v>420</v>
      </c>
      <c r="CY22">
        <v>14</v>
      </c>
      <c r="CZ22">
        <v>0.25</v>
      </c>
      <c r="DA22">
        <v>0.1</v>
      </c>
      <c r="DB22">
        <v>9.415114088656251</v>
      </c>
      <c r="DC22">
        <v>0.9214745535603268</v>
      </c>
      <c r="DD22">
        <v>0.07213921710311931</v>
      </c>
      <c r="DE22">
        <v>1</v>
      </c>
      <c r="DF22">
        <v>0.002580674703494928</v>
      </c>
      <c r="DG22">
        <v>-6.129818422194366E-05</v>
      </c>
      <c r="DH22">
        <v>8.153990779726433E-06</v>
      </c>
      <c r="DI22">
        <v>1</v>
      </c>
      <c r="DJ22">
        <v>0.1529716612129698</v>
      </c>
      <c r="DK22">
        <v>-0.003590796302399231</v>
      </c>
      <c r="DL22">
        <v>0.0005237632003671822</v>
      </c>
      <c r="DM22">
        <v>1</v>
      </c>
      <c r="DN22">
        <v>3</v>
      </c>
      <c r="DO22">
        <v>3</v>
      </c>
      <c r="DP22" t="s">
        <v>344</v>
      </c>
      <c r="DQ22">
        <v>3.10239</v>
      </c>
      <c r="DR22">
        <v>2.66828</v>
      </c>
      <c r="DS22">
        <v>0.0980478</v>
      </c>
      <c r="DT22">
        <v>0.101329</v>
      </c>
      <c r="DU22">
        <v>0.0697092</v>
      </c>
      <c r="DV22">
        <v>0.0592737</v>
      </c>
      <c r="DW22">
        <v>26299</v>
      </c>
      <c r="DX22">
        <v>28507.1</v>
      </c>
      <c r="DY22">
        <v>27604.5</v>
      </c>
      <c r="DZ22">
        <v>29814.9</v>
      </c>
      <c r="EA22">
        <v>32155.6</v>
      </c>
      <c r="EB22">
        <v>34629.2</v>
      </c>
      <c r="EC22">
        <v>37871</v>
      </c>
      <c r="ED22">
        <v>40916.8</v>
      </c>
      <c r="EE22">
        <v>2.19453</v>
      </c>
      <c r="EF22">
        <v>2.15025</v>
      </c>
      <c r="EG22">
        <v>0</v>
      </c>
      <c r="EH22">
        <v>0</v>
      </c>
      <c r="EI22">
        <v>21.0193</v>
      </c>
      <c r="EJ22">
        <v>999.9</v>
      </c>
      <c r="EK22">
        <v>46.4</v>
      </c>
      <c r="EL22">
        <v>28.9</v>
      </c>
      <c r="EM22">
        <v>18.4809</v>
      </c>
      <c r="EN22">
        <v>65.1108</v>
      </c>
      <c r="EO22">
        <v>11.6266</v>
      </c>
      <c r="EP22">
        <v>1</v>
      </c>
      <c r="EQ22">
        <v>-0.235925</v>
      </c>
      <c r="ER22">
        <v>1.28851</v>
      </c>
      <c r="ES22">
        <v>20.1982</v>
      </c>
      <c r="ET22">
        <v>5.25787</v>
      </c>
      <c r="EU22">
        <v>12.0579</v>
      </c>
      <c r="EV22">
        <v>4.97275</v>
      </c>
      <c r="EW22">
        <v>3.293</v>
      </c>
      <c r="EX22">
        <v>9999</v>
      </c>
      <c r="EY22">
        <v>9999</v>
      </c>
      <c r="EZ22">
        <v>9999</v>
      </c>
      <c r="FA22">
        <v>168.2</v>
      </c>
      <c r="FB22">
        <v>4.97209</v>
      </c>
      <c r="FC22">
        <v>1.87064</v>
      </c>
      <c r="FD22">
        <v>1.87682</v>
      </c>
      <c r="FE22">
        <v>1.86994</v>
      </c>
      <c r="FF22">
        <v>1.87303</v>
      </c>
      <c r="FG22">
        <v>1.87461</v>
      </c>
      <c r="FH22">
        <v>1.87395</v>
      </c>
      <c r="FI22">
        <v>1.87545</v>
      </c>
      <c r="FJ22">
        <v>0</v>
      </c>
      <c r="FK22">
        <v>0</v>
      </c>
      <c r="FL22">
        <v>0</v>
      </c>
      <c r="FM22">
        <v>0</v>
      </c>
      <c r="FN22" t="s">
        <v>345</v>
      </c>
      <c r="FO22" t="s">
        <v>346</v>
      </c>
      <c r="FP22" t="s">
        <v>347</v>
      </c>
      <c r="FQ22" t="s">
        <v>347</v>
      </c>
      <c r="FR22" t="s">
        <v>347</v>
      </c>
      <c r="FS22" t="s">
        <v>347</v>
      </c>
      <c r="FT22">
        <v>0</v>
      </c>
      <c r="FU22">
        <v>100</v>
      </c>
      <c r="FV22">
        <v>100</v>
      </c>
      <c r="FW22">
        <v>1.316</v>
      </c>
      <c r="FX22">
        <v>0.0844</v>
      </c>
      <c r="FY22">
        <v>0.3273475442779864</v>
      </c>
      <c r="FZ22">
        <v>0.002616612134532941</v>
      </c>
      <c r="GA22">
        <v>-4.519413631873513E-07</v>
      </c>
      <c r="GB22">
        <v>9.831233035137328E-12</v>
      </c>
      <c r="GC22">
        <v>-0.01127317543493312</v>
      </c>
      <c r="GD22">
        <v>0.01128715920374445</v>
      </c>
      <c r="GE22">
        <v>-0.0004913425133041084</v>
      </c>
      <c r="GF22">
        <v>1.320148971478439E-05</v>
      </c>
      <c r="GG22">
        <v>-1</v>
      </c>
      <c r="GH22">
        <v>2093</v>
      </c>
      <c r="GI22">
        <v>1</v>
      </c>
      <c r="GJ22">
        <v>22</v>
      </c>
      <c r="GK22">
        <v>13.6</v>
      </c>
      <c r="GL22">
        <v>13.7</v>
      </c>
      <c r="GM22">
        <v>1.07666</v>
      </c>
      <c r="GN22">
        <v>2.51465</v>
      </c>
      <c r="GO22">
        <v>1.39893</v>
      </c>
      <c r="GP22">
        <v>2.28882</v>
      </c>
      <c r="GQ22">
        <v>1.44897</v>
      </c>
      <c r="GR22">
        <v>2.51343</v>
      </c>
      <c r="GS22">
        <v>31.4115</v>
      </c>
      <c r="GT22">
        <v>15.8657</v>
      </c>
      <c r="GU22">
        <v>18</v>
      </c>
      <c r="GV22">
        <v>485.589</v>
      </c>
      <c r="GW22">
        <v>524.443</v>
      </c>
      <c r="GX22">
        <v>20.0003</v>
      </c>
      <c r="GY22">
        <v>24.1428</v>
      </c>
      <c r="GZ22">
        <v>30</v>
      </c>
      <c r="HA22">
        <v>24.239</v>
      </c>
      <c r="HB22">
        <v>24.2435</v>
      </c>
      <c r="HC22">
        <v>21.5098</v>
      </c>
      <c r="HD22">
        <v>42.7535</v>
      </c>
      <c r="HE22">
        <v>0</v>
      </c>
      <c r="HF22">
        <v>20</v>
      </c>
      <c r="HG22">
        <v>420</v>
      </c>
      <c r="HH22">
        <v>10.7006</v>
      </c>
      <c r="HI22">
        <v>102.156</v>
      </c>
      <c r="HJ22">
        <v>102.223</v>
      </c>
    </row>
    <row r="23" spans="1:218">
      <c r="A23">
        <v>7</v>
      </c>
      <c r="B23">
        <v>1693603799.6</v>
      </c>
      <c r="C23">
        <v>837.5999999046326</v>
      </c>
      <c r="D23" t="s">
        <v>359</v>
      </c>
      <c r="E23" t="s">
        <v>360</v>
      </c>
      <c r="F23" t="s">
        <v>341</v>
      </c>
      <c r="J23">
        <v>1693603799.6</v>
      </c>
      <c r="K23">
        <f>(L23)/1000</f>
        <v>0</v>
      </c>
      <c r="L23">
        <f>1000*BB23*AJ23*(AX23-AY23)/(100*AQ23*(1000-AJ23*AX23))</f>
        <v>0</v>
      </c>
      <c r="M23">
        <f>BB23*AJ23*(AW23-AV23*(1000-AJ23*AY23)/(1000-AJ23*AX23))/(100*AQ23)</f>
        <v>0</v>
      </c>
      <c r="N23">
        <f>AV23 - IF(AJ23&gt;1, M23*AQ23*100.0/(AL23*BJ23), 0)</f>
        <v>0</v>
      </c>
      <c r="O23">
        <f>((U23-K23/2)*N23-M23)/(U23+K23/2)</f>
        <v>0</v>
      </c>
      <c r="P23">
        <f>O23*(BC23+BD23)/1000.0</f>
        <v>0</v>
      </c>
      <c r="Q23">
        <f>(AV23 - IF(AJ23&gt;1, M23*AQ23*100.0/(AL23*BJ23), 0))*(BC23+BD23)/1000.0</f>
        <v>0</v>
      </c>
      <c r="R23">
        <f>2.0/((1/T23-1/S23)+SIGN(T23)*SQRT((1/T23-1/S23)*(1/T23-1/S23) + 4*AR23/((AR23+1)*(AR23+1))*(2*1/T23*1/S23-1/S23*1/S23)))</f>
        <v>0</v>
      </c>
      <c r="S23">
        <f>IF(LEFT(AS23,1)&lt;&gt;"0",IF(LEFT(AS23,1)="1",3.0,AT23),$D$5+$E$5*(BJ23*BC23/($K$5*1000))+$F$5*(BJ23*BC23/($K$5*1000))*MAX(MIN(AQ23,$J$5),$I$5)*MAX(MIN(AQ23,$J$5),$I$5)+$G$5*MAX(MIN(AQ23,$J$5),$I$5)*(BJ23*BC23/($K$5*1000))+$H$5*(BJ23*BC23/($K$5*1000))*(BJ23*BC23/($K$5*1000)))</f>
        <v>0</v>
      </c>
      <c r="T23">
        <f>K23*(1000-(1000*0.61365*exp(17.502*X23/(240.97+X23))/(BC23+BD23)+AX23)/2)/(1000*0.61365*exp(17.502*X23/(240.97+X23))/(BC23+BD23)-AX23)</f>
        <v>0</v>
      </c>
      <c r="U23">
        <f>1/((AR23+1)/(R23/1.6)+1/(S23/1.37)) + AR23/((AR23+1)/(R23/1.6) + AR23/(S23/1.37))</f>
        <v>0</v>
      </c>
      <c r="V23">
        <f>(AM23*AP23)</f>
        <v>0</v>
      </c>
      <c r="W23">
        <f>(BE23+(V23+2*0.95*5.67E-8*(((BE23+$B$7)+273)^4-(BE23+273)^4)-44100*K23)/(1.84*29.3*S23+8*0.95*5.67E-8*(BE23+273)^3))</f>
        <v>0</v>
      </c>
      <c r="X23">
        <f>($C$7*BF23+$D$7*BG23+$E$7*W23)</f>
        <v>0</v>
      </c>
      <c r="Y23">
        <f>0.61365*exp(17.502*X23/(240.97+X23))</f>
        <v>0</v>
      </c>
      <c r="Z23">
        <f>(AA23/AB23*100)</f>
        <v>0</v>
      </c>
      <c r="AA23">
        <f>AX23*(BC23+BD23)/1000</f>
        <v>0</v>
      </c>
      <c r="AB23">
        <f>0.61365*exp(17.502*BE23/(240.97+BE23))</f>
        <v>0</v>
      </c>
      <c r="AC23">
        <f>(Y23-AX23*(BC23+BD23)/1000)</f>
        <v>0</v>
      </c>
      <c r="AD23">
        <f>(-K23*44100)</f>
        <v>0</v>
      </c>
      <c r="AE23">
        <f>2*29.3*S23*0.92*(BE23-X23)</f>
        <v>0</v>
      </c>
      <c r="AF23">
        <f>2*0.95*5.67E-8*(((BE23+$B$7)+273)^4-(X23+273)^4)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MAX(0,($B$13+$C$13*BJ23)/(1+$D$13*BJ23)*BC23/(BE23+273)*$E$13)</f>
        <v>0</v>
      </c>
      <c r="AM23">
        <f>$B$11*BK23+$C$11*BL23+$F$11*BW23*(1-BZ23)</f>
        <v>0</v>
      </c>
      <c r="AN23">
        <f>AM23*AO23</f>
        <v>0</v>
      </c>
      <c r="AO23">
        <f>($B$11*$D$9+$C$11*$D$9+$F$11*((CJ23+CB23)/MAX(CJ23+CB23+CK23, 0.1)*$I$9+CK23/MAX(CJ23+CB23+CK23, 0.1)*$J$9))/($B$11+$C$11+$F$11)</f>
        <v>0</v>
      </c>
      <c r="AP23">
        <f>($B$11*$K$9+$C$11*$K$9+$F$11*((CJ23+CB23)/MAX(CJ23+CB23+CK23, 0.1)*$P$9+CK23/MAX(CJ23+CB23+CK23, 0.1)*$Q$9))/($B$11+$C$11+$F$11)</f>
        <v>0</v>
      </c>
      <c r="AQ23">
        <v>6</v>
      </c>
      <c r="AR23">
        <v>0.5</v>
      </c>
      <c r="AS23" t="s">
        <v>342</v>
      </c>
      <c r="AT23">
        <v>2</v>
      </c>
      <c r="AU23">
        <v>1693603799.6</v>
      </c>
      <c r="AV23">
        <v>404.513</v>
      </c>
      <c r="AW23">
        <v>419.974</v>
      </c>
      <c r="AX23">
        <v>13.7378</v>
      </c>
      <c r="AY23">
        <v>9.970359999999999</v>
      </c>
      <c r="AZ23">
        <v>403.204</v>
      </c>
      <c r="BA23">
        <v>13.653</v>
      </c>
      <c r="BB23">
        <v>499.923</v>
      </c>
      <c r="BC23">
        <v>100.389</v>
      </c>
      <c r="BD23">
        <v>0.0358059</v>
      </c>
      <c r="BE23">
        <v>22.7108</v>
      </c>
      <c r="BF23">
        <v>999.9</v>
      </c>
      <c r="BG23">
        <v>999.9</v>
      </c>
      <c r="BH23">
        <v>0</v>
      </c>
      <c r="BI23">
        <v>0</v>
      </c>
      <c r="BJ23">
        <v>9987.5</v>
      </c>
      <c r="BK23">
        <v>0</v>
      </c>
      <c r="BL23">
        <v>219.388</v>
      </c>
      <c r="BM23">
        <v>-15.4605</v>
      </c>
      <c r="BN23">
        <v>410.148</v>
      </c>
      <c r="BO23">
        <v>424.203</v>
      </c>
      <c r="BP23">
        <v>3.76744</v>
      </c>
      <c r="BQ23">
        <v>419.974</v>
      </c>
      <c r="BR23">
        <v>9.970359999999999</v>
      </c>
      <c r="BS23">
        <v>1.37913</v>
      </c>
      <c r="BT23">
        <v>1.00092</v>
      </c>
      <c r="BU23">
        <v>11.6901</v>
      </c>
      <c r="BV23">
        <v>6.92976</v>
      </c>
      <c r="BW23">
        <v>2500.04</v>
      </c>
      <c r="BX23">
        <v>0.900002</v>
      </c>
      <c r="BY23">
        <v>0.0999984</v>
      </c>
      <c r="BZ23">
        <v>0</v>
      </c>
      <c r="CA23">
        <v>2.2438</v>
      </c>
      <c r="CB23">
        <v>0</v>
      </c>
      <c r="CC23">
        <v>41610.6</v>
      </c>
      <c r="CD23">
        <v>22324.1</v>
      </c>
      <c r="CE23">
        <v>41.5</v>
      </c>
      <c r="CF23">
        <v>41.187</v>
      </c>
      <c r="CG23">
        <v>40.75</v>
      </c>
      <c r="CH23">
        <v>40.187</v>
      </c>
      <c r="CI23">
        <v>40.125</v>
      </c>
      <c r="CJ23">
        <v>2250.04</v>
      </c>
      <c r="CK23">
        <v>250</v>
      </c>
      <c r="CL23">
        <v>0</v>
      </c>
      <c r="CM23">
        <v>1693603792.1</v>
      </c>
      <c r="CN23">
        <v>0</v>
      </c>
      <c r="CO23">
        <v>1693602814.5</v>
      </c>
      <c r="CP23" t="s">
        <v>343</v>
      </c>
      <c r="CQ23">
        <v>1693602814.5</v>
      </c>
      <c r="CR23">
        <v>1693602809.5</v>
      </c>
      <c r="CS23">
        <v>1</v>
      </c>
      <c r="CT23">
        <v>-0.453</v>
      </c>
      <c r="CU23">
        <v>0.003</v>
      </c>
      <c r="CV23">
        <v>1.345</v>
      </c>
      <c r="CW23">
        <v>0.08400000000000001</v>
      </c>
      <c r="CX23">
        <v>420</v>
      </c>
      <c r="CY23">
        <v>14</v>
      </c>
      <c r="CZ23">
        <v>0.25</v>
      </c>
      <c r="DA23">
        <v>0.1</v>
      </c>
      <c r="DB23">
        <v>11.44587384631666</v>
      </c>
      <c r="DC23">
        <v>0.8917075848520261</v>
      </c>
      <c r="DD23">
        <v>0.06702346528304276</v>
      </c>
      <c r="DE23">
        <v>1</v>
      </c>
      <c r="DF23">
        <v>0.003174513607519871</v>
      </c>
      <c r="DG23">
        <v>5.73969444055236E-05</v>
      </c>
      <c r="DH23">
        <v>4.240360087684419E-06</v>
      </c>
      <c r="DI23">
        <v>1</v>
      </c>
      <c r="DJ23">
        <v>0.1930220794696346</v>
      </c>
      <c r="DK23">
        <v>0.003538616495493487</v>
      </c>
      <c r="DL23">
        <v>0.0002608264763432474</v>
      </c>
      <c r="DM23">
        <v>1</v>
      </c>
      <c r="DN23">
        <v>3</v>
      </c>
      <c r="DO23">
        <v>3</v>
      </c>
      <c r="DP23" t="s">
        <v>344</v>
      </c>
      <c r="DQ23">
        <v>3.10214</v>
      </c>
      <c r="DR23">
        <v>2.66933</v>
      </c>
      <c r="DS23">
        <v>0.0975422</v>
      </c>
      <c r="DT23">
        <v>0.101321</v>
      </c>
      <c r="DU23">
        <v>0.07002849999999999</v>
      </c>
      <c r="DV23">
        <v>0.0564169</v>
      </c>
      <c r="DW23">
        <v>26307.8</v>
      </c>
      <c r="DX23">
        <v>28502.6</v>
      </c>
      <c r="DY23">
        <v>27598.3</v>
      </c>
      <c r="DZ23">
        <v>29810.1</v>
      </c>
      <c r="EA23">
        <v>32136.9</v>
      </c>
      <c r="EB23">
        <v>34729.4</v>
      </c>
      <c r="EC23">
        <v>37862.2</v>
      </c>
      <c r="ED23">
        <v>40911.2</v>
      </c>
      <c r="EE23">
        <v>2.19653</v>
      </c>
      <c r="EF23">
        <v>2.1488</v>
      </c>
      <c r="EG23">
        <v>0</v>
      </c>
      <c r="EH23">
        <v>0</v>
      </c>
      <c r="EI23">
        <v>20.9079</v>
      </c>
      <c r="EJ23">
        <v>999.9</v>
      </c>
      <c r="EK23">
        <v>46.1</v>
      </c>
      <c r="EL23">
        <v>28.9</v>
      </c>
      <c r="EM23">
        <v>18.3615</v>
      </c>
      <c r="EN23">
        <v>65.0308</v>
      </c>
      <c r="EO23">
        <v>11.5785</v>
      </c>
      <c r="EP23">
        <v>1</v>
      </c>
      <c r="EQ23">
        <v>-0.232703</v>
      </c>
      <c r="ER23">
        <v>1.47523</v>
      </c>
      <c r="ES23">
        <v>20.1984</v>
      </c>
      <c r="ET23">
        <v>5.25922</v>
      </c>
      <c r="EU23">
        <v>12.0579</v>
      </c>
      <c r="EV23">
        <v>4.9737</v>
      </c>
      <c r="EW23">
        <v>3.293</v>
      </c>
      <c r="EX23">
        <v>9999</v>
      </c>
      <c r="EY23">
        <v>9999</v>
      </c>
      <c r="EZ23">
        <v>9999</v>
      </c>
      <c r="FA23">
        <v>168.2</v>
      </c>
      <c r="FB23">
        <v>4.97212</v>
      </c>
      <c r="FC23">
        <v>1.87059</v>
      </c>
      <c r="FD23">
        <v>1.8768</v>
      </c>
      <c r="FE23">
        <v>1.86985</v>
      </c>
      <c r="FF23">
        <v>1.87302</v>
      </c>
      <c r="FG23">
        <v>1.87455</v>
      </c>
      <c r="FH23">
        <v>1.87393</v>
      </c>
      <c r="FI23">
        <v>1.87537</v>
      </c>
      <c r="FJ23">
        <v>0</v>
      </c>
      <c r="FK23">
        <v>0</v>
      </c>
      <c r="FL23">
        <v>0</v>
      </c>
      <c r="FM23">
        <v>0</v>
      </c>
      <c r="FN23" t="s">
        <v>345</v>
      </c>
      <c r="FO23" t="s">
        <v>346</v>
      </c>
      <c r="FP23" t="s">
        <v>347</v>
      </c>
      <c r="FQ23" t="s">
        <v>347</v>
      </c>
      <c r="FR23" t="s">
        <v>347</v>
      </c>
      <c r="FS23" t="s">
        <v>347</v>
      </c>
      <c r="FT23">
        <v>0</v>
      </c>
      <c r="FU23">
        <v>100</v>
      </c>
      <c r="FV23">
        <v>100</v>
      </c>
      <c r="FW23">
        <v>1.309</v>
      </c>
      <c r="FX23">
        <v>0.0848</v>
      </c>
      <c r="FY23">
        <v>0.3273475442779864</v>
      </c>
      <c r="FZ23">
        <v>0.002616612134532941</v>
      </c>
      <c r="GA23">
        <v>-4.519413631873513E-07</v>
      </c>
      <c r="GB23">
        <v>9.831233035137328E-12</v>
      </c>
      <c r="GC23">
        <v>-0.01127317543493312</v>
      </c>
      <c r="GD23">
        <v>0.01128715920374445</v>
      </c>
      <c r="GE23">
        <v>-0.0004913425133041084</v>
      </c>
      <c r="GF23">
        <v>1.320148971478439E-05</v>
      </c>
      <c r="GG23">
        <v>-1</v>
      </c>
      <c r="GH23">
        <v>2093</v>
      </c>
      <c r="GI23">
        <v>1</v>
      </c>
      <c r="GJ23">
        <v>22</v>
      </c>
      <c r="GK23">
        <v>16.4</v>
      </c>
      <c r="GL23">
        <v>16.5</v>
      </c>
      <c r="GM23">
        <v>1.07666</v>
      </c>
      <c r="GN23">
        <v>2.52808</v>
      </c>
      <c r="GO23">
        <v>1.39893</v>
      </c>
      <c r="GP23">
        <v>2.28882</v>
      </c>
      <c r="GQ23">
        <v>1.44897</v>
      </c>
      <c r="GR23">
        <v>2.43042</v>
      </c>
      <c r="GS23">
        <v>31.4115</v>
      </c>
      <c r="GT23">
        <v>15.8307</v>
      </c>
      <c r="GU23">
        <v>18</v>
      </c>
      <c r="GV23">
        <v>486.7</v>
      </c>
      <c r="GW23">
        <v>523.147</v>
      </c>
      <c r="GX23">
        <v>19.9998</v>
      </c>
      <c r="GY23">
        <v>24.1734</v>
      </c>
      <c r="GZ23">
        <v>30.0002</v>
      </c>
      <c r="HA23">
        <v>24.2269</v>
      </c>
      <c r="HB23">
        <v>24.2165</v>
      </c>
      <c r="HC23">
        <v>21.526</v>
      </c>
      <c r="HD23">
        <v>45.1359</v>
      </c>
      <c r="HE23">
        <v>0</v>
      </c>
      <c r="HF23">
        <v>20</v>
      </c>
      <c r="HG23">
        <v>420</v>
      </c>
      <c r="HH23">
        <v>9.972569999999999</v>
      </c>
      <c r="HI23">
        <v>102.133</v>
      </c>
      <c r="HJ23">
        <v>102.208</v>
      </c>
    </row>
    <row r="24" spans="1:218">
      <c r="A24">
        <v>8</v>
      </c>
      <c r="B24">
        <v>1693603951.6</v>
      </c>
      <c r="C24">
        <v>989.5999999046326</v>
      </c>
      <c r="D24" t="s">
        <v>361</v>
      </c>
      <c r="E24" t="s">
        <v>362</v>
      </c>
      <c r="F24" t="s">
        <v>341</v>
      </c>
      <c r="J24">
        <v>1693603951.6</v>
      </c>
      <c r="K24">
        <f>(L24)/1000</f>
        <v>0</v>
      </c>
      <c r="L24">
        <f>1000*BB24*AJ24*(AX24-AY24)/(100*AQ24*(1000-AJ24*AX24))</f>
        <v>0</v>
      </c>
      <c r="M24">
        <f>BB24*AJ24*(AW24-AV24*(1000-AJ24*AY24)/(1000-AJ24*AX24))/(100*AQ24)</f>
        <v>0</v>
      </c>
      <c r="N24">
        <f>AV24 - IF(AJ24&gt;1, M24*AQ24*100.0/(AL24*BJ24), 0)</f>
        <v>0</v>
      </c>
      <c r="O24">
        <f>((U24-K24/2)*N24-M24)/(U24+K24/2)</f>
        <v>0</v>
      </c>
      <c r="P24">
        <f>O24*(BC24+BD24)/1000.0</f>
        <v>0</v>
      </c>
      <c r="Q24">
        <f>(AV24 - IF(AJ24&gt;1, M24*AQ24*100.0/(AL24*BJ24), 0))*(BC24+BD24)/1000.0</f>
        <v>0</v>
      </c>
      <c r="R24">
        <f>2.0/((1/T24-1/S24)+SIGN(T24)*SQRT((1/T24-1/S24)*(1/T24-1/S24) + 4*AR24/((AR24+1)*(AR24+1))*(2*1/T24*1/S24-1/S24*1/S24)))</f>
        <v>0</v>
      </c>
      <c r="S24">
        <f>IF(LEFT(AS24,1)&lt;&gt;"0",IF(LEFT(AS24,1)="1",3.0,AT24),$D$5+$E$5*(BJ24*BC24/($K$5*1000))+$F$5*(BJ24*BC24/($K$5*1000))*MAX(MIN(AQ24,$J$5),$I$5)*MAX(MIN(AQ24,$J$5),$I$5)+$G$5*MAX(MIN(AQ24,$J$5),$I$5)*(BJ24*BC24/($K$5*1000))+$H$5*(BJ24*BC24/($K$5*1000))*(BJ24*BC24/($K$5*1000)))</f>
        <v>0</v>
      </c>
      <c r="T24">
        <f>K24*(1000-(1000*0.61365*exp(17.502*X24/(240.97+X24))/(BC24+BD24)+AX24)/2)/(1000*0.61365*exp(17.502*X24/(240.97+X24))/(BC24+BD24)-AX24)</f>
        <v>0</v>
      </c>
      <c r="U24">
        <f>1/((AR24+1)/(R24/1.6)+1/(S24/1.37)) + AR24/((AR24+1)/(R24/1.6) + AR24/(S24/1.37))</f>
        <v>0</v>
      </c>
      <c r="V24">
        <f>(AM24*AP24)</f>
        <v>0</v>
      </c>
      <c r="W24">
        <f>(BE24+(V24+2*0.95*5.67E-8*(((BE24+$B$7)+273)^4-(BE24+273)^4)-44100*K24)/(1.84*29.3*S24+8*0.95*5.67E-8*(BE24+273)^3))</f>
        <v>0</v>
      </c>
      <c r="X24">
        <f>($C$7*BF24+$D$7*BG24+$E$7*W24)</f>
        <v>0</v>
      </c>
      <c r="Y24">
        <f>0.61365*exp(17.502*X24/(240.97+X24))</f>
        <v>0</v>
      </c>
      <c r="Z24">
        <f>(AA24/AB24*100)</f>
        <v>0</v>
      </c>
      <c r="AA24">
        <f>AX24*(BC24+BD24)/1000</f>
        <v>0</v>
      </c>
      <c r="AB24">
        <f>0.61365*exp(17.502*BE24/(240.97+BE24))</f>
        <v>0</v>
      </c>
      <c r="AC24">
        <f>(Y24-AX24*(BC24+BD24)/1000)</f>
        <v>0</v>
      </c>
      <c r="AD24">
        <f>(-K24*44100)</f>
        <v>0</v>
      </c>
      <c r="AE24">
        <f>2*29.3*S24*0.92*(BE24-X24)</f>
        <v>0</v>
      </c>
      <c r="AF24">
        <f>2*0.95*5.67E-8*(((BE24+$B$7)+273)^4-(X24+273)^4)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MAX(0,($B$13+$C$13*BJ24)/(1+$D$13*BJ24)*BC24/(BE24+273)*$E$13)</f>
        <v>0</v>
      </c>
      <c r="AM24">
        <f>$B$11*BK24+$C$11*BL24+$F$11*BW24*(1-BZ24)</f>
        <v>0</v>
      </c>
      <c r="AN24">
        <f>AM24*AO24</f>
        <v>0</v>
      </c>
      <c r="AO24">
        <f>($B$11*$D$9+$C$11*$D$9+$F$11*((CJ24+CB24)/MAX(CJ24+CB24+CK24, 0.1)*$I$9+CK24/MAX(CJ24+CB24+CK24, 0.1)*$J$9))/($B$11+$C$11+$F$11)</f>
        <v>0</v>
      </c>
      <c r="AP24">
        <f>($B$11*$K$9+$C$11*$K$9+$F$11*((CJ24+CB24)/MAX(CJ24+CB24+CK24, 0.1)*$P$9+CK24/MAX(CJ24+CB24+CK24, 0.1)*$Q$9))/($B$11+$C$11+$F$11)</f>
        <v>0</v>
      </c>
      <c r="AQ24">
        <v>6</v>
      </c>
      <c r="AR24">
        <v>0.5</v>
      </c>
      <c r="AS24" t="s">
        <v>342</v>
      </c>
      <c r="AT24">
        <v>2</v>
      </c>
      <c r="AU24">
        <v>1693603951.6</v>
      </c>
      <c r="AV24">
        <v>406.87</v>
      </c>
      <c r="AW24">
        <v>419.953</v>
      </c>
      <c r="AX24">
        <v>13.7489</v>
      </c>
      <c r="AY24">
        <v>9.267910000000001</v>
      </c>
      <c r="AZ24">
        <v>405.556</v>
      </c>
      <c r="BA24">
        <v>13.664</v>
      </c>
      <c r="BB24">
        <v>500.077</v>
      </c>
      <c r="BC24">
        <v>100.388</v>
      </c>
      <c r="BD24">
        <v>0.0357065</v>
      </c>
      <c r="BE24">
        <v>22.7588</v>
      </c>
      <c r="BF24">
        <v>999.9</v>
      </c>
      <c r="BG24">
        <v>999.9</v>
      </c>
      <c r="BH24">
        <v>0</v>
      </c>
      <c r="BI24">
        <v>0</v>
      </c>
      <c r="BJ24">
        <v>10012.5</v>
      </c>
      <c r="BK24">
        <v>0</v>
      </c>
      <c r="BL24">
        <v>194.54</v>
      </c>
      <c r="BM24">
        <v>-13.0823</v>
      </c>
      <c r="BN24">
        <v>412.542</v>
      </c>
      <c r="BO24">
        <v>423.881</v>
      </c>
      <c r="BP24">
        <v>4.48095</v>
      </c>
      <c r="BQ24">
        <v>419.953</v>
      </c>
      <c r="BR24">
        <v>9.267910000000001</v>
      </c>
      <c r="BS24">
        <v>1.38022</v>
      </c>
      <c r="BT24">
        <v>0.930387</v>
      </c>
      <c r="BU24">
        <v>11.7021</v>
      </c>
      <c r="BV24">
        <v>5.86954</v>
      </c>
      <c r="BW24">
        <v>2500.07</v>
      </c>
      <c r="BX24">
        <v>0.899999</v>
      </c>
      <c r="BY24">
        <v>0.100001</v>
      </c>
      <c r="BZ24">
        <v>0</v>
      </c>
      <c r="CA24">
        <v>2.8209</v>
      </c>
      <c r="CB24">
        <v>0</v>
      </c>
      <c r="CC24">
        <v>37964.1</v>
      </c>
      <c r="CD24">
        <v>22324.4</v>
      </c>
      <c r="CE24">
        <v>39.812</v>
      </c>
      <c r="CF24">
        <v>39.375</v>
      </c>
      <c r="CG24">
        <v>39.625</v>
      </c>
      <c r="CH24">
        <v>37.937</v>
      </c>
      <c r="CI24">
        <v>38.562</v>
      </c>
      <c r="CJ24">
        <v>2250.06</v>
      </c>
      <c r="CK24">
        <v>250.01</v>
      </c>
      <c r="CL24">
        <v>0</v>
      </c>
      <c r="CM24">
        <v>1693603944.5</v>
      </c>
      <c r="CN24">
        <v>0</v>
      </c>
      <c r="CO24">
        <v>1693602814.5</v>
      </c>
      <c r="CP24" t="s">
        <v>343</v>
      </c>
      <c r="CQ24">
        <v>1693602814.5</v>
      </c>
      <c r="CR24">
        <v>1693602809.5</v>
      </c>
      <c r="CS24">
        <v>1</v>
      </c>
      <c r="CT24">
        <v>-0.453</v>
      </c>
      <c r="CU24">
        <v>0.003</v>
      </c>
      <c r="CV24">
        <v>1.345</v>
      </c>
      <c r="CW24">
        <v>0.08400000000000001</v>
      </c>
      <c r="CX24">
        <v>420</v>
      </c>
      <c r="CY24">
        <v>14</v>
      </c>
      <c r="CZ24">
        <v>0.25</v>
      </c>
      <c r="DA24">
        <v>0.1</v>
      </c>
      <c r="DB24">
        <v>9.322313364241568</v>
      </c>
      <c r="DC24">
        <v>0.1432510172294739</v>
      </c>
      <c r="DD24">
        <v>0.03265192866976785</v>
      </c>
      <c r="DE24">
        <v>1</v>
      </c>
      <c r="DF24">
        <v>0.00378737836721077</v>
      </c>
      <c r="DG24">
        <v>-4.419532554936396E-06</v>
      </c>
      <c r="DH24">
        <v>6.43636543801121E-07</v>
      </c>
      <c r="DI24">
        <v>1</v>
      </c>
      <c r="DJ24">
        <v>0.2348606340470036</v>
      </c>
      <c r="DK24">
        <v>0.00121189325467787</v>
      </c>
      <c r="DL24">
        <v>0.0001125665272570026</v>
      </c>
      <c r="DM24">
        <v>1</v>
      </c>
      <c r="DN24">
        <v>3</v>
      </c>
      <c r="DO24">
        <v>3</v>
      </c>
      <c r="DP24" t="s">
        <v>344</v>
      </c>
      <c r="DQ24">
        <v>3.10214</v>
      </c>
      <c r="DR24">
        <v>2.66945</v>
      </c>
      <c r="DS24">
        <v>0.0979651</v>
      </c>
      <c r="DT24">
        <v>0.101301</v>
      </c>
      <c r="DU24">
        <v>0.0700636</v>
      </c>
      <c r="DV24">
        <v>0.0532687</v>
      </c>
      <c r="DW24">
        <v>26287.5</v>
      </c>
      <c r="DX24">
        <v>28496.9</v>
      </c>
      <c r="DY24">
        <v>27590.3</v>
      </c>
      <c r="DZ24">
        <v>29803.7</v>
      </c>
      <c r="EA24">
        <v>32126.9</v>
      </c>
      <c r="EB24">
        <v>34838.1</v>
      </c>
      <c r="EC24">
        <v>37852</v>
      </c>
      <c r="ED24">
        <v>40903.2</v>
      </c>
      <c r="EE24">
        <v>2.19578</v>
      </c>
      <c r="EF24">
        <v>2.14457</v>
      </c>
      <c r="EG24">
        <v>0</v>
      </c>
      <c r="EH24">
        <v>0</v>
      </c>
      <c r="EI24">
        <v>20.9199</v>
      </c>
      <c r="EJ24">
        <v>999.9</v>
      </c>
      <c r="EK24">
        <v>45.9</v>
      </c>
      <c r="EL24">
        <v>28.9</v>
      </c>
      <c r="EM24">
        <v>18.2823</v>
      </c>
      <c r="EN24">
        <v>64.6208</v>
      </c>
      <c r="EO24">
        <v>11.4904</v>
      </c>
      <c r="EP24">
        <v>1</v>
      </c>
      <c r="EQ24">
        <v>-0.226486</v>
      </c>
      <c r="ER24">
        <v>1.83801</v>
      </c>
      <c r="ES24">
        <v>20.1941</v>
      </c>
      <c r="ET24">
        <v>5.25383</v>
      </c>
      <c r="EU24">
        <v>12.0579</v>
      </c>
      <c r="EV24">
        <v>4.972</v>
      </c>
      <c r="EW24">
        <v>3.293</v>
      </c>
      <c r="EX24">
        <v>9999</v>
      </c>
      <c r="EY24">
        <v>9999</v>
      </c>
      <c r="EZ24">
        <v>9999</v>
      </c>
      <c r="FA24">
        <v>168.3</v>
      </c>
      <c r="FB24">
        <v>4.97205</v>
      </c>
      <c r="FC24">
        <v>1.87057</v>
      </c>
      <c r="FD24">
        <v>1.87677</v>
      </c>
      <c r="FE24">
        <v>1.86982</v>
      </c>
      <c r="FF24">
        <v>1.87302</v>
      </c>
      <c r="FG24">
        <v>1.87454</v>
      </c>
      <c r="FH24">
        <v>1.87393</v>
      </c>
      <c r="FI24">
        <v>1.87537</v>
      </c>
      <c r="FJ24">
        <v>0</v>
      </c>
      <c r="FK24">
        <v>0</v>
      </c>
      <c r="FL24">
        <v>0</v>
      </c>
      <c r="FM24">
        <v>0</v>
      </c>
      <c r="FN24" t="s">
        <v>345</v>
      </c>
      <c r="FO24" t="s">
        <v>346</v>
      </c>
      <c r="FP24" t="s">
        <v>347</v>
      </c>
      <c r="FQ24" t="s">
        <v>347</v>
      </c>
      <c r="FR24" t="s">
        <v>347</v>
      </c>
      <c r="FS24" t="s">
        <v>347</v>
      </c>
      <c r="FT24">
        <v>0</v>
      </c>
      <c r="FU24">
        <v>100</v>
      </c>
      <c r="FV24">
        <v>100</v>
      </c>
      <c r="FW24">
        <v>1.314</v>
      </c>
      <c r="FX24">
        <v>0.0849</v>
      </c>
      <c r="FY24">
        <v>0.3273475442779864</v>
      </c>
      <c r="FZ24">
        <v>0.002616612134532941</v>
      </c>
      <c r="GA24">
        <v>-4.519413631873513E-07</v>
      </c>
      <c r="GB24">
        <v>9.831233035137328E-12</v>
      </c>
      <c r="GC24">
        <v>-0.01127317543493312</v>
      </c>
      <c r="GD24">
        <v>0.01128715920374445</v>
      </c>
      <c r="GE24">
        <v>-0.0004913425133041084</v>
      </c>
      <c r="GF24">
        <v>1.320148971478439E-05</v>
      </c>
      <c r="GG24">
        <v>-1</v>
      </c>
      <c r="GH24">
        <v>2093</v>
      </c>
      <c r="GI24">
        <v>1</v>
      </c>
      <c r="GJ24">
        <v>22</v>
      </c>
      <c r="GK24">
        <v>19</v>
      </c>
      <c r="GL24">
        <v>19</v>
      </c>
      <c r="GM24">
        <v>1.07788</v>
      </c>
      <c r="GN24">
        <v>2.5293</v>
      </c>
      <c r="GO24">
        <v>1.39893</v>
      </c>
      <c r="GP24">
        <v>2.28882</v>
      </c>
      <c r="GQ24">
        <v>1.44897</v>
      </c>
      <c r="GR24">
        <v>2.41455</v>
      </c>
      <c r="GS24">
        <v>31.4115</v>
      </c>
      <c r="GT24">
        <v>15.7869</v>
      </c>
      <c r="GU24">
        <v>18</v>
      </c>
      <c r="GV24">
        <v>486.599</v>
      </c>
      <c r="GW24">
        <v>520.54</v>
      </c>
      <c r="GX24">
        <v>19.9973</v>
      </c>
      <c r="GY24">
        <v>24.261</v>
      </c>
      <c r="GZ24">
        <v>30.0004</v>
      </c>
      <c r="HA24">
        <v>24.2639</v>
      </c>
      <c r="HB24">
        <v>24.2477</v>
      </c>
      <c r="HC24">
        <v>21.5355</v>
      </c>
      <c r="HD24">
        <v>47.8288</v>
      </c>
      <c r="HE24">
        <v>0</v>
      </c>
      <c r="HF24">
        <v>20</v>
      </c>
      <c r="HG24">
        <v>420</v>
      </c>
      <c r="HH24">
        <v>9.310309999999999</v>
      </c>
      <c r="HI24">
        <v>102.105</v>
      </c>
      <c r="HJ24">
        <v>102.188</v>
      </c>
    </row>
    <row r="25" spans="1:218">
      <c r="A25">
        <v>9</v>
      </c>
      <c r="B25">
        <v>1693604119.6</v>
      </c>
      <c r="C25">
        <v>1157.599999904633</v>
      </c>
      <c r="D25" t="s">
        <v>363</v>
      </c>
      <c r="E25" t="s">
        <v>364</v>
      </c>
      <c r="F25" t="s">
        <v>341</v>
      </c>
      <c r="J25">
        <v>1693604119.6</v>
      </c>
      <c r="K25">
        <f>(L25)/1000</f>
        <v>0</v>
      </c>
      <c r="L25">
        <f>1000*BB25*AJ25*(AX25-AY25)/(100*AQ25*(1000-AJ25*AX25))</f>
        <v>0</v>
      </c>
      <c r="M25">
        <f>BB25*AJ25*(AW25-AV25*(1000-AJ25*AY25)/(1000-AJ25*AX25))/(100*AQ25)</f>
        <v>0</v>
      </c>
      <c r="N25">
        <f>AV25 - IF(AJ25&gt;1, M25*AQ25*100.0/(AL25*BJ25), 0)</f>
        <v>0</v>
      </c>
      <c r="O25">
        <f>((U25-K25/2)*N25-M25)/(U25+K25/2)</f>
        <v>0</v>
      </c>
      <c r="P25">
        <f>O25*(BC25+BD25)/1000.0</f>
        <v>0</v>
      </c>
      <c r="Q25">
        <f>(AV25 - IF(AJ25&gt;1, M25*AQ25*100.0/(AL25*BJ25), 0))*(BC25+BD25)/1000.0</f>
        <v>0</v>
      </c>
      <c r="R25">
        <f>2.0/((1/T25-1/S25)+SIGN(T25)*SQRT((1/T25-1/S25)*(1/T25-1/S25) + 4*AR25/((AR25+1)*(AR25+1))*(2*1/T25*1/S25-1/S25*1/S25)))</f>
        <v>0</v>
      </c>
      <c r="S25">
        <f>IF(LEFT(AS25,1)&lt;&gt;"0",IF(LEFT(AS25,1)="1",3.0,AT25),$D$5+$E$5*(BJ25*BC25/($K$5*1000))+$F$5*(BJ25*BC25/($K$5*1000))*MAX(MIN(AQ25,$J$5),$I$5)*MAX(MIN(AQ25,$J$5),$I$5)+$G$5*MAX(MIN(AQ25,$J$5),$I$5)*(BJ25*BC25/($K$5*1000))+$H$5*(BJ25*BC25/($K$5*1000))*(BJ25*BC25/($K$5*1000)))</f>
        <v>0</v>
      </c>
      <c r="T25">
        <f>K25*(1000-(1000*0.61365*exp(17.502*X25/(240.97+X25))/(BC25+BD25)+AX25)/2)/(1000*0.61365*exp(17.502*X25/(240.97+X25))/(BC25+BD25)-AX25)</f>
        <v>0</v>
      </c>
      <c r="U25">
        <f>1/((AR25+1)/(R25/1.6)+1/(S25/1.37)) + AR25/((AR25+1)/(R25/1.6) + AR25/(S25/1.37))</f>
        <v>0</v>
      </c>
      <c r="V25">
        <f>(AM25*AP25)</f>
        <v>0</v>
      </c>
      <c r="W25">
        <f>(BE25+(V25+2*0.95*5.67E-8*(((BE25+$B$7)+273)^4-(BE25+273)^4)-44100*K25)/(1.84*29.3*S25+8*0.95*5.67E-8*(BE25+273)^3))</f>
        <v>0</v>
      </c>
      <c r="X25">
        <f>($C$7*BF25+$D$7*BG25+$E$7*W25)</f>
        <v>0</v>
      </c>
      <c r="Y25">
        <f>0.61365*exp(17.502*X25/(240.97+X25))</f>
        <v>0</v>
      </c>
      <c r="Z25">
        <f>(AA25/AB25*100)</f>
        <v>0</v>
      </c>
      <c r="AA25">
        <f>AX25*(BC25+BD25)/1000</f>
        <v>0</v>
      </c>
      <c r="AB25">
        <f>0.61365*exp(17.502*BE25/(240.97+BE25))</f>
        <v>0</v>
      </c>
      <c r="AC25">
        <f>(Y25-AX25*(BC25+BD25)/1000)</f>
        <v>0</v>
      </c>
      <c r="AD25">
        <f>(-K25*44100)</f>
        <v>0</v>
      </c>
      <c r="AE25">
        <f>2*29.3*S25*0.92*(BE25-X25)</f>
        <v>0</v>
      </c>
      <c r="AF25">
        <f>2*0.95*5.67E-8*(((BE25+$B$7)+273)^4-(X25+273)^4)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MAX(0,($B$13+$C$13*BJ25)/(1+$D$13*BJ25)*BC25/(BE25+273)*$E$13)</f>
        <v>0</v>
      </c>
      <c r="AM25">
        <f>$B$11*BK25+$C$11*BL25+$F$11*BW25*(1-BZ25)</f>
        <v>0</v>
      </c>
      <c r="AN25">
        <f>AM25*AO25</f>
        <v>0</v>
      </c>
      <c r="AO25">
        <f>($B$11*$D$9+$C$11*$D$9+$F$11*((CJ25+CB25)/MAX(CJ25+CB25+CK25, 0.1)*$I$9+CK25/MAX(CJ25+CB25+CK25, 0.1)*$J$9))/($B$11+$C$11+$F$11)</f>
        <v>0</v>
      </c>
      <c r="AP25">
        <f>($B$11*$K$9+$C$11*$K$9+$F$11*((CJ25+CB25)/MAX(CJ25+CB25+CK25, 0.1)*$P$9+CK25/MAX(CJ25+CB25+CK25, 0.1)*$Q$9))/($B$11+$C$11+$F$11)</f>
        <v>0</v>
      </c>
      <c r="AQ25">
        <v>6</v>
      </c>
      <c r="AR25">
        <v>0.5</v>
      </c>
      <c r="AS25" t="s">
        <v>342</v>
      </c>
      <c r="AT25">
        <v>2</v>
      </c>
      <c r="AU25">
        <v>1693604119.6</v>
      </c>
      <c r="AV25">
        <v>400.397</v>
      </c>
      <c r="AW25">
        <v>420.027</v>
      </c>
      <c r="AX25">
        <v>13.7985</v>
      </c>
      <c r="AY25">
        <v>9.918670000000001</v>
      </c>
      <c r="AZ25">
        <v>399.096</v>
      </c>
      <c r="BA25">
        <v>13.7133</v>
      </c>
      <c r="BB25">
        <v>499.951</v>
      </c>
      <c r="BC25">
        <v>100.39</v>
      </c>
      <c r="BD25">
        <v>0.0347278</v>
      </c>
      <c r="BE25">
        <v>22.6542</v>
      </c>
      <c r="BF25">
        <v>999.9</v>
      </c>
      <c r="BG25">
        <v>999.9</v>
      </c>
      <c r="BH25">
        <v>0</v>
      </c>
      <c r="BI25">
        <v>0</v>
      </c>
      <c r="BJ25">
        <v>10018.8</v>
      </c>
      <c r="BK25">
        <v>0</v>
      </c>
      <c r="BL25">
        <v>174.077</v>
      </c>
      <c r="BM25">
        <v>-19.6308</v>
      </c>
      <c r="BN25">
        <v>405.999</v>
      </c>
      <c r="BO25">
        <v>424.235</v>
      </c>
      <c r="BP25">
        <v>3.8798</v>
      </c>
      <c r="BQ25">
        <v>420.027</v>
      </c>
      <c r="BR25">
        <v>9.918670000000001</v>
      </c>
      <c r="BS25">
        <v>1.38523</v>
      </c>
      <c r="BT25">
        <v>0.995735</v>
      </c>
      <c r="BU25">
        <v>11.7569</v>
      </c>
      <c r="BV25">
        <v>6.85413</v>
      </c>
      <c r="BW25">
        <v>2499.88</v>
      </c>
      <c r="BX25">
        <v>0.899993</v>
      </c>
      <c r="BY25">
        <v>0.100007</v>
      </c>
      <c r="BZ25">
        <v>0</v>
      </c>
      <c r="CA25">
        <v>2.6818</v>
      </c>
      <c r="CB25">
        <v>0</v>
      </c>
      <c r="CC25">
        <v>29014.8</v>
      </c>
      <c r="CD25">
        <v>22322.6</v>
      </c>
      <c r="CE25">
        <v>37.937</v>
      </c>
      <c r="CF25">
        <v>38</v>
      </c>
      <c r="CG25">
        <v>37.812</v>
      </c>
      <c r="CH25">
        <v>36.437</v>
      </c>
      <c r="CI25">
        <v>36.875</v>
      </c>
      <c r="CJ25">
        <v>2249.87</v>
      </c>
      <c r="CK25">
        <v>250.01</v>
      </c>
      <c r="CL25">
        <v>0</v>
      </c>
      <c r="CM25">
        <v>1693604112.5</v>
      </c>
      <c r="CN25">
        <v>0</v>
      </c>
      <c r="CO25">
        <v>1693602814.5</v>
      </c>
      <c r="CP25" t="s">
        <v>343</v>
      </c>
      <c r="CQ25">
        <v>1693602814.5</v>
      </c>
      <c r="CR25">
        <v>1693602809.5</v>
      </c>
      <c r="CS25">
        <v>1</v>
      </c>
      <c r="CT25">
        <v>-0.453</v>
      </c>
      <c r="CU25">
        <v>0.003</v>
      </c>
      <c r="CV25">
        <v>1.345</v>
      </c>
      <c r="CW25">
        <v>0.08400000000000001</v>
      </c>
      <c r="CX25">
        <v>420</v>
      </c>
      <c r="CY25">
        <v>14</v>
      </c>
      <c r="CZ25">
        <v>0.25</v>
      </c>
      <c r="DA25">
        <v>0.1</v>
      </c>
      <c r="DB25">
        <v>14.87430928806922</v>
      </c>
      <c r="DC25">
        <v>0.8681794287415858</v>
      </c>
      <c r="DD25">
        <v>0.0699695747628955</v>
      </c>
      <c r="DE25">
        <v>1</v>
      </c>
      <c r="DF25">
        <v>0.003271545492503238</v>
      </c>
      <c r="DG25">
        <v>4.791975474030153E-05</v>
      </c>
      <c r="DH25">
        <v>3.680279660973599E-06</v>
      </c>
      <c r="DI25">
        <v>1</v>
      </c>
      <c r="DJ25">
        <v>0.2016506945077381</v>
      </c>
      <c r="DK25">
        <v>0.003695499640047797</v>
      </c>
      <c r="DL25">
        <v>0.0002896980431265458</v>
      </c>
      <c r="DM25">
        <v>1</v>
      </c>
      <c r="DN25">
        <v>3</v>
      </c>
      <c r="DO25">
        <v>3</v>
      </c>
      <c r="DP25" t="s">
        <v>344</v>
      </c>
      <c r="DQ25">
        <v>3.10214</v>
      </c>
      <c r="DR25">
        <v>2.66853</v>
      </c>
      <c r="DS25">
        <v>0.0967498</v>
      </c>
      <c r="DT25">
        <v>0.1013</v>
      </c>
      <c r="DU25">
        <v>0.0702385</v>
      </c>
      <c r="DV25">
        <v>0.0561705</v>
      </c>
      <c r="DW25">
        <v>26315.7</v>
      </c>
      <c r="DX25">
        <v>28486.9</v>
      </c>
      <c r="DY25">
        <v>27583.2</v>
      </c>
      <c r="DZ25">
        <v>29793.4</v>
      </c>
      <c r="EA25">
        <v>32110.7</v>
      </c>
      <c r="EB25">
        <v>34719.1</v>
      </c>
      <c r="EC25">
        <v>37840.4</v>
      </c>
      <c r="ED25">
        <v>40888.8</v>
      </c>
      <c r="EE25">
        <v>2.1881</v>
      </c>
      <c r="EF25">
        <v>2.1448</v>
      </c>
      <c r="EG25">
        <v>0</v>
      </c>
      <c r="EH25">
        <v>0</v>
      </c>
      <c r="EI25">
        <v>20.8567</v>
      </c>
      <c r="EJ25">
        <v>999.9</v>
      </c>
      <c r="EK25">
        <v>45.8</v>
      </c>
      <c r="EL25">
        <v>28.9</v>
      </c>
      <c r="EM25">
        <v>18.2417</v>
      </c>
      <c r="EN25">
        <v>64.6208</v>
      </c>
      <c r="EO25">
        <v>11.7508</v>
      </c>
      <c r="EP25">
        <v>1</v>
      </c>
      <c r="EQ25">
        <v>-0.216883</v>
      </c>
      <c r="ER25">
        <v>1.47481</v>
      </c>
      <c r="ES25">
        <v>20.1972</v>
      </c>
      <c r="ET25">
        <v>5.25832</v>
      </c>
      <c r="EU25">
        <v>12.0579</v>
      </c>
      <c r="EV25">
        <v>4.9719</v>
      </c>
      <c r="EW25">
        <v>3.293</v>
      </c>
      <c r="EX25">
        <v>9999</v>
      </c>
      <c r="EY25">
        <v>9999</v>
      </c>
      <c r="EZ25">
        <v>9999</v>
      </c>
      <c r="FA25">
        <v>168.3</v>
      </c>
      <c r="FB25">
        <v>4.97211</v>
      </c>
      <c r="FC25">
        <v>1.87059</v>
      </c>
      <c r="FD25">
        <v>1.87681</v>
      </c>
      <c r="FE25">
        <v>1.86987</v>
      </c>
      <c r="FF25">
        <v>1.87302</v>
      </c>
      <c r="FG25">
        <v>1.87454</v>
      </c>
      <c r="FH25">
        <v>1.87393</v>
      </c>
      <c r="FI25">
        <v>1.87542</v>
      </c>
      <c r="FJ25">
        <v>0</v>
      </c>
      <c r="FK25">
        <v>0</v>
      </c>
      <c r="FL25">
        <v>0</v>
      </c>
      <c r="FM25">
        <v>0</v>
      </c>
      <c r="FN25" t="s">
        <v>345</v>
      </c>
      <c r="FO25" t="s">
        <v>346</v>
      </c>
      <c r="FP25" t="s">
        <v>347</v>
      </c>
      <c r="FQ25" t="s">
        <v>347</v>
      </c>
      <c r="FR25" t="s">
        <v>347</v>
      </c>
      <c r="FS25" t="s">
        <v>347</v>
      </c>
      <c r="FT25">
        <v>0</v>
      </c>
      <c r="FU25">
        <v>100</v>
      </c>
      <c r="FV25">
        <v>100</v>
      </c>
      <c r="FW25">
        <v>1.301</v>
      </c>
      <c r="FX25">
        <v>0.0852</v>
      </c>
      <c r="FY25">
        <v>0.3273475442779864</v>
      </c>
      <c r="FZ25">
        <v>0.002616612134532941</v>
      </c>
      <c r="GA25">
        <v>-4.519413631873513E-07</v>
      </c>
      <c r="GB25">
        <v>9.831233035137328E-12</v>
      </c>
      <c r="GC25">
        <v>-0.01127317543493312</v>
      </c>
      <c r="GD25">
        <v>0.01128715920374445</v>
      </c>
      <c r="GE25">
        <v>-0.0004913425133041084</v>
      </c>
      <c r="GF25">
        <v>1.320148971478439E-05</v>
      </c>
      <c r="GG25">
        <v>-1</v>
      </c>
      <c r="GH25">
        <v>2093</v>
      </c>
      <c r="GI25">
        <v>1</v>
      </c>
      <c r="GJ25">
        <v>22</v>
      </c>
      <c r="GK25">
        <v>21.8</v>
      </c>
      <c r="GL25">
        <v>21.8</v>
      </c>
      <c r="GM25">
        <v>1.07788</v>
      </c>
      <c r="GN25">
        <v>2.52808</v>
      </c>
      <c r="GO25">
        <v>1.39893</v>
      </c>
      <c r="GP25">
        <v>2.28882</v>
      </c>
      <c r="GQ25">
        <v>1.44897</v>
      </c>
      <c r="GR25">
        <v>2.36694</v>
      </c>
      <c r="GS25">
        <v>31.4115</v>
      </c>
      <c r="GT25">
        <v>15.7519</v>
      </c>
      <c r="GU25">
        <v>18</v>
      </c>
      <c r="GV25">
        <v>482.851</v>
      </c>
      <c r="GW25">
        <v>521.644</v>
      </c>
      <c r="GX25">
        <v>19.9996</v>
      </c>
      <c r="GY25">
        <v>24.3569</v>
      </c>
      <c r="GZ25">
        <v>30.0001</v>
      </c>
      <c r="HA25">
        <v>24.3627</v>
      </c>
      <c r="HB25">
        <v>24.3378</v>
      </c>
      <c r="HC25">
        <v>21.5484</v>
      </c>
      <c r="HD25">
        <v>44.9754</v>
      </c>
      <c r="HE25">
        <v>0</v>
      </c>
      <c r="HF25">
        <v>20</v>
      </c>
      <c r="HG25">
        <v>420</v>
      </c>
      <c r="HH25">
        <v>9.923909999999999</v>
      </c>
      <c r="HI25">
        <v>102.075</v>
      </c>
      <c r="HJ25">
        <v>102.152</v>
      </c>
    </row>
    <row r="26" spans="1:218">
      <c r="A26">
        <v>10</v>
      </c>
      <c r="B26">
        <v>1693604176.1</v>
      </c>
      <c r="C26">
        <v>1214.099999904633</v>
      </c>
      <c r="D26" t="s">
        <v>365</v>
      </c>
      <c r="E26" t="s">
        <v>366</v>
      </c>
      <c r="F26" t="s">
        <v>341</v>
      </c>
      <c r="J26">
        <v>1693604176.1</v>
      </c>
      <c r="K26">
        <f>(L26)/1000</f>
        <v>0</v>
      </c>
      <c r="L26">
        <f>1000*BB26*AJ26*(AX26-AY26)/(100*AQ26*(1000-AJ26*AX26))</f>
        <v>0</v>
      </c>
      <c r="M26">
        <f>BB26*AJ26*(AW26-AV26*(1000-AJ26*AY26)/(1000-AJ26*AX26))/(100*AQ26)</f>
        <v>0</v>
      </c>
      <c r="N26">
        <f>AV26 - IF(AJ26&gt;1, M26*AQ26*100.0/(AL26*BJ26), 0)</f>
        <v>0</v>
      </c>
      <c r="O26">
        <f>((U26-K26/2)*N26-M26)/(U26+K26/2)</f>
        <v>0</v>
      </c>
      <c r="P26">
        <f>O26*(BC26+BD26)/1000.0</f>
        <v>0</v>
      </c>
      <c r="Q26">
        <f>(AV26 - IF(AJ26&gt;1, M26*AQ26*100.0/(AL26*BJ26), 0))*(BC26+BD26)/1000.0</f>
        <v>0</v>
      </c>
      <c r="R26">
        <f>2.0/((1/T26-1/S26)+SIGN(T26)*SQRT((1/T26-1/S26)*(1/T26-1/S26) + 4*AR26/((AR26+1)*(AR26+1))*(2*1/T26*1/S26-1/S26*1/S26)))</f>
        <v>0</v>
      </c>
      <c r="S26">
        <f>IF(LEFT(AS26,1)&lt;&gt;"0",IF(LEFT(AS26,1)="1",3.0,AT26),$D$5+$E$5*(BJ26*BC26/($K$5*1000))+$F$5*(BJ26*BC26/($K$5*1000))*MAX(MIN(AQ26,$J$5),$I$5)*MAX(MIN(AQ26,$J$5),$I$5)+$G$5*MAX(MIN(AQ26,$J$5),$I$5)*(BJ26*BC26/($K$5*1000))+$H$5*(BJ26*BC26/($K$5*1000))*(BJ26*BC26/($K$5*1000)))</f>
        <v>0</v>
      </c>
      <c r="T26">
        <f>K26*(1000-(1000*0.61365*exp(17.502*X26/(240.97+X26))/(BC26+BD26)+AX26)/2)/(1000*0.61365*exp(17.502*X26/(240.97+X26))/(BC26+BD26)-AX26)</f>
        <v>0</v>
      </c>
      <c r="U26">
        <f>1/((AR26+1)/(R26/1.6)+1/(S26/1.37)) + AR26/((AR26+1)/(R26/1.6) + AR26/(S26/1.37))</f>
        <v>0</v>
      </c>
      <c r="V26">
        <f>(AM26*AP26)</f>
        <v>0</v>
      </c>
      <c r="W26">
        <f>(BE26+(V26+2*0.95*5.67E-8*(((BE26+$B$7)+273)^4-(BE26+273)^4)-44100*K26)/(1.84*29.3*S26+8*0.95*5.67E-8*(BE26+273)^3))</f>
        <v>0</v>
      </c>
      <c r="X26">
        <f>($C$7*BF26+$D$7*BG26+$E$7*W26)</f>
        <v>0</v>
      </c>
      <c r="Y26">
        <f>0.61365*exp(17.502*X26/(240.97+X26))</f>
        <v>0</v>
      </c>
      <c r="Z26">
        <f>(AA26/AB26*100)</f>
        <v>0</v>
      </c>
      <c r="AA26">
        <f>AX26*(BC26+BD26)/1000</f>
        <v>0</v>
      </c>
      <c r="AB26">
        <f>0.61365*exp(17.502*BE26/(240.97+BE26))</f>
        <v>0</v>
      </c>
      <c r="AC26">
        <f>(Y26-AX26*(BC26+BD26)/1000)</f>
        <v>0</v>
      </c>
      <c r="AD26">
        <f>(-K26*44100)</f>
        <v>0</v>
      </c>
      <c r="AE26">
        <f>2*29.3*S26*0.92*(BE26-X26)</f>
        <v>0</v>
      </c>
      <c r="AF26">
        <f>2*0.95*5.67E-8*(((BE26+$B$7)+273)^4-(X26+273)^4)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MAX(0,($B$13+$C$13*BJ26)/(1+$D$13*BJ26)*BC26/(BE26+273)*$E$13)</f>
        <v>0</v>
      </c>
      <c r="AM26">
        <f>$B$11*BK26+$C$11*BL26+$F$11*BW26*(1-BZ26)</f>
        <v>0</v>
      </c>
      <c r="AN26">
        <f>AM26*AO26</f>
        <v>0</v>
      </c>
      <c r="AO26">
        <f>($B$11*$D$9+$C$11*$D$9+$F$11*((CJ26+CB26)/MAX(CJ26+CB26+CK26, 0.1)*$I$9+CK26/MAX(CJ26+CB26+CK26, 0.1)*$J$9))/($B$11+$C$11+$F$11)</f>
        <v>0</v>
      </c>
      <c r="AP26">
        <f>($B$11*$K$9+$C$11*$K$9+$F$11*((CJ26+CB26)/MAX(CJ26+CB26+CK26, 0.1)*$P$9+CK26/MAX(CJ26+CB26+CK26, 0.1)*$Q$9))/($B$11+$C$11+$F$11)</f>
        <v>0</v>
      </c>
      <c r="AQ26">
        <v>6</v>
      </c>
      <c r="AR26">
        <v>0.5</v>
      </c>
      <c r="AS26" t="s">
        <v>342</v>
      </c>
      <c r="AT26">
        <v>2</v>
      </c>
      <c r="AU26">
        <v>1693604176.1</v>
      </c>
      <c r="AV26">
        <v>408.035</v>
      </c>
      <c r="AW26">
        <v>419.977</v>
      </c>
      <c r="AX26">
        <v>13.8756</v>
      </c>
      <c r="AY26">
        <v>9.174469999999999</v>
      </c>
      <c r="AZ26">
        <v>406.718</v>
      </c>
      <c r="BA26">
        <v>13.79</v>
      </c>
      <c r="BB26">
        <v>500.076</v>
      </c>
      <c r="BC26">
        <v>100.388</v>
      </c>
      <c r="BD26">
        <v>0.034945</v>
      </c>
      <c r="BE26">
        <v>22.5954</v>
      </c>
      <c r="BF26">
        <v>999.9</v>
      </c>
      <c r="BG26">
        <v>999.9</v>
      </c>
      <c r="BH26">
        <v>0</v>
      </c>
      <c r="BI26">
        <v>0</v>
      </c>
      <c r="BJ26">
        <v>10003.1</v>
      </c>
      <c r="BK26">
        <v>0</v>
      </c>
      <c r="BL26">
        <v>166.097</v>
      </c>
      <c r="BM26">
        <v>-11.9412</v>
      </c>
      <c r="BN26">
        <v>413.777</v>
      </c>
      <c r="BO26">
        <v>423.865</v>
      </c>
      <c r="BP26">
        <v>4.70112</v>
      </c>
      <c r="BQ26">
        <v>419.977</v>
      </c>
      <c r="BR26">
        <v>9.174469999999999</v>
      </c>
      <c r="BS26">
        <v>1.39295</v>
      </c>
      <c r="BT26">
        <v>0.921011</v>
      </c>
      <c r="BU26">
        <v>11.8411</v>
      </c>
      <c r="BV26">
        <v>5.72329</v>
      </c>
      <c r="BW26">
        <v>2499.98</v>
      </c>
      <c r="BX26">
        <v>0.900006</v>
      </c>
      <c r="BY26">
        <v>0.09999379999999999</v>
      </c>
      <c r="BZ26">
        <v>0</v>
      </c>
      <c r="CA26">
        <v>2.1058</v>
      </c>
      <c r="CB26">
        <v>0</v>
      </c>
      <c r="CC26">
        <v>53049.3</v>
      </c>
      <c r="CD26">
        <v>22323.6</v>
      </c>
      <c r="CE26">
        <v>39.25</v>
      </c>
      <c r="CF26">
        <v>39.5</v>
      </c>
      <c r="CG26">
        <v>38.937</v>
      </c>
      <c r="CH26">
        <v>37.937</v>
      </c>
      <c r="CI26">
        <v>38.187</v>
      </c>
      <c r="CJ26">
        <v>2250</v>
      </c>
      <c r="CK26">
        <v>249.98</v>
      </c>
      <c r="CL26">
        <v>0</v>
      </c>
      <c r="CM26">
        <v>1693604168.9</v>
      </c>
      <c r="CN26">
        <v>0</v>
      </c>
      <c r="CO26">
        <v>1693602814.5</v>
      </c>
      <c r="CP26" t="s">
        <v>343</v>
      </c>
      <c r="CQ26">
        <v>1693602814.5</v>
      </c>
      <c r="CR26">
        <v>1693602809.5</v>
      </c>
      <c r="CS26">
        <v>1</v>
      </c>
      <c r="CT26">
        <v>-0.453</v>
      </c>
      <c r="CU26">
        <v>0.003</v>
      </c>
      <c r="CV26">
        <v>1.345</v>
      </c>
      <c r="CW26">
        <v>0.08400000000000001</v>
      </c>
      <c r="CX26">
        <v>420</v>
      </c>
      <c r="CY26">
        <v>14</v>
      </c>
      <c r="CZ26">
        <v>0.25</v>
      </c>
      <c r="DA26">
        <v>0.1</v>
      </c>
      <c r="DB26">
        <v>8.348718304274788</v>
      </c>
      <c r="DC26">
        <v>-1.351198774863865</v>
      </c>
      <c r="DD26">
        <v>0.1775837166036138</v>
      </c>
      <c r="DE26">
        <v>0</v>
      </c>
      <c r="DF26">
        <v>0.004052001057560047</v>
      </c>
      <c r="DG26">
        <v>0.002307272462572007</v>
      </c>
      <c r="DH26">
        <v>0.0002617764241020922</v>
      </c>
      <c r="DI26">
        <v>1</v>
      </c>
      <c r="DJ26">
        <v>0.2765148142083187</v>
      </c>
      <c r="DK26">
        <v>0.08530796079723514</v>
      </c>
      <c r="DL26">
        <v>0.01747447538106262</v>
      </c>
      <c r="DM26">
        <v>1</v>
      </c>
      <c r="DN26">
        <v>2</v>
      </c>
      <c r="DO26">
        <v>3</v>
      </c>
      <c r="DP26" t="s">
        <v>354</v>
      </c>
      <c r="DQ26">
        <v>3.10211</v>
      </c>
      <c r="DR26">
        <v>2.66861</v>
      </c>
      <c r="DS26">
        <v>0.0981544</v>
      </c>
      <c r="DT26">
        <v>0.101279</v>
      </c>
      <c r="DU26">
        <v>0.0705331</v>
      </c>
      <c r="DV26">
        <v>0.0528311</v>
      </c>
      <c r="DW26">
        <v>26274.4</v>
      </c>
      <c r="DX26">
        <v>28487.4</v>
      </c>
      <c r="DY26">
        <v>27582.7</v>
      </c>
      <c r="DZ26">
        <v>29793.3</v>
      </c>
      <c r="EA26">
        <v>32100.4</v>
      </c>
      <c r="EB26">
        <v>34841.6</v>
      </c>
      <c r="EC26">
        <v>37840.1</v>
      </c>
      <c r="ED26">
        <v>40888.7</v>
      </c>
      <c r="EE26">
        <v>2.19335</v>
      </c>
      <c r="EF26">
        <v>2.14383</v>
      </c>
      <c r="EG26">
        <v>0</v>
      </c>
      <c r="EH26">
        <v>0</v>
      </c>
      <c r="EI26">
        <v>20.9803</v>
      </c>
      <c r="EJ26">
        <v>999.9</v>
      </c>
      <c r="EK26">
        <v>45.7</v>
      </c>
      <c r="EL26">
        <v>28.9</v>
      </c>
      <c r="EM26">
        <v>18.2028</v>
      </c>
      <c r="EN26">
        <v>64.6807</v>
      </c>
      <c r="EO26">
        <v>11.3582</v>
      </c>
      <c r="EP26">
        <v>1</v>
      </c>
      <c r="EQ26">
        <v>-0.217447</v>
      </c>
      <c r="ER26">
        <v>1.43035</v>
      </c>
      <c r="ES26">
        <v>20.1994</v>
      </c>
      <c r="ET26">
        <v>5.25847</v>
      </c>
      <c r="EU26">
        <v>12.0579</v>
      </c>
      <c r="EV26">
        <v>4.97345</v>
      </c>
      <c r="EW26">
        <v>3.293</v>
      </c>
      <c r="EX26">
        <v>9999</v>
      </c>
      <c r="EY26">
        <v>9999</v>
      </c>
      <c r="EZ26">
        <v>9999</v>
      </c>
      <c r="FA26">
        <v>168.3</v>
      </c>
      <c r="FB26">
        <v>4.9721</v>
      </c>
      <c r="FC26">
        <v>1.87057</v>
      </c>
      <c r="FD26">
        <v>1.8768</v>
      </c>
      <c r="FE26">
        <v>1.86988</v>
      </c>
      <c r="FF26">
        <v>1.87302</v>
      </c>
      <c r="FG26">
        <v>1.87454</v>
      </c>
      <c r="FH26">
        <v>1.87393</v>
      </c>
      <c r="FI26">
        <v>1.87538</v>
      </c>
      <c r="FJ26">
        <v>0</v>
      </c>
      <c r="FK26">
        <v>0</v>
      </c>
      <c r="FL26">
        <v>0</v>
      </c>
      <c r="FM26">
        <v>0</v>
      </c>
      <c r="FN26" t="s">
        <v>345</v>
      </c>
      <c r="FO26" t="s">
        <v>346</v>
      </c>
      <c r="FP26" t="s">
        <v>347</v>
      </c>
      <c r="FQ26" t="s">
        <v>347</v>
      </c>
      <c r="FR26" t="s">
        <v>347</v>
      </c>
      <c r="FS26" t="s">
        <v>347</v>
      </c>
      <c r="FT26">
        <v>0</v>
      </c>
      <c r="FU26">
        <v>100</v>
      </c>
      <c r="FV26">
        <v>100</v>
      </c>
      <c r="FW26">
        <v>1.317</v>
      </c>
      <c r="FX26">
        <v>0.0856</v>
      </c>
      <c r="FY26">
        <v>0.3273475442779864</v>
      </c>
      <c r="FZ26">
        <v>0.002616612134532941</v>
      </c>
      <c r="GA26">
        <v>-4.519413631873513E-07</v>
      </c>
      <c r="GB26">
        <v>9.831233035137328E-12</v>
      </c>
      <c r="GC26">
        <v>-0.01127317543493312</v>
      </c>
      <c r="GD26">
        <v>0.01128715920374445</v>
      </c>
      <c r="GE26">
        <v>-0.0004913425133041084</v>
      </c>
      <c r="GF26">
        <v>1.320148971478439E-05</v>
      </c>
      <c r="GG26">
        <v>-1</v>
      </c>
      <c r="GH26">
        <v>2093</v>
      </c>
      <c r="GI26">
        <v>1</v>
      </c>
      <c r="GJ26">
        <v>22</v>
      </c>
      <c r="GK26">
        <v>22.7</v>
      </c>
      <c r="GL26">
        <v>22.8</v>
      </c>
      <c r="GM26">
        <v>1.07788</v>
      </c>
      <c r="GN26">
        <v>2.52441</v>
      </c>
      <c r="GO26">
        <v>1.39893</v>
      </c>
      <c r="GP26">
        <v>2.28882</v>
      </c>
      <c r="GQ26">
        <v>1.44897</v>
      </c>
      <c r="GR26">
        <v>2.51587</v>
      </c>
      <c r="GS26">
        <v>31.3898</v>
      </c>
      <c r="GT26">
        <v>15.7519</v>
      </c>
      <c r="GU26">
        <v>18</v>
      </c>
      <c r="GV26">
        <v>486.116</v>
      </c>
      <c r="GW26">
        <v>521.059</v>
      </c>
      <c r="GX26">
        <v>19.9986</v>
      </c>
      <c r="GY26">
        <v>24.352</v>
      </c>
      <c r="GZ26">
        <v>30.0001</v>
      </c>
      <c r="HA26">
        <v>24.3675</v>
      </c>
      <c r="HB26">
        <v>24.3467</v>
      </c>
      <c r="HC26">
        <v>21.5397</v>
      </c>
      <c r="HD26">
        <v>47.4333</v>
      </c>
      <c r="HE26">
        <v>0</v>
      </c>
      <c r="HF26">
        <v>20</v>
      </c>
      <c r="HG26">
        <v>420</v>
      </c>
      <c r="HH26">
        <v>9.413309999999999</v>
      </c>
      <c r="HI26">
        <v>102.074</v>
      </c>
      <c r="HJ26">
        <v>102.152</v>
      </c>
    </row>
    <row r="27" spans="1:218">
      <c r="A27">
        <v>11</v>
      </c>
      <c r="B27">
        <v>1693604340.6</v>
      </c>
      <c r="C27">
        <v>1378.599999904633</v>
      </c>
      <c r="D27" t="s">
        <v>367</v>
      </c>
      <c r="E27" t="s">
        <v>368</v>
      </c>
      <c r="F27" t="s">
        <v>341</v>
      </c>
      <c r="J27">
        <v>1693604340.6</v>
      </c>
      <c r="K27">
        <f>(L27)/1000</f>
        <v>0</v>
      </c>
      <c r="L27">
        <f>1000*BB27*AJ27*(AX27-AY27)/(100*AQ27*(1000-AJ27*AX27))</f>
        <v>0</v>
      </c>
      <c r="M27">
        <f>BB27*AJ27*(AW27-AV27*(1000-AJ27*AY27)/(1000-AJ27*AX27))/(100*AQ27)</f>
        <v>0</v>
      </c>
      <c r="N27">
        <f>AV27 - IF(AJ27&gt;1, M27*AQ27*100.0/(AL27*BJ27), 0)</f>
        <v>0</v>
      </c>
      <c r="O27">
        <f>((U27-K27/2)*N27-M27)/(U27+K27/2)</f>
        <v>0</v>
      </c>
      <c r="P27">
        <f>O27*(BC27+BD27)/1000.0</f>
        <v>0</v>
      </c>
      <c r="Q27">
        <f>(AV27 - IF(AJ27&gt;1, M27*AQ27*100.0/(AL27*BJ27), 0))*(BC27+BD27)/1000.0</f>
        <v>0</v>
      </c>
      <c r="R27">
        <f>2.0/((1/T27-1/S27)+SIGN(T27)*SQRT((1/T27-1/S27)*(1/T27-1/S27) + 4*AR27/((AR27+1)*(AR27+1))*(2*1/T27*1/S27-1/S27*1/S27)))</f>
        <v>0</v>
      </c>
      <c r="S27">
        <f>IF(LEFT(AS27,1)&lt;&gt;"0",IF(LEFT(AS27,1)="1",3.0,AT27),$D$5+$E$5*(BJ27*BC27/($K$5*1000))+$F$5*(BJ27*BC27/($K$5*1000))*MAX(MIN(AQ27,$J$5),$I$5)*MAX(MIN(AQ27,$J$5),$I$5)+$G$5*MAX(MIN(AQ27,$J$5),$I$5)*(BJ27*BC27/($K$5*1000))+$H$5*(BJ27*BC27/($K$5*1000))*(BJ27*BC27/($K$5*1000)))</f>
        <v>0</v>
      </c>
      <c r="T27">
        <f>K27*(1000-(1000*0.61365*exp(17.502*X27/(240.97+X27))/(BC27+BD27)+AX27)/2)/(1000*0.61365*exp(17.502*X27/(240.97+X27))/(BC27+BD27)-AX27)</f>
        <v>0</v>
      </c>
      <c r="U27">
        <f>1/((AR27+1)/(R27/1.6)+1/(S27/1.37)) + AR27/((AR27+1)/(R27/1.6) + AR27/(S27/1.37))</f>
        <v>0</v>
      </c>
      <c r="V27">
        <f>(AM27*AP27)</f>
        <v>0</v>
      </c>
      <c r="W27">
        <f>(BE27+(V27+2*0.95*5.67E-8*(((BE27+$B$7)+273)^4-(BE27+273)^4)-44100*K27)/(1.84*29.3*S27+8*0.95*5.67E-8*(BE27+273)^3))</f>
        <v>0</v>
      </c>
      <c r="X27">
        <f>($C$7*BF27+$D$7*BG27+$E$7*W27)</f>
        <v>0</v>
      </c>
      <c r="Y27">
        <f>0.61365*exp(17.502*X27/(240.97+X27))</f>
        <v>0</v>
      </c>
      <c r="Z27">
        <f>(AA27/AB27*100)</f>
        <v>0</v>
      </c>
      <c r="AA27">
        <f>AX27*(BC27+BD27)/1000</f>
        <v>0</v>
      </c>
      <c r="AB27">
        <f>0.61365*exp(17.502*BE27/(240.97+BE27))</f>
        <v>0</v>
      </c>
      <c r="AC27">
        <f>(Y27-AX27*(BC27+BD27)/1000)</f>
        <v>0</v>
      </c>
      <c r="AD27">
        <f>(-K27*44100)</f>
        <v>0</v>
      </c>
      <c r="AE27">
        <f>2*29.3*S27*0.92*(BE27-X27)</f>
        <v>0</v>
      </c>
      <c r="AF27">
        <f>2*0.95*5.67E-8*(((BE27+$B$7)+273)^4-(X27+273)^4)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MAX(0,($B$13+$C$13*BJ27)/(1+$D$13*BJ27)*BC27/(BE27+273)*$E$13)</f>
        <v>0</v>
      </c>
      <c r="AM27">
        <f>$B$11*BK27+$C$11*BL27+$F$11*BW27*(1-BZ27)</f>
        <v>0</v>
      </c>
      <c r="AN27">
        <f>AM27*AO27</f>
        <v>0</v>
      </c>
      <c r="AO27">
        <f>($B$11*$D$9+$C$11*$D$9+$F$11*((CJ27+CB27)/MAX(CJ27+CB27+CK27, 0.1)*$I$9+CK27/MAX(CJ27+CB27+CK27, 0.1)*$J$9))/($B$11+$C$11+$F$11)</f>
        <v>0</v>
      </c>
      <c r="AP27">
        <f>($B$11*$K$9+$C$11*$K$9+$F$11*((CJ27+CB27)/MAX(CJ27+CB27+CK27, 0.1)*$P$9+CK27/MAX(CJ27+CB27+CK27, 0.1)*$Q$9))/($B$11+$C$11+$F$11)</f>
        <v>0</v>
      </c>
      <c r="AQ27">
        <v>6</v>
      </c>
      <c r="AR27">
        <v>0.5</v>
      </c>
      <c r="AS27" t="s">
        <v>342</v>
      </c>
      <c r="AT27">
        <v>2</v>
      </c>
      <c r="AU27">
        <v>1693604340.6</v>
      </c>
      <c r="AV27">
        <v>400.631</v>
      </c>
      <c r="AW27">
        <v>419.997</v>
      </c>
      <c r="AX27">
        <v>13.7918</v>
      </c>
      <c r="AY27">
        <v>6.24832</v>
      </c>
      <c r="AZ27">
        <v>399.331</v>
      </c>
      <c r="BA27">
        <v>13.7066</v>
      </c>
      <c r="BB27">
        <v>499.995</v>
      </c>
      <c r="BC27">
        <v>100.392</v>
      </c>
      <c r="BD27">
        <v>0.034863</v>
      </c>
      <c r="BE27">
        <v>22.7455</v>
      </c>
      <c r="BF27">
        <v>999.9</v>
      </c>
      <c r="BG27">
        <v>999.9</v>
      </c>
      <c r="BH27">
        <v>0</v>
      </c>
      <c r="BI27">
        <v>0</v>
      </c>
      <c r="BJ27">
        <v>10003.1</v>
      </c>
      <c r="BK27">
        <v>0</v>
      </c>
      <c r="BL27">
        <v>177.331</v>
      </c>
      <c r="BM27">
        <v>-19.3655</v>
      </c>
      <c r="BN27">
        <v>406.234</v>
      </c>
      <c r="BO27">
        <v>422.638</v>
      </c>
      <c r="BP27">
        <v>7.54344</v>
      </c>
      <c r="BQ27">
        <v>419.997</v>
      </c>
      <c r="BR27">
        <v>6.24832</v>
      </c>
      <c r="BS27">
        <v>1.38458</v>
      </c>
      <c r="BT27">
        <v>0.627281</v>
      </c>
      <c r="BU27">
        <v>11.7498</v>
      </c>
      <c r="BV27">
        <v>0.302872</v>
      </c>
      <c r="BW27">
        <v>2499.95</v>
      </c>
      <c r="BX27">
        <v>0.899997</v>
      </c>
      <c r="BY27">
        <v>0.100003</v>
      </c>
      <c r="BZ27">
        <v>0</v>
      </c>
      <c r="CA27">
        <v>2.2248</v>
      </c>
      <c r="CB27">
        <v>0</v>
      </c>
      <c r="CC27">
        <v>30865.1</v>
      </c>
      <c r="CD27">
        <v>22323.3</v>
      </c>
      <c r="CE27">
        <v>41.312</v>
      </c>
      <c r="CF27">
        <v>40.5</v>
      </c>
      <c r="CG27">
        <v>40.75</v>
      </c>
      <c r="CH27">
        <v>39.437</v>
      </c>
      <c r="CI27">
        <v>39.75</v>
      </c>
      <c r="CJ27">
        <v>2249.95</v>
      </c>
      <c r="CK27">
        <v>250</v>
      </c>
      <c r="CL27">
        <v>0</v>
      </c>
      <c r="CM27">
        <v>1693604333.3</v>
      </c>
      <c r="CN27">
        <v>0</v>
      </c>
      <c r="CO27">
        <v>1693602814.5</v>
      </c>
      <c r="CP27" t="s">
        <v>343</v>
      </c>
      <c r="CQ27">
        <v>1693602814.5</v>
      </c>
      <c r="CR27">
        <v>1693602809.5</v>
      </c>
      <c r="CS27">
        <v>1</v>
      </c>
      <c r="CT27">
        <v>-0.453</v>
      </c>
      <c r="CU27">
        <v>0.003</v>
      </c>
      <c r="CV27">
        <v>1.345</v>
      </c>
      <c r="CW27">
        <v>0.08400000000000001</v>
      </c>
      <c r="CX27">
        <v>420</v>
      </c>
      <c r="CY27">
        <v>14</v>
      </c>
      <c r="CZ27">
        <v>0.25</v>
      </c>
      <c r="DA27">
        <v>0.1</v>
      </c>
      <c r="DB27">
        <v>13.41816977326053</v>
      </c>
      <c r="DC27">
        <v>0.979861193384111</v>
      </c>
      <c r="DD27">
        <v>0.07609260091246119</v>
      </c>
      <c r="DE27">
        <v>1</v>
      </c>
      <c r="DF27">
        <v>0.006374687580902953</v>
      </c>
      <c r="DG27">
        <v>-1.607514130767205E-05</v>
      </c>
      <c r="DH27">
        <v>2.072792806796043E-06</v>
      </c>
      <c r="DI27">
        <v>1</v>
      </c>
      <c r="DJ27">
        <v>0.4462200436070222</v>
      </c>
      <c r="DK27">
        <v>-0.0112683438334285</v>
      </c>
      <c r="DL27">
        <v>0.0008563068206384913</v>
      </c>
      <c r="DM27">
        <v>1</v>
      </c>
      <c r="DN27">
        <v>3</v>
      </c>
      <c r="DO27">
        <v>3</v>
      </c>
      <c r="DP27" t="s">
        <v>344</v>
      </c>
      <c r="DQ27">
        <v>3.10132</v>
      </c>
      <c r="DR27">
        <v>2.66852</v>
      </c>
      <c r="DS27">
        <v>0.0967725</v>
      </c>
      <c r="DT27">
        <v>0.101237</v>
      </c>
      <c r="DU27">
        <v>0.07019789999999999</v>
      </c>
      <c r="DV27">
        <v>0.0387437</v>
      </c>
      <c r="DW27">
        <v>26306.7</v>
      </c>
      <c r="DX27">
        <v>28483.5</v>
      </c>
      <c r="DY27">
        <v>27574.8</v>
      </c>
      <c r="DZ27">
        <v>29788.3</v>
      </c>
      <c r="EA27">
        <v>32102.7</v>
      </c>
      <c r="EB27">
        <v>35353.3</v>
      </c>
      <c r="EC27">
        <v>37829.7</v>
      </c>
      <c r="ED27">
        <v>40882.7</v>
      </c>
      <c r="EE27">
        <v>2.19333</v>
      </c>
      <c r="EF27">
        <v>2.13247</v>
      </c>
      <c r="EG27">
        <v>0</v>
      </c>
      <c r="EH27">
        <v>0</v>
      </c>
      <c r="EI27">
        <v>20.9603</v>
      </c>
      <c r="EJ27">
        <v>999.9</v>
      </c>
      <c r="EK27">
        <v>45.6</v>
      </c>
      <c r="EL27">
        <v>28.8</v>
      </c>
      <c r="EM27">
        <v>18.058</v>
      </c>
      <c r="EN27">
        <v>65.11069999999999</v>
      </c>
      <c r="EO27">
        <v>11.4744</v>
      </c>
      <c r="EP27">
        <v>1</v>
      </c>
      <c r="EQ27">
        <v>-0.210455</v>
      </c>
      <c r="ER27">
        <v>1.75295</v>
      </c>
      <c r="ES27">
        <v>20.1948</v>
      </c>
      <c r="ET27">
        <v>5.25877</v>
      </c>
      <c r="EU27">
        <v>12.0579</v>
      </c>
      <c r="EV27">
        <v>4.9736</v>
      </c>
      <c r="EW27">
        <v>3.293</v>
      </c>
      <c r="EX27">
        <v>9999</v>
      </c>
      <c r="EY27">
        <v>9999</v>
      </c>
      <c r="EZ27">
        <v>9999</v>
      </c>
      <c r="FA27">
        <v>168.4</v>
      </c>
      <c r="FB27">
        <v>4.97203</v>
      </c>
      <c r="FC27">
        <v>1.87061</v>
      </c>
      <c r="FD27">
        <v>1.87681</v>
      </c>
      <c r="FE27">
        <v>1.86988</v>
      </c>
      <c r="FF27">
        <v>1.87302</v>
      </c>
      <c r="FG27">
        <v>1.87455</v>
      </c>
      <c r="FH27">
        <v>1.87393</v>
      </c>
      <c r="FI27">
        <v>1.87545</v>
      </c>
      <c r="FJ27">
        <v>0</v>
      </c>
      <c r="FK27">
        <v>0</v>
      </c>
      <c r="FL27">
        <v>0</v>
      </c>
      <c r="FM27">
        <v>0</v>
      </c>
      <c r="FN27" t="s">
        <v>345</v>
      </c>
      <c r="FO27" t="s">
        <v>346</v>
      </c>
      <c r="FP27" t="s">
        <v>347</v>
      </c>
      <c r="FQ27" t="s">
        <v>347</v>
      </c>
      <c r="FR27" t="s">
        <v>347</v>
      </c>
      <c r="FS27" t="s">
        <v>347</v>
      </c>
      <c r="FT27">
        <v>0</v>
      </c>
      <c r="FU27">
        <v>100</v>
      </c>
      <c r="FV27">
        <v>100</v>
      </c>
      <c r="FW27">
        <v>1.3</v>
      </c>
      <c r="FX27">
        <v>0.0852</v>
      </c>
      <c r="FY27">
        <v>0.3273475442779864</v>
      </c>
      <c r="FZ27">
        <v>0.002616612134532941</v>
      </c>
      <c r="GA27">
        <v>-4.519413631873513E-07</v>
      </c>
      <c r="GB27">
        <v>9.831233035137328E-12</v>
      </c>
      <c r="GC27">
        <v>-0.01127317543493312</v>
      </c>
      <c r="GD27">
        <v>0.01128715920374445</v>
      </c>
      <c r="GE27">
        <v>-0.0004913425133041084</v>
      </c>
      <c r="GF27">
        <v>1.320148971478439E-05</v>
      </c>
      <c r="GG27">
        <v>-1</v>
      </c>
      <c r="GH27">
        <v>2093</v>
      </c>
      <c r="GI27">
        <v>1</v>
      </c>
      <c r="GJ27">
        <v>22</v>
      </c>
      <c r="GK27">
        <v>25.4</v>
      </c>
      <c r="GL27">
        <v>25.5</v>
      </c>
      <c r="GM27">
        <v>1.07544</v>
      </c>
      <c r="GN27">
        <v>2.5354</v>
      </c>
      <c r="GO27">
        <v>1.39893</v>
      </c>
      <c r="GP27">
        <v>2.28882</v>
      </c>
      <c r="GQ27">
        <v>1.44897</v>
      </c>
      <c r="GR27">
        <v>2.44751</v>
      </c>
      <c r="GS27">
        <v>31.4333</v>
      </c>
      <c r="GT27">
        <v>15.7081</v>
      </c>
      <c r="GU27">
        <v>18</v>
      </c>
      <c r="GV27">
        <v>486.944</v>
      </c>
      <c r="GW27">
        <v>514.054</v>
      </c>
      <c r="GX27">
        <v>19.9996</v>
      </c>
      <c r="GY27">
        <v>24.4902</v>
      </c>
      <c r="GZ27">
        <v>30.0004</v>
      </c>
      <c r="HA27">
        <v>24.4541</v>
      </c>
      <c r="HB27">
        <v>24.4262</v>
      </c>
      <c r="HC27">
        <v>21.5013</v>
      </c>
      <c r="HD27">
        <v>60.5088</v>
      </c>
      <c r="HE27">
        <v>0</v>
      </c>
      <c r="HF27">
        <v>20</v>
      </c>
      <c r="HG27">
        <v>420</v>
      </c>
      <c r="HH27">
        <v>6.27312</v>
      </c>
      <c r="HI27">
        <v>102.046</v>
      </c>
      <c r="HJ27">
        <v>102.136</v>
      </c>
    </row>
    <row r="28" spans="1:218">
      <c r="A28">
        <v>12</v>
      </c>
      <c r="B28">
        <v>1693604495.6</v>
      </c>
      <c r="C28">
        <v>1533.599999904633</v>
      </c>
      <c r="D28" t="s">
        <v>369</v>
      </c>
      <c r="E28" t="s">
        <v>370</v>
      </c>
      <c r="F28" t="s">
        <v>341</v>
      </c>
      <c r="J28">
        <v>1693604495.6</v>
      </c>
      <c r="K28">
        <f>(L28)/1000</f>
        <v>0</v>
      </c>
      <c r="L28">
        <f>1000*BB28*AJ28*(AX28-AY28)/(100*AQ28*(1000-AJ28*AX28))</f>
        <v>0</v>
      </c>
      <c r="M28">
        <f>BB28*AJ28*(AW28-AV28*(1000-AJ28*AY28)/(1000-AJ28*AX28))/(100*AQ28)</f>
        <v>0</v>
      </c>
      <c r="N28">
        <f>AV28 - IF(AJ28&gt;1, M28*AQ28*100.0/(AL28*BJ28), 0)</f>
        <v>0</v>
      </c>
      <c r="O28">
        <f>((U28-K28/2)*N28-M28)/(U28+K28/2)</f>
        <v>0</v>
      </c>
      <c r="P28">
        <f>O28*(BC28+BD28)/1000.0</f>
        <v>0</v>
      </c>
      <c r="Q28">
        <f>(AV28 - IF(AJ28&gt;1, M28*AQ28*100.0/(AL28*BJ28), 0))*(BC28+BD28)/1000.0</f>
        <v>0</v>
      </c>
      <c r="R28">
        <f>2.0/((1/T28-1/S28)+SIGN(T28)*SQRT((1/T28-1/S28)*(1/T28-1/S28) + 4*AR28/((AR28+1)*(AR28+1))*(2*1/T28*1/S28-1/S28*1/S28)))</f>
        <v>0</v>
      </c>
      <c r="S28">
        <f>IF(LEFT(AS28,1)&lt;&gt;"0",IF(LEFT(AS28,1)="1",3.0,AT28),$D$5+$E$5*(BJ28*BC28/($K$5*1000))+$F$5*(BJ28*BC28/($K$5*1000))*MAX(MIN(AQ28,$J$5),$I$5)*MAX(MIN(AQ28,$J$5),$I$5)+$G$5*MAX(MIN(AQ28,$J$5),$I$5)*(BJ28*BC28/($K$5*1000))+$H$5*(BJ28*BC28/($K$5*1000))*(BJ28*BC28/($K$5*1000)))</f>
        <v>0</v>
      </c>
      <c r="T28">
        <f>K28*(1000-(1000*0.61365*exp(17.502*X28/(240.97+X28))/(BC28+BD28)+AX28)/2)/(1000*0.61365*exp(17.502*X28/(240.97+X28))/(BC28+BD28)-AX28)</f>
        <v>0</v>
      </c>
      <c r="U28">
        <f>1/((AR28+1)/(R28/1.6)+1/(S28/1.37)) + AR28/((AR28+1)/(R28/1.6) + AR28/(S28/1.37))</f>
        <v>0</v>
      </c>
      <c r="V28">
        <f>(AM28*AP28)</f>
        <v>0</v>
      </c>
      <c r="W28">
        <f>(BE28+(V28+2*0.95*5.67E-8*(((BE28+$B$7)+273)^4-(BE28+273)^4)-44100*K28)/(1.84*29.3*S28+8*0.95*5.67E-8*(BE28+273)^3))</f>
        <v>0</v>
      </c>
      <c r="X28">
        <f>($C$7*BF28+$D$7*BG28+$E$7*W28)</f>
        <v>0</v>
      </c>
      <c r="Y28">
        <f>0.61365*exp(17.502*X28/(240.97+X28))</f>
        <v>0</v>
      </c>
      <c r="Z28">
        <f>(AA28/AB28*100)</f>
        <v>0</v>
      </c>
      <c r="AA28">
        <f>AX28*(BC28+BD28)/1000</f>
        <v>0</v>
      </c>
      <c r="AB28">
        <f>0.61365*exp(17.502*BE28/(240.97+BE28))</f>
        <v>0</v>
      </c>
      <c r="AC28">
        <f>(Y28-AX28*(BC28+BD28)/1000)</f>
        <v>0</v>
      </c>
      <c r="AD28">
        <f>(-K28*44100)</f>
        <v>0</v>
      </c>
      <c r="AE28">
        <f>2*29.3*S28*0.92*(BE28-X28)</f>
        <v>0</v>
      </c>
      <c r="AF28">
        <f>2*0.95*5.67E-8*(((BE28+$B$7)+273)^4-(X28+273)^4)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MAX(0,($B$13+$C$13*BJ28)/(1+$D$13*BJ28)*BC28/(BE28+273)*$E$13)</f>
        <v>0</v>
      </c>
      <c r="AM28">
        <f>$B$11*BK28+$C$11*BL28+$F$11*BW28*(1-BZ28)</f>
        <v>0</v>
      </c>
      <c r="AN28">
        <f>AM28*AO28</f>
        <v>0</v>
      </c>
      <c r="AO28">
        <f>($B$11*$D$9+$C$11*$D$9+$F$11*((CJ28+CB28)/MAX(CJ28+CB28+CK28, 0.1)*$I$9+CK28/MAX(CJ28+CB28+CK28, 0.1)*$J$9))/($B$11+$C$11+$F$11)</f>
        <v>0</v>
      </c>
      <c r="AP28">
        <f>($B$11*$K$9+$C$11*$K$9+$F$11*((CJ28+CB28)/MAX(CJ28+CB28+CK28, 0.1)*$P$9+CK28/MAX(CJ28+CB28+CK28, 0.1)*$Q$9))/($B$11+$C$11+$F$11)</f>
        <v>0</v>
      </c>
      <c r="AQ28">
        <v>6</v>
      </c>
      <c r="AR28">
        <v>0.5</v>
      </c>
      <c r="AS28" t="s">
        <v>342</v>
      </c>
      <c r="AT28">
        <v>2</v>
      </c>
      <c r="AU28">
        <v>1693604495.6</v>
      </c>
      <c r="AV28">
        <v>400.796</v>
      </c>
      <c r="AW28">
        <v>419.983</v>
      </c>
      <c r="AX28">
        <v>13.769</v>
      </c>
      <c r="AY28">
        <v>7.64252</v>
      </c>
      <c r="AZ28">
        <v>399.495</v>
      </c>
      <c r="BA28">
        <v>13.684</v>
      </c>
      <c r="BB28">
        <v>500.089</v>
      </c>
      <c r="BC28">
        <v>100.393</v>
      </c>
      <c r="BD28">
        <v>0.035255</v>
      </c>
      <c r="BE28">
        <v>22.639</v>
      </c>
      <c r="BF28">
        <v>999.9</v>
      </c>
      <c r="BG28">
        <v>999.9</v>
      </c>
      <c r="BH28">
        <v>0</v>
      </c>
      <c r="BI28">
        <v>0</v>
      </c>
      <c r="BJ28">
        <v>10007.5</v>
      </c>
      <c r="BK28">
        <v>0</v>
      </c>
      <c r="BL28">
        <v>172.553</v>
      </c>
      <c r="BM28">
        <v>-19.1871</v>
      </c>
      <c r="BN28">
        <v>406.392</v>
      </c>
      <c r="BO28">
        <v>423.218</v>
      </c>
      <c r="BP28">
        <v>6.1265</v>
      </c>
      <c r="BQ28">
        <v>419.983</v>
      </c>
      <c r="BR28">
        <v>7.64252</v>
      </c>
      <c r="BS28">
        <v>1.38232</v>
      </c>
      <c r="BT28">
        <v>0.767259</v>
      </c>
      <c r="BU28">
        <v>11.725</v>
      </c>
      <c r="BV28">
        <v>3.11556</v>
      </c>
      <c r="BW28">
        <v>2500.2</v>
      </c>
      <c r="BX28">
        <v>0.900004</v>
      </c>
      <c r="BY28">
        <v>0.099996</v>
      </c>
      <c r="BZ28">
        <v>0</v>
      </c>
      <c r="CA28">
        <v>2.2366</v>
      </c>
      <c r="CB28">
        <v>0</v>
      </c>
      <c r="CC28">
        <v>29285.8</v>
      </c>
      <c r="CD28">
        <v>22325.6</v>
      </c>
      <c r="CE28">
        <v>38.75</v>
      </c>
      <c r="CF28">
        <v>38.375</v>
      </c>
      <c r="CG28">
        <v>38.5</v>
      </c>
      <c r="CH28">
        <v>37.062</v>
      </c>
      <c r="CI28">
        <v>37.625</v>
      </c>
      <c r="CJ28">
        <v>2250.19</v>
      </c>
      <c r="CK28">
        <v>250.01</v>
      </c>
      <c r="CL28">
        <v>0</v>
      </c>
      <c r="CM28">
        <v>1693604488.1</v>
      </c>
      <c r="CN28">
        <v>0</v>
      </c>
      <c r="CO28">
        <v>1693602814.5</v>
      </c>
      <c r="CP28" t="s">
        <v>343</v>
      </c>
      <c r="CQ28">
        <v>1693602814.5</v>
      </c>
      <c r="CR28">
        <v>1693602809.5</v>
      </c>
      <c r="CS28">
        <v>1</v>
      </c>
      <c r="CT28">
        <v>-0.453</v>
      </c>
      <c r="CU28">
        <v>0.003</v>
      </c>
      <c r="CV28">
        <v>1.345</v>
      </c>
      <c r="CW28">
        <v>0.08400000000000001</v>
      </c>
      <c r="CX28">
        <v>420</v>
      </c>
      <c r="CY28">
        <v>14</v>
      </c>
      <c r="CZ28">
        <v>0.25</v>
      </c>
      <c r="DA28">
        <v>0.1</v>
      </c>
      <c r="DB28">
        <v>13.79401977068958</v>
      </c>
      <c r="DC28">
        <v>0.9129333631688743</v>
      </c>
      <c r="DD28">
        <v>0.07450629971713597</v>
      </c>
      <c r="DE28">
        <v>1</v>
      </c>
      <c r="DF28">
        <v>0.005180502419512575</v>
      </c>
      <c r="DG28">
        <v>-1.724108427355802E-05</v>
      </c>
      <c r="DH28">
        <v>2.279326178182595E-06</v>
      </c>
      <c r="DI28">
        <v>1</v>
      </c>
      <c r="DJ28">
        <v>0.3466786091884186</v>
      </c>
      <c r="DK28">
        <v>-0.000530740870197773</v>
      </c>
      <c r="DL28">
        <v>0.0002326275964006462</v>
      </c>
      <c r="DM28">
        <v>1</v>
      </c>
      <c r="DN28">
        <v>3</v>
      </c>
      <c r="DO28">
        <v>3</v>
      </c>
      <c r="DP28" t="s">
        <v>344</v>
      </c>
      <c r="DQ28">
        <v>3.10173</v>
      </c>
      <c r="DR28">
        <v>2.66896</v>
      </c>
      <c r="DS28">
        <v>0.0967734</v>
      </c>
      <c r="DT28">
        <v>0.101221</v>
      </c>
      <c r="DU28">
        <v>0.0700892</v>
      </c>
      <c r="DV28">
        <v>0.0456465</v>
      </c>
      <c r="DW28">
        <v>26300.2</v>
      </c>
      <c r="DX28">
        <v>28478.3</v>
      </c>
      <c r="DY28">
        <v>27568.9</v>
      </c>
      <c r="DZ28">
        <v>29782.8</v>
      </c>
      <c r="EA28">
        <v>32099</v>
      </c>
      <c r="EB28">
        <v>35093.4</v>
      </c>
      <c r="EC28">
        <v>37821.3</v>
      </c>
      <c r="ED28">
        <v>40875.5</v>
      </c>
      <c r="EE28">
        <v>2.18862</v>
      </c>
      <c r="EF28">
        <v>2.1342</v>
      </c>
      <c r="EG28">
        <v>0</v>
      </c>
      <c r="EH28">
        <v>0</v>
      </c>
      <c r="EI28">
        <v>20.6926</v>
      </c>
      <c r="EJ28">
        <v>999.9</v>
      </c>
      <c r="EK28">
        <v>45.5</v>
      </c>
      <c r="EL28">
        <v>28.9</v>
      </c>
      <c r="EM28">
        <v>18.1205</v>
      </c>
      <c r="EN28">
        <v>64.9708</v>
      </c>
      <c r="EO28">
        <v>11.5184</v>
      </c>
      <c r="EP28">
        <v>1</v>
      </c>
      <c r="EQ28">
        <v>-0.200127</v>
      </c>
      <c r="ER28">
        <v>1.68938</v>
      </c>
      <c r="ES28">
        <v>20.1956</v>
      </c>
      <c r="ET28">
        <v>5.25353</v>
      </c>
      <c r="EU28">
        <v>12.0579</v>
      </c>
      <c r="EV28">
        <v>4.97345</v>
      </c>
      <c r="EW28">
        <v>3.293</v>
      </c>
      <c r="EX28">
        <v>9999</v>
      </c>
      <c r="EY28">
        <v>9999</v>
      </c>
      <c r="EZ28">
        <v>9999</v>
      </c>
      <c r="FA28">
        <v>168.4</v>
      </c>
      <c r="FB28">
        <v>4.97206</v>
      </c>
      <c r="FC28">
        <v>1.87063</v>
      </c>
      <c r="FD28">
        <v>1.87679</v>
      </c>
      <c r="FE28">
        <v>1.86991</v>
      </c>
      <c r="FF28">
        <v>1.87302</v>
      </c>
      <c r="FG28">
        <v>1.87457</v>
      </c>
      <c r="FH28">
        <v>1.87394</v>
      </c>
      <c r="FI28">
        <v>1.87542</v>
      </c>
      <c r="FJ28">
        <v>0</v>
      </c>
      <c r="FK28">
        <v>0</v>
      </c>
      <c r="FL28">
        <v>0</v>
      </c>
      <c r="FM28">
        <v>0</v>
      </c>
      <c r="FN28" t="s">
        <v>345</v>
      </c>
      <c r="FO28" t="s">
        <v>346</v>
      </c>
      <c r="FP28" t="s">
        <v>347</v>
      </c>
      <c r="FQ28" t="s">
        <v>347</v>
      </c>
      <c r="FR28" t="s">
        <v>347</v>
      </c>
      <c r="FS28" t="s">
        <v>347</v>
      </c>
      <c r="FT28">
        <v>0</v>
      </c>
      <c r="FU28">
        <v>100</v>
      </c>
      <c r="FV28">
        <v>100</v>
      </c>
      <c r="FW28">
        <v>1.301</v>
      </c>
      <c r="FX28">
        <v>0.08500000000000001</v>
      </c>
      <c r="FY28">
        <v>0.3273475442779864</v>
      </c>
      <c r="FZ28">
        <v>0.002616612134532941</v>
      </c>
      <c r="GA28">
        <v>-4.519413631873513E-07</v>
      </c>
      <c r="GB28">
        <v>9.831233035137328E-12</v>
      </c>
      <c r="GC28">
        <v>-0.01127317543493312</v>
      </c>
      <c r="GD28">
        <v>0.01128715920374445</v>
      </c>
      <c r="GE28">
        <v>-0.0004913425133041084</v>
      </c>
      <c r="GF28">
        <v>1.320148971478439E-05</v>
      </c>
      <c r="GG28">
        <v>-1</v>
      </c>
      <c r="GH28">
        <v>2093</v>
      </c>
      <c r="GI28">
        <v>1</v>
      </c>
      <c r="GJ28">
        <v>22</v>
      </c>
      <c r="GK28">
        <v>28</v>
      </c>
      <c r="GL28">
        <v>28.1</v>
      </c>
      <c r="GM28">
        <v>1.07666</v>
      </c>
      <c r="GN28">
        <v>2.53662</v>
      </c>
      <c r="GO28">
        <v>1.39893</v>
      </c>
      <c r="GP28">
        <v>2.28882</v>
      </c>
      <c r="GQ28">
        <v>1.44897</v>
      </c>
      <c r="GR28">
        <v>2.35962</v>
      </c>
      <c r="GS28">
        <v>31.4552</v>
      </c>
      <c r="GT28">
        <v>15.6731</v>
      </c>
      <c r="GU28">
        <v>18</v>
      </c>
      <c r="GV28">
        <v>485.241</v>
      </c>
      <c r="GW28">
        <v>516.384</v>
      </c>
      <c r="GX28">
        <v>20.0017</v>
      </c>
      <c r="GY28">
        <v>24.6792</v>
      </c>
      <c r="GZ28">
        <v>30.0005</v>
      </c>
      <c r="HA28">
        <v>24.5768</v>
      </c>
      <c r="HB28">
        <v>24.537</v>
      </c>
      <c r="HC28">
        <v>21.5285</v>
      </c>
      <c r="HD28">
        <v>54.36</v>
      </c>
      <c r="HE28">
        <v>0</v>
      </c>
      <c r="HF28">
        <v>20</v>
      </c>
      <c r="HG28">
        <v>420</v>
      </c>
      <c r="HH28">
        <v>7.59831</v>
      </c>
      <c r="HI28">
        <v>102.023</v>
      </c>
      <c r="HJ28">
        <v>102.117</v>
      </c>
    </row>
    <row r="29" spans="1:218">
      <c r="A29">
        <v>13</v>
      </c>
      <c r="B29">
        <v>1693604647.6</v>
      </c>
      <c r="C29">
        <v>1685.599999904633</v>
      </c>
      <c r="D29" t="s">
        <v>371</v>
      </c>
      <c r="E29" t="s">
        <v>372</v>
      </c>
      <c r="F29" t="s">
        <v>341</v>
      </c>
      <c r="J29">
        <v>1693604647.6</v>
      </c>
      <c r="K29">
        <f>(L29)/1000</f>
        <v>0</v>
      </c>
      <c r="L29">
        <f>1000*BB29*AJ29*(AX29-AY29)/(100*AQ29*(1000-AJ29*AX29))</f>
        <v>0</v>
      </c>
      <c r="M29">
        <f>BB29*AJ29*(AW29-AV29*(1000-AJ29*AY29)/(1000-AJ29*AX29))/(100*AQ29)</f>
        <v>0</v>
      </c>
      <c r="N29">
        <f>AV29 - IF(AJ29&gt;1, M29*AQ29*100.0/(AL29*BJ29), 0)</f>
        <v>0</v>
      </c>
      <c r="O29">
        <f>((U29-K29/2)*N29-M29)/(U29+K29/2)</f>
        <v>0</v>
      </c>
      <c r="P29">
        <f>O29*(BC29+BD29)/1000.0</f>
        <v>0</v>
      </c>
      <c r="Q29">
        <f>(AV29 - IF(AJ29&gt;1, M29*AQ29*100.0/(AL29*BJ29), 0))*(BC29+BD29)/1000.0</f>
        <v>0</v>
      </c>
      <c r="R29">
        <f>2.0/((1/T29-1/S29)+SIGN(T29)*SQRT((1/T29-1/S29)*(1/T29-1/S29) + 4*AR29/((AR29+1)*(AR29+1))*(2*1/T29*1/S29-1/S29*1/S29)))</f>
        <v>0</v>
      </c>
      <c r="S29">
        <f>IF(LEFT(AS29,1)&lt;&gt;"0",IF(LEFT(AS29,1)="1",3.0,AT29),$D$5+$E$5*(BJ29*BC29/($K$5*1000))+$F$5*(BJ29*BC29/($K$5*1000))*MAX(MIN(AQ29,$J$5),$I$5)*MAX(MIN(AQ29,$J$5),$I$5)+$G$5*MAX(MIN(AQ29,$J$5),$I$5)*(BJ29*BC29/($K$5*1000))+$H$5*(BJ29*BC29/($K$5*1000))*(BJ29*BC29/($K$5*1000)))</f>
        <v>0</v>
      </c>
      <c r="T29">
        <f>K29*(1000-(1000*0.61365*exp(17.502*X29/(240.97+X29))/(BC29+BD29)+AX29)/2)/(1000*0.61365*exp(17.502*X29/(240.97+X29))/(BC29+BD29)-AX29)</f>
        <v>0</v>
      </c>
      <c r="U29">
        <f>1/((AR29+1)/(R29/1.6)+1/(S29/1.37)) + AR29/((AR29+1)/(R29/1.6) + AR29/(S29/1.37))</f>
        <v>0</v>
      </c>
      <c r="V29">
        <f>(AM29*AP29)</f>
        <v>0</v>
      </c>
      <c r="W29">
        <f>(BE29+(V29+2*0.95*5.67E-8*(((BE29+$B$7)+273)^4-(BE29+273)^4)-44100*K29)/(1.84*29.3*S29+8*0.95*5.67E-8*(BE29+273)^3))</f>
        <v>0</v>
      </c>
      <c r="X29">
        <f>($C$7*BF29+$D$7*BG29+$E$7*W29)</f>
        <v>0</v>
      </c>
      <c r="Y29">
        <f>0.61365*exp(17.502*X29/(240.97+X29))</f>
        <v>0</v>
      </c>
      <c r="Z29">
        <f>(AA29/AB29*100)</f>
        <v>0</v>
      </c>
      <c r="AA29">
        <f>AX29*(BC29+BD29)/1000</f>
        <v>0</v>
      </c>
      <c r="AB29">
        <f>0.61365*exp(17.502*BE29/(240.97+BE29))</f>
        <v>0</v>
      </c>
      <c r="AC29">
        <f>(Y29-AX29*(BC29+BD29)/1000)</f>
        <v>0</v>
      </c>
      <c r="AD29">
        <f>(-K29*44100)</f>
        <v>0</v>
      </c>
      <c r="AE29">
        <f>2*29.3*S29*0.92*(BE29-X29)</f>
        <v>0</v>
      </c>
      <c r="AF29">
        <f>2*0.95*5.67E-8*(((BE29+$B$7)+273)^4-(X29+273)^4)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MAX(0,($B$13+$C$13*BJ29)/(1+$D$13*BJ29)*BC29/(BE29+273)*$E$13)</f>
        <v>0</v>
      </c>
      <c r="AM29">
        <f>$B$11*BK29+$C$11*BL29+$F$11*BW29*(1-BZ29)</f>
        <v>0</v>
      </c>
      <c r="AN29">
        <f>AM29*AO29</f>
        <v>0</v>
      </c>
      <c r="AO29">
        <f>($B$11*$D$9+$C$11*$D$9+$F$11*((CJ29+CB29)/MAX(CJ29+CB29+CK29, 0.1)*$I$9+CK29/MAX(CJ29+CB29+CK29, 0.1)*$J$9))/($B$11+$C$11+$F$11)</f>
        <v>0</v>
      </c>
      <c r="AP29">
        <f>($B$11*$K$9+$C$11*$K$9+$F$11*((CJ29+CB29)/MAX(CJ29+CB29+CK29, 0.1)*$P$9+CK29/MAX(CJ29+CB29+CK29, 0.1)*$Q$9))/($B$11+$C$11+$F$11)</f>
        <v>0</v>
      </c>
      <c r="AQ29">
        <v>6</v>
      </c>
      <c r="AR29">
        <v>0.5</v>
      </c>
      <c r="AS29" t="s">
        <v>342</v>
      </c>
      <c r="AT29">
        <v>2</v>
      </c>
      <c r="AU29">
        <v>1693604647.6</v>
      </c>
      <c r="AV29">
        <v>396.002</v>
      </c>
      <c r="AW29">
        <v>420.009</v>
      </c>
      <c r="AX29">
        <v>13.5647</v>
      </c>
      <c r="AY29">
        <v>5.28675</v>
      </c>
      <c r="AZ29">
        <v>394.712</v>
      </c>
      <c r="BA29">
        <v>13.4808</v>
      </c>
      <c r="BB29">
        <v>500.007</v>
      </c>
      <c r="BC29">
        <v>100.394</v>
      </c>
      <c r="BD29">
        <v>0.0347604</v>
      </c>
      <c r="BE29">
        <v>22.4479</v>
      </c>
      <c r="BF29">
        <v>999.9</v>
      </c>
      <c r="BG29">
        <v>999.9</v>
      </c>
      <c r="BH29">
        <v>0</v>
      </c>
      <c r="BI29">
        <v>0</v>
      </c>
      <c r="BJ29">
        <v>9990</v>
      </c>
      <c r="BK29">
        <v>0</v>
      </c>
      <c r="BL29">
        <v>146.273</v>
      </c>
      <c r="BM29">
        <v>-24.0073</v>
      </c>
      <c r="BN29">
        <v>401.448</v>
      </c>
      <c r="BO29">
        <v>422.242</v>
      </c>
      <c r="BP29">
        <v>8.27796</v>
      </c>
      <c r="BQ29">
        <v>420.009</v>
      </c>
      <c r="BR29">
        <v>5.28675</v>
      </c>
      <c r="BS29">
        <v>1.36181</v>
      </c>
      <c r="BT29">
        <v>0.530757</v>
      </c>
      <c r="BU29">
        <v>11.499</v>
      </c>
      <c r="BV29">
        <v>-1.9816</v>
      </c>
      <c r="BW29">
        <v>2500</v>
      </c>
      <c r="BX29">
        <v>0.899992</v>
      </c>
      <c r="BY29">
        <v>0.100008</v>
      </c>
      <c r="BZ29">
        <v>0</v>
      </c>
      <c r="CA29">
        <v>2.7434</v>
      </c>
      <c r="CB29">
        <v>0</v>
      </c>
      <c r="CC29">
        <v>31189.4</v>
      </c>
      <c r="CD29">
        <v>22323.7</v>
      </c>
      <c r="CE29">
        <v>39.812</v>
      </c>
      <c r="CF29">
        <v>39.812</v>
      </c>
      <c r="CG29">
        <v>39.312</v>
      </c>
      <c r="CH29">
        <v>38.5</v>
      </c>
      <c r="CI29">
        <v>38.687</v>
      </c>
      <c r="CJ29">
        <v>2249.98</v>
      </c>
      <c r="CK29">
        <v>250.02</v>
      </c>
      <c r="CL29">
        <v>0</v>
      </c>
      <c r="CM29">
        <v>1693604640.5</v>
      </c>
      <c r="CN29">
        <v>0</v>
      </c>
      <c r="CO29">
        <v>1693602814.5</v>
      </c>
      <c r="CP29" t="s">
        <v>343</v>
      </c>
      <c r="CQ29">
        <v>1693602814.5</v>
      </c>
      <c r="CR29">
        <v>1693602809.5</v>
      </c>
      <c r="CS29">
        <v>1</v>
      </c>
      <c r="CT29">
        <v>-0.453</v>
      </c>
      <c r="CU29">
        <v>0.003</v>
      </c>
      <c r="CV29">
        <v>1.345</v>
      </c>
      <c r="CW29">
        <v>0.08400000000000001</v>
      </c>
      <c r="CX29">
        <v>420</v>
      </c>
      <c r="CY29">
        <v>14</v>
      </c>
      <c r="CZ29">
        <v>0.25</v>
      </c>
      <c r="DA29">
        <v>0.1</v>
      </c>
      <c r="DB29">
        <v>17.09809029369585</v>
      </c>
      <c r="DC29">
        <v>0.7305011101839484</v>
      </c>
      <c r="DD29">
        <v>0.05714929572651002</v>
      </c>
      <c r="DE29">
        <v>1</v>
      </c>
      <c r="DF29">
        <v>0.007054936188768975</v>
      </c>
      <c r="DG29">
        <v>-0.0003522883280462494</v>
      </c>
      <c r="DH29">
        <v>2.942143771517115E-05</v>
      </c>
      <c r="DI29">
        <v>1</v>
      </c>
      <c r="DJ29">
        <v>0.5187389122717989</v>
      </c>
      <c r="DK29">
        <v>-0.03488219395583324</v>
      </c>
      <c r="DL29">
        <v>0.002862264731507661</v>
      </c>
      <c r="DM29">
        <v>1</v>
      </c>
      <c r="DN29">
        <v>3</v>
      </c>
      <c r="DO29">
        <v>3</v>
      </c>
      <c r="DP29" t="s">
        <v>344</v>
      </c>
      <c r="DQ29">
        <v>3.10106</v>
      </c>
      <c r="DR29">
        <v>2.66831</v>
      </c>
      <c r="DS29">
        <v>0.0958193</v>
      </c>
      <c r="DT29">
        <v>0.101132</v>
      </c>
      <c r="DU29">
        <v>0.0692538</v>
      </c>
      <c r="DV29">
        <v>0.0336765</v>
      </c>
      <c r="DW29">
        <v>26316</v>
      </c>
      <c r="DX29">
        <v>28465.2</v>
      </c>
      <c r="DY29">
        <v>27557.3</v>
      </c>
      <c r="DZ29">
        <v>29767</v>
      </c>
      <c r="EA29">
        <v>32113.9</v>
      </c>
      <c r="EB29">
        <v>35512.6</v>
      </c>
      <c r="EC29">
        <v>37805.7</v>
      </c>
      <c r="ED29">
        <v>40852.9</v>
      </c>
      <c r="EE29">
        <v>2.17777</v>
      </c>
      <c r="EF29">
        <v>2.12155</v>
      </c>
      <c r="EG29">
        <v>0</v>
      </c>
      <c r="EH29">
        <v>0</v>
      </c>
      <c r="EI29">
        <v>20.5055</v>
      </c>
      <c r="EJ29">
        <v>999.9</v>
      </c>
      <c r="EK29">
        <v>45.4</v>
      </c>
      <c r="EL29">
        <v>28.8</v>
      </c>
      <c r="EM29">
        <v>17.9772</v>
      </c>
      <c r="EN29">
        <v>65.1307</v>
      </c>
      <c r="EO29">
        <v>11.7708</v>
      </c>
      <c r="EP29">
        <v>1</v>
      </c>
      <c r="EQ29">
        <v>-0.177546</v>
      </c>
      <c r="ER29">
        <v>1.48116</v>
      </c>
      <c r="ES29">
        <v>20.1996</v>
      </c>
      <c r="ET29">
        <v>5.25338</v>
      </c>
      <c r="EU29">
        <v>12.0579</v>
      </c>
      <c r="EV29">
        <v>4.9698</v>
      </c>
      <c r="EW29">
        <v>3.293</v>
      </c>
      <c r="EX29">
        <v>9999</v>
      </c>
      <c r="EY29">
        <v>9999</v>
      </c>
      <c r="EZ29">
        <v>9999</v>
      </c>
      <c r="FA29">
        <v>168.5</v>
      </c>
      <c r="FB29">
        <v>4.97209</v>
      </c>
      <c r="FC29">
        <v>1.8707</v>
      </c>
      <c r="FD29">
        <v>1.87683</v>
      </c>
      <c r="FE29">
        <v>1.86992</v>
      </c>
      <c r="FF29">
        <v>1.87302</v>
      </c>
      <c r="FG29">
        <v>1.8746</v>
      </c>
      <c r="FH29">
        <v>1.87399</v>
      </c>
      <c r="FI29">
        <v>1.87545</v>
      </c>
      <c r="FJ29">
        <v>0</v>
      </c>
      <c r="FK29">
        <v>0</v>
      </c>
      <c r="FL29">
        <v>0</v>
      </c>
      <c r="FM29">
        <v>0</v>
      </c>
      <c r="FN29" t="s">
        <v>345</v>
      </c>
      <c r="FO29" t="s">
        <v>346</v>
      </c>
      <c r="FP29" t="s">
        <v>347</v>
      </c>
      <c r="FQ29" t="s">
        <v>347</v>
      </c>
      <c r="FR29" t="s">
        <v>347</v>
      </c>
      <c r="FS29" t="s">
        <v>347</v>
      </c>
      <c r="FT29">
        <v>0</v>
      </c>
      <c r="FU29">
        <v>100</v>
      </c>
      <c r="FV29">
        <v>100</v>
      </c>
      <c r="FW29">
        <v>1.29</v>
      </c>
      <c r="FX29">
        <v>0.0839</v>
      </c>
      <c r="FY29">
        <v>0.3273475442779864</v>
      </c>
      <c r="FZ29">
        <v>0.002616612134532941</v>
      </c>
      <c r="GA29">
        <v>-4.519413631873513E-07</v>
      </c>
      <c r="GB29">
        <v>9.831233035137328E-12</v>
      </c>
      <c r="GC29">
        <v>-0.01127317543493312</v>
      </c>
      <c r="GD29">
        <v>0.01128715920374445</v>
      </c>
      <c r="GE29">
        <v>-0.0004913425133041084</v>
      </c>
      <c r="GF29">
        <v>1.320148971478439E-05</v>
      </c>
      <c r="GG29">
        <v>-1</v>
      </c>
      <c r="GH29">
        <v>2093</v>
      </c>
      <c r="GI29">
        <v>1</v>
      </c>
      <c r="GJ29">
        <v>22</v>
      </c>
      <c r="GK29">
        <v>30.6</v>
      </c>
      <c r="GL29">
        <v>30.6</v>
      </c>
      <c r="GM29">
        <v>1.07544</v>
      </c>
      <c r="GN29">
        <v>2.52075</v>
      </c>
      <c r="GO29">
        <v>1.39893</v>
      </c>
      <c r="GP29">
        <v>2.28882</v>
      </c>
      <c r="GQ29">
        <v>1.44897</v>
      </c>
      <c r="GR29">
        <v>2.47559</v>
      </c>
      <c r="GS29">
        <v>31.4552</v>
      </c>
      <c r="GT29">
        <v>15.6556</v>
      </c>
      <c r="GU29">
        <v>18</v>
      </c>
      <c r="GV29">
        <v>481.101</v>
      </c>
      <c r="GW29">
        <v>510.495</v>
      </c>
      <c r="GX29">
        <v>19.997</v>
      </c>
      <c r="GY29">
        <v>24.9305</v>
      </c>
      <c r="GZ29">
        <v>30.001</v>
      </c>
      <c r="HA29">
        <v>24.8386</v>
      </c>
      <c r="HB29">
        <v>24.8098</v>
      </c>
      <c r="HC29">
        <v>21.4899</v>
      </c>
      <c r="HD29">
        <v>64.5903</v>
      </c>
      <c r="HE29">
        <v>0</v>
      </c>
      <c r="HF29">
        <v>20</v>
      </c>
      <c r="HG29">
        <v>420</v>
      </c>
      <c r="HH29">
        <v>5.32458</v>
      </c>
      <c r="HI29">
        <v>101.981</v>
      </c>
      <c r="HJ29">
        <v>102.062</v>
      </c>
    </row>
    <row r="30" spans="1:218">
      <c r="A30">
        <v>14</v>
      </c>
      <c r="B30">
        <v>1693604734.1</v>
      </c>
      <c r="C30">
        <v>1772.099999904633</v>
      </c>
      <c r="D30" t="s">
        <v>373</v>
      </c>
      <c r="E30" t="s">
        <v>374</v>
      </c>
      <c r="F30" t="s">
        <v>341</v>
      </c>
      <c r="J30">
        <v>1693604734.1</v>
      </c>
      <c r="K30">
        <f>(L30)/1000</f>
        <v>0</v>
      </c>
      <c r="L30">
        <f>1000*BB30*AJ30*(AX30-AY30)/(100*AQ30*(1000-AJ30*AX30))</f>
        <v>0</v>
      </c>
      <c r="M30">
        <f>BB30*AJ30*(AW30-AV30*(1000-AJ30*AY30)/(1000-AJ30*AX30))/(100*AQ30)</f>
        <v>0</v>
      </c>
      <c r="N30">
        <f>AV30 - IF(AJ30&gt;1, M30*AQ30*100.0/(AL30*BJ30), 0)</f>
        <v>0</v>
      </c>
      <c r="O30">
        <f>((U30-K30/2)*N30-M30)/(U30+K30/2)</f>
        <v>0</v>
      </c>
      <c r="P30">
        <f>O30*(BC30+BD30)/1000.0</f>
        <v>0</v>
      </c>
      <c r="Q30">
        <f>(AV30 - IF(AJ30&gt;1, M30*AQ30*100.0/(AL30*BJ30), 0))*(BC30+BD30)/1000.0</f>
        <v>0</v>
      </c>
      <c r="R30">
        <f>2.0/((1/T30-1/S30)+SIGN(T30)*SQRT((1/T30-1/S30)*(1/T30-1/S30) + 4*AR30/((AR30+1)*(AR30+1))*(2*1/T30*1/S30-1/S30*1/S30)))</f>
        <v>0</v>
      </c>
      <c r="S30">
        <f>IF(LEFT(AS30,1)&lt;&gt;"0",IF(LEFT(AS30,1)="1",3.0,AT30),$D$5+$E$5*(BJ30*BC30/($K$5*1000))+$F$5*(BJ30*BC30/($K$5*1000))*MAX(MIN(AQ30,$J$5),$I$5)*MAX(MIN(AQ30,$J$5),$I$5)+$G$5*MAX(MIN(AQ30,$J$5),$I$5)*(BJ30*BC30/($K$5*1000))+$H$5*(BJ30*BC30/($K$5*1000))*(BJ30*BC30/($K$5*1000)))</f>
        <v>0</v>
      </c>
      <c r="T30">
        <f>K30*(1000-(1000*0.61365*exp(17.502*X30/(240.97+X30))/(BC30+BD30)+AX30)/2)/(1000*0.61365*exp(17.502*X30/(240.97+X30))/(BC30+BD30)-AX30)</f>
        <v>0</v>
      </c>
      <c r="U30">
        <f>1/((AR30+1)/(R30/1.6)+1/(S30/1.37)) + AR30/((AR30+1)/(R30/1.6) + AR30/(S30/1.37))</f>
        <v>0</v>
      </c>
      <c r="V30">
        <f>(AM30*AP30)</f>
        <v>0</v>
      </c>
      <c r="W30">
        <f>(BE30+(V30+2*0.95*5.67E-8*(((BE30+$B$7)+273)^4-(BE30+273)^4)-44100*K30)/(1.84*29.3*S30+8*0.95*5.67E-8*(BE30+273)^3))</f>
        <v>0</v>
      </c>
      <c r="X30">
        <f>($C$7*BF30+$D$7*BG30+$E$7*W30)</f>
        <v>0</v>
      </c>
      <c r="Y30">
        <f>0.61365*exp(17.502*X30/(240.97+X30))</f>
        <v>0</v>
      </c>
      <c r="Z30">
        <f>(AA30/AB30*100)</f>
        <v>0</v>
      </c>
      <c r="AA30">
        <f>AX30*(BC30+BD30)/1000</f>
        <v>0</v>
      </c>
      <c r="AB30">
        <f>0.61365*exp(17.502*BE30/(240.97+BE30))</f>
        <v>0</v>
      </c>
      <c r="AC30">
        <f>(Y30-AX30*(BC30+BD30)/1000)</f>
        <v>0</v>
      </c>
      <c r="AD30">
        <f>(-K30*44100)</f>
        <v>0</v>
      </c>
      <c r="AE30">
        <f>2*29.3*S30*0.92*(BE30-X30)</f>
        <v>0</v>
      </c>
      <c r="AF30">
        <f>2*0.95*5.67E-8*(((BE30+$B$7)+273)^4-(X30+273)^4)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MAX(0,($B$13+$C$13*BJ30)/(1+$D$13*BJ30)*BC30/(BE30+273)*$E$13)</f>
        <v>0</v>
      </c>
      <c r="AM30">
        <f>$B$11*BK30+$C$11*BL30+$F$11*BW30*(1-BZ30)</f>
        <v>0</v>
      </c>
      <c r="AN30">
        <f>AM30*AO30</f>
        <v>0</v>
      </c>
      <c r="AO30">
        <f>($B$11*$D$9+$C$11*$D$9+$F$11*((CJ30+CB30)/MAX(CJ30+CB30+CK30, 0.1)*$I$9+CK30/MAX(CJ30+CB30+CK30, 0.1)*$J$9))/($B$11+$C$11+$F$11)</f>
        <v>0</v>
      </c>
      <c r="AP30">
        <f>($B$11*$K$9+$C$11*$K$9+$F$11*((CJ30+CB30)/MAX(CJ30+CB30+CK30, 0.1)*$P$9+CK30/MAX(CJ30+CB30+CK30, 0.1)*$Q$9))/($B$11+$C$11+$F$11)</f>
        <v>0</v>
      </c>
      <c r="AQ30">
        <v>6</v>
      </c>
      <c r="AR30">
        <v>0.5</v>
      </c>
      <c r="AS30" t="s">
        <v>342</v>
      </c>
      <c r="AT30">
        <v>2</v>
      </c>
      <c r="AU30">
        <v>1693604734.1</v>
      </c>
      <c r="AV30">
        <v>405.665</v>
      </c>
      <c r="AW30">
        <v>419.913</v>
      </c>
      <c r="AX30">
        <v>13.221</v>
      </c>
      <c r="AY30">
        <v>9.11604</v>
      </c>
      <c r="AZ30">
        <v>404.352</v>
      </c>
      <c r="BA30">
        <v>13.1389</v>
      </c>
      <c r="BB30">
        <v>500.123</v>
      </c>
      <c r="BC30">
        <v>100.395</v>
      </c>
      <c r="BD30">
        <v>0.0353744</v>
      </c>
      <c r="BE30">
        <v>22.6593</v>
      </c>
      <c r="BF30">
        <v>999.9</v>
      </c>
      <c r="BG30">
        <v>999.9</v>
      </c>
      <c r="BH30">
        <v>0</v>
      </c>
      <c r="BI30">
        <v>0</v>
      </c>
      <c r="BJ30">
        <v>10011.2</v>
      </c>
      <c r="BK30">
        <v>0</v>
      </c>
      <c r="BL30">
        <v>143.519</v>
      </c>
      <c r="BM30">
        <v>-14.2481</v>
      </c>
      <c r="BN30">
        <v>411.1</v>
      </c>
      <c r="BO30">
        <v>423.776</v>
      </c>
      <c r="BP30">
        <v>4.10499</v>
      </c>
      <c r="BQ30">
        <v>419.913</v>
      </c>
      <c r="BR30">
        <v>9.11604</v>
      </c>
      <c r="BS30">
        <v>1.32732</v>
      </c>
      <c r="BT30">
        <v>0.9152</v>
      </c>
      <c r="BU30">
        <v>11.1118</v>
      </c>
      <c r="BV30">
        <v>5.632</v>
      </c>
      <c r="BW30">
        <v>2499.93</v>
      </c>
      <c r="BX30">
        <v>0.899996</v>
      </c>
      <c r="BY30">
        <v>0.100004</v>
      </c>
      <c r="BZ30">
        <v>0</v>
      </c>
      <c r="CA30">
        <v>2.7205</v>
      </c>
      <c r="CB30">
        <v>0</v>
      </c>
      <c r="CC30">
        <v>40987.5</v>
      </c>
      <c r="CD30">
        <v>22323</v>
      </c>
      <c r="CE30">
        <v>41.625</v>
      </c>
      <c r="CF30">
        <v>41.125</v>
      </c>
      <c r="CG30">
        <v>40.875</v>
      </c>
      <c r="CH30">
        <v>40.375</v>
      </c>
      <c r="CI30">
        <v>40.25</v>
      </c>
      <c r="CJ30">
        <v>2249.93</v>
      </c>
      <c r="CK30">
        <v>250</v>
      </c>
      <c r="CL30">
        <v>0</v>
      </c>
      <c r="CM30">
        <v>1693604726.9</v>
      </c>
      <c r="CN30">
        <v>0</v>
      </c>
      <c r="CO30">
        <v>1693602814.5</v>
      </c>
      <c r="CP30" t="s">
        <v>343</v>
      </c>
      <c r="CQ30">
        <v>1693602814.5</v>
      </c>
      <c r="CR30">
        <v>1693602809.5</v>
      </c>
      <c r="CS30">
        <v>1</v>
      </c>
      <c r="CT30">
        <v>-0.453</v>
      </c>
      <c r="CU30">
        <v>0.003</v>
      </c>
      <c r="CV30">
        <v>1.345</v>
      </c>
      <c r="CW30">
        <v>0.08400000000000001</v>
      </c>
      <c r="CX30">
        <v>420</v>
      </c>
      <c r="CY30">
        <v>14</v>
      </c>
      <c r="CZ30">
        <v>0.25</v>
      </c>
      <c r="DA30">
        <v>0.1</v>
      </c>
      <c r="DB30">
        <v>10.40452435605646</v>
      </c>
      <c r="DC30">
        <v>0.6138833870940879</v>
      </c>
      <c r="DD30">
        <v>0.06470751896837229</v>
      </c>
      <c r="DE30">
        <v>1</v>
      </c>
      <c r="DF30">
        <v>0.003385727894141682</v>
      </c>
      <c r="DG30">
        <v>0.0003818073280610855</v>
      </c>
      <c r="DH30">
        <v>2.958133667444601E-05</v>
      </c>
      <c r="DI30">
        <v>1</v>
      </c>
      <c r="DJ30">
        <v>0.199375054516948</v>
      </c>
      <c r="DK30">
        <v>0.04834815105016575</v>
      </c>
      <c r="DL30">
        <v>0.003630791645916386</v>
      </c>
      <c r="DM30">
        <v>1</v>
      </c>
      <c r="DN30">
        <v>3</v>
      </c>
      <c r="DO30">
        <v>3</v>
      </c>
      <c r="DP30" t="s">
        <v>344</v>
      </c>
      <c r="DQ30">
        <v>3.10207</v>
      </c>
      <c r="DR30">
        <v>2.66911</v>
      </c>
      <c r="DS30">
        <v>0.0975567</v>
      </c>
      <c r="DT30">
        <v>0.101108</v>
      </c>
      <c r="DU30">
        <v>0.06788619999999999</v>
      </c>
      <c r="DV30">
        <v>0.052479</v>
      </c>
      <c r="DW30">
        <v>26255.9</v>
      </c>
      <c r="DX30">
        <v>28453</v>
      </c>
      <c r="DY30">
        <v>27547.9</v>
      </c>
      <c r="DZ30">
        <v>29753.8</v>
      </c>
      <c r="EA30">
        <v>32148.9</v>
      </c>
      <c r="EB30">
        <v>34806.3</v>
      </c>
      <c r="EC30">
        <v>37791.8</v>
      </c>
      <c r="ED30">
        <v>40833.7</v>
      </c>
      <c r="EE30">
        <v>2.18152</v>
      </c>
      <c r="EF30">
        <v>2.12873</v>
      </c>
      <c r="EG30">
        <v>0</v>
      </c>
      <c r="EH30">
        <v>0</v>
      </c>
      <c r="EI30">
        <v>20.5993</v>
      </c>
      <c r="EJ30">
        <v>999.9</v>
      </c>
      <c r="EK30">
        <v>45.4</v>
      </c>
      <c r="EL30">
        <v>28.8</v>
      </c>
      <c r="EM30">
        <v>17.9757</v>
      </c>
      <c r="EN30">
        <v>64.8907</v>
      </c>
      <c r="EO30">
        <v>11.5264</v>
      </c>
      <c r="EP30">
        <v>1</v>
      </c>
      <c r="EQ30">
        <v>-0.163034</v>
      </c>
      <c r="ER30">
        <v>1.4485</v>
      </c>
      <c r="ES30">
        <v>20.1993</v>
      </c>
      <c r="ET30">
        <v>5.25308</v>
      </c>
      <c r="EU30">
        <v>12.0579</v>
      </c>
      <c r="EV30">
        <v>4.97195</v>
      </c>
      <c r="EW30">
        <v>3.29233</v>
      </c>
      <c r="EX30">
        <v>9999</v>
      </c>
      <c r="EY30">
        <v>9999</v>
      </c>
      <c r="EZ30">
        <v>9999</v>
      </c>
      <c r="FA30">
        <v>168.5</v>
      </c>
      <c r="FB30">
        <v>4.97213</v>
      </c>
      <c r="FC30">
        <v>1.87067</v>
      </c>
      <c r="FD30">
        <v>1.87682</v>
      </c>
      <c r="FE30">
        <v>1.86994</v>
      </c>
      <c r="FF30">
        <v>1.87303</v>
      </c>
      <c r="FG30">
        <v>1.8746</v>
      </c>
      <c r="FH30">
        <v>1.87396</v>
      </c>
      <c r="FI30">
        <v>1.87546</v>
      </c>
      <c r="FJ30">
        <v>0</v>
      </c>
      <c r="FK30">
        <v>0</v>
      </c>
      <c r="FL30">
        <v>0</v>
      </c>
      <c r="FM30">
        <v>0</v>
      </c>
      <c r="FN30" t="s">
        <v>345</v>
      </c>
      <c r="FO30" t="s">
        <v>346</v>
      </c>
      <c r="FP30" t="s">
        <v>347</v>
      </c>
      <c r="FQ30" t="s">
        <v>347</v>
      </c>
      <c r="FR30" t="s">
        <v>347</v>
      </c>
      <c r="FS30" t="s">
        <v>347</v>
      </c>
      <c r="FT30">
        <v>0</v>
      </c>
      <c r="FU30">
        <v>100</v>
      </c>
      <c r="FV30">
        <v>100</v>
      </c>
      <c r="FW30">
        <v>1.313</v>
      </c>
      <c r="FX30">
        <v>0.08210000000000001</v>
      </c>
      <c r="FY30">
        <v>0.3273475442779864</v>
      </c>
      <c r="FZ30">
        <v>0.002616612134532941</v>
      </c>
      <c r="GA30">
        <v>-4.519413631873513E-07</v>
      </c>
      <c r="GB30">
        <v>9.831233035137328E-12</v>
      </c>
      <c r="GC30">
        <v>-0.01127317543493312</v>
      </c>
      <c r="GD30">
        <v>0.01128715920374445</v>
      </c>
      <c r="GE30">
        <v>-0.0004913425133041084</v>
      </c>
      <c r="GF30">
        <v>1.320148971478439E-05</v>
      </c>
      <c r="GG30">
        <v>-1</v>
      </c>
      <c r="GH30">
        <v>2093</v>
      </c>
      <c r="GI30">
        <v>1</v>
      </c>
      <c r="GJ30">
        <v>22</v>
      </c>
      <c r="GK30">
        <v>32</v>
      </c>
      <c r="GL30">
        <v>32.1</v>
      </c>
      <c r="GM30">
        <v>1.07788</v>
      </c>
      <c r="GN30">
        <v>2.5293</v>
      </c>
      <c r="GO30">
        <v>1.39893</v>
      </c>
      <c r="GP30">
        <v>2.28882</v>
      </c>
      <c r="GQ30">
        <v>1.44897</v>
      </c>
      <c r="GR30">
        <v>2.39258</v>
      </c>
      <c r="GS30">
        <v>31.4552</v>
      </c>
      <c r="GT30">
        <v>15.6293</v>
      </c>
      <c r="GU30">
        <v>18</v>
      </c>
      <c r="GV30">
        <v>485.124</v>
      </c>
      <c r="GW30">
        <v>517.288</v>
      </c>
      <c r="GX30">
        <v>19.9999</v>
      </c>
      <c r="GY30">
        <v>25.0969</v>
      </c>
      <c r="GZ30">
        <v>30.0009</v>
      </c>
      <c r="HA30">
        <v>25.0188</v>
      </c>
      <c r="HB30">
        <v>24.9916</v>
      </c>
      <c r="HC30">
        <v>21.549</v>
      </c>
      <c r="HD30">
        <v>46.821</v>
      </c>
      <c r="HE30">
        <v>0</v>
      </c>
      <c r="HF30">
        <v>20</v>
      </c>
      <c r="HG30">
        <v>420</v>
      </c>
      <c r="HH30">
        <v>9.3017</v>
      </c>
      <c r="HI30">
        <v>101.945</v>
      </c>
      <c r="HJ30">
        <v>102.015</v>
      </c>
    </row>
    <row r="31" spans="1:218">
      <c r="A31">
        <v>15</v>
      </c>
      <c r="B31">
        <v>1693604852.6</v>
      </c>
      <c r="C31">
        <v>1890.599999904633</v>
      </c>
      <c r="D31" t="s">
        <v>375</v>
      </c>
      <c r="E31" t="s">
        <v>376</v>
      </c>
      <c r="F31" t="s">
        <v>341</v>
      </c>
      <c r="J31">
        <v>1693604852.6</v>
      </c>
      <c r="K31">
        <f>(L31)/1000</f>
        <v>0</v>
      </c>
      <c r="L31">
        <f>1000*BB31*AJ31*(AX31-AY31)/(100*AQ31*(1000-AJ31*AX31))</f>
        <v>0</v>
      </c>
      <c r="M31">
        <f>BB31*AJ31*(AW31-AV31*(1000-AJ31*AY31)/(1000-AJ31*AX31))/(100*AQ31)</f>
        <v>0</v>
      </c>
      <c r="N31">
        <f>AV31 - IF(AJ31&gt;1, M31*AQ31*100.0/(AL31*BJ31), 0)</f>
        <v>0</v>
      </c>
      <c r="O31">
        <f>((U31-K31/2)*N31-M31)/(U31+K31/2)</f>
        <v>0</v>
      </c>
      <c r="P31">
        <f>O31*(BC31+BD31)/1000.0</f>
        <v>0</v>
      </c>
      <c r="Q31">
        <f>(AV31 - IF(AJ31&gt;1, M31*AQ31*100.0/(AL31*BJ31), 0))*(BC31+BD31)/1000.0</f>
        <v>0</v>
      </c>
      <c r="R31">
        <f>2.0/((1/T31-1/S31)+SIGN(T31)*SQRT((1/T31-1/S31)*(1/T31-1/S31) + 4*AR31/((AR31+1)*(AR31+1))*(2*1/T31*1/S31-1/S31*1/S31)))</f>
        <v>0</v>
      </c>
      <c r="S31">
        <f>IF(LEFT(AS31,1)&lt;&gt;"0",IF(LEFT(AS31,1)="1",3.0,AT31),$D$5+$E$5*(BJ31*BC31/($K$5*1000))+$F$5*(BJ31*BC31/($K$5*1000))*MAX(MIN(AQ31,$J$5),$I$5)*MAX(MIN(AQ31,$J$5),$I$5)+$G$5*MAX(MIN(AQ31,$J$5),$I$5)*(BJ31*BC31/($K$5*1000))+$H$5*(BJ31*BC31/($K$5*1000))*(BJ31*BC31/($K$5*1000)))</f>
        <v>0</v>
      </c>
      <c r="T31">
        <f>K31*(1000-(1000*0.61365*exp(17.502*X31/(240.97+X31))/(BC31+BD31)+AX31)/2)/(1000*0.61365*exp(17.502*X31/(240.97+X31))/(BC31+BD31)-AX31)</f>
        <v>0</v>
      </c>
      <c r="U31">
        <f>1/((AR31+1)/(R31/1.6)+1/(S31/1.37)) + AR31/((AR31+1)/(R31/1.6) + AR31/(S31/1.37))</f>
        <v>0</v>
      </c>
      <c r="V31">
        <f>(AM31*AP31)</f>
        <v>0</v>
      </c>
      <c r="W31">
        <f>(BE31+(V31+2*0.95*5.67E-8*(((BE31+$B$7)+273)^4-(BE31+273)^4)-44100*K31)/(1.84*29.3*S31+8*0.95*5.67E-8*(BE31+273)^3))</f>
        <v>0</v>
      </c>
      <c r="X31">
        <f>($C$7*BF31+$D$7*BG31+$E$7*W31)</f>
        <v>0</v>
      </c>
      <c r="Y31">
        <f>0.61365*exp(17.502*X31/(240.97+X31))</f>
        <v>0</v>
      </c>
      <c r="Z31">
        <f>(AA31/AB31*100)</f>
        <v>0</v>
      </c>
      <c r="AA31">
        <f>AX31*(BC31+BD31)/1000</f>
        <v>0</v>
      </c>
      <c r="AB31">
        <f>0.61365*exp(17.502*BE31/(240.97+BE31))</f>
        <v>0</v>
      </c>
      <c r="AC31">
        <f>(Y31-AX31*(BC31+BD31)/1000)</f>
        <v>0</v>
      </c>
      <c r="AD31">
        <f>(-K31*44100)</f>
        <v>0</v>
      </c>
      <c r="AE31">
        <f>2*29.3*S31*0.92*(BE31-X31)</f>
        <v>0</v>
      </c>
      <c r="AF31">
        <f>2*0.95*5.67E-8*(((BE31+$B$7)+273)^4-(X31+273)^4)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MAX(0,($B$13+$C$13*BJ31)/(1+$D$13*BJ31)*BC31/(BE31+273)*$E$13)</f>
        <v>0</v>
      </c>
      <c r="AM31">
        <f>$B$11*BK31+$C$11*BL31+$F$11*BW31*(1-BZ31)</f>
        <v>0</v>
      </c>
      <c r="AN31">
        <f>AM31*AO31</f>
        <v>0</v>
      </c>
      <c r="AO31">
        <f>($B$11*$D$9+$C$11*$D$9+$F$11*((CJ31+CB31)/MAX(CJ31+CB31+CK31, 0.1)*$I$9+CK31/MAX(CJ31+CB31+CK31, 0.1)*$J$9))/($B$11+$C$11+$F$11)</f>
        <v>0</v>
      </c>
      <c r="AP31">
        <f>($B$11*$K$9+$C$11*$K$9+$F$11*((CJ31+CB31)/MAX(CJ31+CB31+CK31, 0.1)*$P$9+CK31/MAX(CJ31+CB31+CK31, 0.1)*$Q$9))/($B$11+$C$11+$F$11)</f>
        <v>0</v>
      </c>
      <c r="AQ31">
        <v>6</v>
      </c>
      <c r="AR31">
        <v>0.5</v>
      </c>
      <c r="AS31" t="s">
        <v>342</v>
      </c>
      <c r="AT31">
        <v>2</v>
      </c>
      <c r="AU31">
        <v>1693604852.6</v>
      </c>
      <c r="AV31">
        <v>405.083</v>
      </c>
      <c r="AW31">
        <v>420</v>
      </c>
      <c r="AX31">
        <v>13.7573</v>
      </c>
      <c r="AY31">
        <v>9.04044</v>
      </c>
      <c r="AZ31">
        <v>403.773</v>
      </c>
      <c r="BA31">
        <v>13.6724</v>
      </c>
      <c r="BB31">
        <v>500.033</v>
      </c>
      <c r="BC31">
        <v>100.389</v>
      </c>
      <c r="BD31">
        <v>0.0362048</v>
      </c>
      <c r="BE31">
        <v>22.7962</v>
      </c>
      <c r="BF31">
        <v>999.9</v>
      </c>
      <c r="BG31">
        <v>999.9</v>
      </c>
      <c r="BH31">
        <v>0</v>
      </c>
      <c r="BI31">
        <v>0</v>
      </c>
      <c r="BJ31">
        <v>10012.5</v>
      </c>
      <c r="BK31">
        <v>0</v>
      </c>
      <c r="BL31">
        <v>158.931</v>
      </c>
      <c r="BM31">
        <v>-14.917</v>
      </c>
      <c r="BN31">
        <v>410.734</v>
      </c>
      <c r="BO31">
        <v>423.832</v>
      </c>
      <c r="BP31">
        <v>4.71688</v>
      </c>
      <c r="BQ31">
        <v>420</v>
      </c>
      <c r="BR31">
        <v>9.04044</v>
      </c>
      <c r="BS31">
        <v>1.38109</v>
      </c>
      <c r="BT31">
        <v>0.907564</v>
      </c>
      <c r="BU31">
        <v>11.7116</v>
      </c>
      <c r="BV31">
        <v>5.51124</v>
      </c>
      <c r="BW31">
        <v>2499.89</v>
      </c>
      <c r="BX31">
        <v>0.9</v>
      </c>
      <c r="BY31">
        <v>0.09999950000000001</v>
      </c>
      <c r="BZ31">
        <v>0</v>
      </c>
      <c r="CA31">
        <v>2.7629</v>
      </c>
      <c r="CB31">
        <v>0</v>
      </c>
      <c r="CC31">
        <v>33022.3</v>
      </c>
      <c r="CD31">
        <v>22322.8</v>
      </c>
      <c r="CE31">
        <v>40.187</v>
      </c>
      <c r="CF31">
        <v>39.5</v>
      </c>
      <c r="CG31">
        <v>39.875</v>
      </c>
      <c r="CH31">
        <v>38.187</v>
      </c>
      <c r="CI31">
        <v>38.875</v>
      </c>
      <c r="CJ31">
        <v>2249.9</v>
      </c>
      <c r="CK31">
        <v>249.99</v>
      </c>
      <c r="CL31">
        <v>0</v>
      </c>
      <c r="CM31">
        <v>1693604845.1</v>
      </c>
      <c r="CN31">
        <v>0</v>
      </c>
      <c r="CO31">
        <v>1693602814.5</v>
      </c>
      <c r="CP31" t="s">
        <v>343</v>
      </c>
      <c r="CQ31">
        <v>1693602814.5</v>
      </c>
      <c r="CR31">
        <v>1693602809.5</v>
      </c>
      <c r="CS31">
        <v>1</v>
      </c>
      <c r="CT31">
        <v>-0.453</v>
      </c>
      <c r="CU31">
        <v>0.003</v>
      </c>
      <c r="CV31">
        <v>1.345</v>
      </c>
      <c r="CW31">
        <v>0.08400000000000001</v>
      </c>
      <c r="CX31">
        <v>420</v>
      </c>
      <c r="CY31">
        <v>14</v>
      </c>
      <c r="CZ31">
        <v>0.25</v>
      </c>
      <c r="DA31">
        <v>0.1</v>
      </c>
      <c r="DB31">
        <v>10.6846255526927</v>
      </c>
      <c r="DC31">
        <v>0.6716522839798739</v>
      </c>
      <c r="DD31">
        <v>0.05711773475184377</v>
      </c>
      <c r="DE31">
        <v>1</v>
      </c>
      <c r="DF31">
        <v>0.003983793632562035</v>
      </c>
      <c r="DG31">
        <v>-4.136050122146182E-06</v>
      </c>
      <c r="DH31">
        <v>7.786347641535111E-06</v>
      </c>
      <c r="DI31">
        <v>1</v>
      </c>
      <c r="DJ31">
        <v>0.2476507918840447</v>
      </c>
      <c r="DK31">
        <v>0.003565325428018244</v>
      </c>
      <c r="DL31">
        <v>0.0006667642344624622</v>
      </c>
      <c r="DM31">
        <v>1</v>
      </c>
      <c r="DN31">
        <v>3</v>
      </c>
      <c r="DO31">
        <v>3</v>
      </c>
      <c r="DP31" t="s">
        <v>344</v>
      </c>
      <c r="DQ31">
        <v>3.10193</v>
      </c>
      <c r="DR31">
        <v>2.66995</v>
      </c>
      <c r="DS31">
        <v>0.0973976</v>
      </c>
      <c r="DT31">
        <v>0.101066</v>
      </c>
      <c r="DU31">
        <v>0.0699259</v>
      </c>
      <c r="DV31">
        <v>0.0521043</v>
      </c>
      <c r="DW31">
        <v>26248.5</v>
      </c>
      <c r="DX31">
        <v>28442.8</v>
      </c>
      <c r="DY31">
        <v>27536.1</v>
      </c>
      <c r="DZ31">
        <v>29742.4</v>
      </c>
      <c r="EA31">
        <v>32064.5</v>
      </c>
      <c r="EB31">
        <v>34804.6</v>
      </c>
      <c r="EC31">
        <v>37775.7</v>
      </c>
      <c r="ED31">
        <v>40816.1</v>
      </c>
      <c r="EE31">
        <v>2.18113</v>
      </c>
      <c r="EF31">
        <v>2.12668</v>
      </c>
      <c r="EG31">
        <v>0</v>
      </c>
      <c r="EH31">
        <v>0</v>
      </c>
      <c r="EI31">
        <v>20.8054</v>
      </c>
      <c r="EJ31">
        <v>999.9</v>
      </c>
      <c r="EK31">
        <v>45.4</v>
      </c>
      <c r="EL31">
        <v>28.8</v>
      </c>
      <c r="EM31">
        <v>17.9777</v>
      </c>
      <c r="EN31">
        <v>64.8507</v>
      </c>
      <c r="EO31">
        <v>11.0056</v>
      </c>
      <c r="EP31">
        <v>1</v>
      </c>
      <c r="EQ31">
        <v>-0.147017</v>
      </c>
      <c r="ER31">
        <v>1.59065</v>
      </c>
      <c r="ES31">
        <v>20.1974</v>
      </c>
      <c r="ET31">
        <v>5.25742</v>
      </c>
      <c r="EU31">
        <v>12.0579</v>
      </c>
      <c r="EV31">
        <v>4.97315</v>
      </c>
      <c r="EW31">
        <v>3.293</v>
      </c>
      <c r="EX31">
        <v>9999</v>
      </c>
      <c r="EY31">
        <v>9999</v>
      </c>
      <c r="EZ31">
        <v>9999</v>
      </c>
      <c r="FA31">
        <v>168.5</v>
      </c>
      <c r="FB31">
        <v>4.97211</v>
      </c>
      <c r="FC31">
        <v>1.87068</v>
      </c>
      <c r="FD31">
        <v>1.87683</v>
      </c>
      <c r="FE31">
        <v>1.86994</v>
      </c>
      <c r="FF31">
        <v>1.87306</v>
      </c>
      <c r="FG31">
        <v>1.87462</v>
      </c>
      <c r="FH31">
        <v>1.87398</v>
      </c>
      <c r="FI31">
        <v>1.87546</v>
      </c>
      <c r="FJ31">
        <v>0</v>
      </c>
      <c r="FK31">
        <v>0</v>
      </c>
      <c r="FL31">
        <v>0</v>
      </c>
      <c r="FM31">
        <v>0</v>
      </c>
      <c r="FN31" t="s">
        <v>345</v>
      </c>
      <c r="FO31" t="s">
        <v>346</v>
      </c>
      <c r="FP31" t="s">
        <v>347</v>
      </c>
      <c r="FQ31" t="s">
        <v>347</v>
      </c>
      <c r="FR31" t="s">
        <v>347</v>
      </c>
      <c r="FS31" t="s">
        <v>347</v>
      </c>
      <c r="FT31">
        <v>0</v>
      </c>
      <c r="FU31">
        <v>100</v>
      </c>
      <c r="FV31">
        <v>100</v>
      </c>
      <c r="FW31">
        <v>1.31</v>
      </c>
      <c r="FX31">
        <v>0.0849</v>
      </c>
      <c r="FY31">
        <v>0.3273475442779864</v>
      </c>
      <c r="FZ31">
        <v>0.002616612134532941</v>
      </c>
      <c r="GA31">
        <v>-4.519413631873513E-07</v>
      </c>
      <c r="GB31">
        <v>9.831233035137328E-12</v>
      </c>
      <c r="GC31">
        <v>-0.01127317543493312</v>
      </c>
      <c r="GD31">
        <v>0.01128715920374445</v>
      </c>
      <c r="GE31">
        <v>-0.0004913425133041084</v>
      </c>
      <c r="GF31">
        <v>1.320148971478439E-05</v>
      </c>
      <c r="GG31">
        <v>-1</v>
      </c>
      <c r="GH31">
        <v>2093</v>
      </c>
      <c r="GI31">
        <v>1</v>
      </c>
      <c r="GJ31">
        <v>22</v>
      </c>
      <c r="GK31">
        <v>34</v>
      </c>
      <c r="GL31">
        <v>34.1</v>
      </c>
      <c r="GM31">
        <v>1.07788</v>
      </c>
      <c r="GN31">
        <v>2.53418</v>
      </c>
      <c r="GO31">
        <v>1.39893</v>
      </c>
      <c r="GP31">
        <v>2.28882</v>
      </c>
      <c r="GQ31">
        <v>1.44897</v>
      </c>
      <c r="GR31">
        <v>2.49023</v>
      </c>
      <c r="GS31">
        <v>31.4552</v>
      </c>
      <c r="GT31">
        <v>15.6118</v>
      </c>
      <c r="GU31">
        <v>18</v>
      </c>
      <c r="GV31">
        <v>486.866</v>
      </c>
      <c r="GW31">
        <v>517.917</v>
      </c>
      <c r="GX31">
        <v>20</v>
      </c>
      <c r="GY31">
        <v>25.315</v>
      </c>
      <c r="GZ31">
        <v>30.0006</v>
      </c>
      <c r="HA31">
        <v>25.2267</v>
      </c>
      <c r="HB31">
        <v>25.1912</v>
      </c>
      <c r="HC31">
        <v>21.5441</v>
      </c>
      <c r="HD31">
        <v>47.9457</v>
      </c>
      <c r="HE31">
        <v>0</v>
      </c>
      <c r="HF31">
        <v>20</v>
      </c>
      <c r="HG31">
        <v>420</v>
      </c>
      <c r="HH31">
        <v>9.099740000000001</v>
      </c>
      <c r="HI31">
        <v>101.901</v>
      </c>
      <c r="HJ31">
        <v>101.973</v>
      </c>
    </row>
    <row r="32" spans="1:218">
      <c r="A32">
        <v>16</v>
      </c>
      <c r="B32">
        <v>1693605045.6</v>
      </c>
      <c r="C32">
        <v>2083.599999904633</v>
      </c>
      <c r="D32" t="s">
        <v>377</v>
      </c>
      <c r="E32" t="s">
        <v>378</v>
      </c>
      <c r="F32" t="s">
        <v>341</v>
      </c>
      <c r="J32">
        <v>1693605045.6</v>
      </c>
      <c r="K32">
        <f>(L32)/1000</f>
        <v>0</v>
      </c>
      <c r="L32">
        <f>1000*BB32*AJ32*(AX32-AY32)/(100*AQ32*(1000-AJ32*AX32))</f>
        <v>0</v>
      </c>
      <c r="M32">
        <f>BB32*AJ32*(AW32-AV32*(1000-AJ32*AY32)/(1000-AJ32*AX32))/(100*AQ32)</f>
        <v>0</v>
      </c>
      <c r="N32">
        <f>AV32 - IF(AJ32&gt;1, M32*AQ32*100.0/(AL32*BJ32), 0)</f>
        <v>0</v>
      </c>
      <c r="O32">
        <f>((U32-K32/2)*N32-M32)/(U32+K32/2)</f>
        <v>0</v>
      </c>
      <c r="P32">
        <f>O32*(BC32+BD32)/1000.0</f>
        <v>0</v>
      </c>
      <c r="Q32">
        <f>(AV32 - IF(AJ32&gt;1, M32*AQ32*100.0/(AL32*BJ32), 0))*(BC32+BD32)/1000.0</f>
        <v>0</v>
      </c>
      <c r="R32">
        <f>2.0/((1/T32-1/S32)+SIGN(T32)*SQRT((1/T32-1/S32)*(1/T32-1/S32) + 4*AR32/((AR32+1)*(AR32+1))*(2*1/T32*1/S32-1/S32*1/S32)))</f>
        <v>0</v>
      </c>
      <c r="S32">
        <f>IF(LEFT(AS32,1)&lt;&gt;"0",IF(LEFT(AS32,1)="1",3.0,AT32),$D$5+$E$5*(BJ32*BC32/($K$5*1000))+$F$5*(BJ32*BC32/($K$5*1000))*MAX(MIN(AQ32,$J$5),$I$5)*MAX(MIN(AQ32,$J$5),$I$5)+$G$5*MAX(MIN(AQ32,$J$5),$I$5)*(BJ32*BC32/($K$5*1000))+$H$5*(BJ32*BC32/($K$5*1000))*(BJ32*BC32/($K$5*1000)))</f>
        <v>0</v>
      </c>
      <c r="T32">
        <f>K32*(1000-(1000*0.61365*exp(17.502*X32/(240.97+X32))/(BC32+BD32)+AX32)/2)/(1000*0.61365*exp(17.502*X32/(240.97+X32))/(BC32+BD32)-AX32)</f>
        <v>0</v>
      </c>
      <c r="U32">
        <f>1/((AR32+1)/(R32/1.6)+1/(S32/1.37)) + AR32/((AR32+1)/(R32/1.6) + AR32/(S32/1.37))</f>
        <v>0</v>
      </c>
      <c r="V32">
        <f>(AM32*AP32)</f>
        <v>0</v>
      </c>
      <c r="W32">
        <f>(BE32+(V32+2*0.95*5.67E-8*(((BE32+$B$7)+273)^4-(BE32+273)^4)-44100*K32)/(1.84*29.3*S32+8*0.95*5.67E-8*(BE32+273)^3))</f>
        <v>0</v>
      </c>
      <c r="X32">
        <f>($C$7*BF32+$D$7*BG32+$E$7*W32)</f>
        <v>0</v>
      </c>
      <c r="Y32">
        <f>0.61365*exp(17.502*X32/(240.97+X32))</f>
        <v>0</v>
      </c>
      <c r="Z32">
        <f>(AA32/AB32*100)</f>
        <v>0</v>
      </c>
      <c r="AA32">
        <f>AX32*(BC32+BD32)/1000</f>
        <v>0</v>
      </c>
      <c r="AB32">
        <f>0.61365*exp(17.502*BE32/(240.97+BE32))</f>
        <v>0</v>
      </c>
      <c r="AC32">
        <f>(Y32-AX32*(BC32+BD32)/1000)</f>
        <v>0</v>
      </c>
      <c r="AD32">
        <f>(-K32*44100)</f>
        <v>0</v>
      </c>
      <c r="AE32">
        <f>2*29.3*S32*0.92*(BE32-X32)</f>
        <v>0</v>
      </c>
      <c r="AF32">
        <f>2*0.95*5.67E-8*(((BE32+$B$7)+273)^4-(X32+273)^4)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MAX(0,($B$13+$C$13*BJ32)/(1+$D$13*BJ32)*BC32/(BE32+273)*$E$13)</f>
        <v>0</v>
      </c>
      <c r="AM32">
        <f>$B$11*BK32+$C$11*BL32+$F$11*BW32*(1-BZ32)</f>
        <v>0</v>
      </c>
      <c r="AN32">
        <f>AM32*AO32</f>
        <v>0</v>
      </c>
      <c r="AO32">
        <f>($B$11*$D$9+$C$11*$D$9+$F$11*((CJ32+CB32)/MAX(CJ32+CB32+CK32, 0.1)*$I$9+CK32/MAX(CJ32+CB32+CK32, 0.1)*$J$9))/($B$11+$C$11+$F$11)</f>
        <v>0</v>
      </c>
      <c r="AP32">
        <f>($B$11*$K$9+$C$11*$K$9+$F$11*((CJ32+CB32)/MAX(CJ32+CB32+CK32, 0.1)*$P$9+CK32/MAX(CJ32+CB32+CK32, 0.1)*$Q$9))/($B$11+$C$11+$F$11)</f>
        <v>0</v>
      </c>
      <c r="AQ32">
        <v>6</v>
      </c>
      <c r="AR32">
        <v>0.5</v>
      </c>
      <c r="AS32" t="s">
        <v>342</v>
      </c>
      <c r="AT32">
        <v>2</v>
      </c>
      <c r="AU32">
        <v>1693605045.6</v>
      </c>
      <c r="AV32">
        <v>407.061</v>
      </c>
      <c r="AW32">
        <v>419.927</v>
      </c>
      <c r="AX32">
        <v>13.7399</v>
      </c>
      <c r="AY32">
        <v>9.20881</v>
      </c>
      <c r="AZ32">
        <v>405.746</v>
      </c>
      <c r="BA32">
        <v>13.655</v>
      </c>
      <c r="BB32">
        <v>500.08</v>
      </c>
      <c r="BC32">
        <v>100.398</v>
      </c>
      <c r="BD32">
        <v>0.035519</v>
      </c>
      <c r="BE32">
        <v>22.6629</v>
      </c>
      <c r="BF32">
        <v>999.9</v>
      </c>
      <c r="BG32">
        <v>999.9</v>
      </c>
      <c r="BH32">
        <v>0</v>
      </c>
      <c r="BI32">
        <v>0</v>
      </c>
      <c r="BJ32">
        <v>9996.25</v>
      </c>
      <c r="BK32">
        <v>0</v>
      </c>
      <c r="BL32">
        <v>128.642</v>
      </c>
      <c r="BM32">
        <v>-12.8655</v>
      </c>
      <c r="BN32">
        <v>412.732</v>
      </c>
      <c r="BO32">
        <v>423.83</v>
      </c>
      <c r="BP32">
        <v>4.53107</v>
      </c>
      <c r="BQ32">
        <v>419.927</v>
      </c>
      <c r="BR32">
        <v>9.20881</v>
      </c>
      <c r="BS32">
        <v>1.37945</v>
      </c>
      <c r="BT32">
        <v>0.924543</v>
      </c>
      <c r="BU32">
        <v>11.6936</v>
      </c>
      <c r="BV32">
        <v>5.77854</v>
      </c>
      <c r="BW32">
        <v>2499.89</v>
      </c>
      <c r="BX32">
        <v>0.900004</v>
      </c>
      <c r="BY32">
        <v>0.099996</v>
      </c>
      <c r="BZ32">
        <v>0</v>
      </c>
      <c r="CA32">
        <v>2.6884</v>
      </c>
      <c r="CB32">
        <v>0</v>
      </c>
      <c r="CC32">
        <v>26351.8</v>
      </c>
      <c r="CD32">
        <v>22322.8</v>
      </c>
      <c r="CE32">
        <v>38</v>
      </c>
      <c r="CF32">
        <v>38.125</v>
      </c>
      <c r="CG32">
        <v>37.875</v>
      </c>
      <c r="CH32">
        <v>36.687</v>
      </c>
      <c r="CI32">
        <v>37.125</v>
      </c>
      <c r="CJ32">
        <v>2249.91</v>
      </c>
      <c r="CK32">
        <v>249.98</v>
      </c>
      <c r="CL32">
        <v>0</v>
      </c>
      <c r="CM32">
        <v>1693605038.3</v>
      </c>
      <c r="CN32">
        <v>0</v>
      </c>
      <c r="CO32">
        <v>1693602814.5</v>
      </c>
      <c r="CP32" t="s">
        <v>343</v>
      </c>
      <c r="CQ32">
        <v>1693602814.5</v>
      </c>
      <c r="CR32">
        <v>1693602809.5</v>
      </c>
      <c r="CS32">
        <v>1</v>
      </c>
      <c r="CT32">
        <v>-0.453</v>
      </c>
      <c r="CU32">
        <v>0.003</v>
      </c>
      <c r="CV32">
        <v>1.345</v>
      </c>
      <c r="CW32">
        <v>0.08400000000000001</v>
      </c>
      <c r="CX32">
        <v>420</v>
      </c>
      <c r="CY32">
        <v>14</v>
      </c>
      <c r="CZ32">
        <v>0.25</v>
      </c>
      <c r="DA32">
        <v>0.1</v>
      </c>
      <c r="DB32">
        <v>9.182953061581623</v>
      </c>
      <c r="DC32">
        <v>0.7122366173495374</v>
      </c>
      <c r="DD32">
        <v>0.0621941221259462</v>
      </c>
      <c r="DE32">
        <v>1</v>
      </c>
      <c r="DF32">
        <v>0.003877137107251842</v>
      </c>
      <c r="DG32">
        <v>-0.0003477565832440786</v>
      </c>
      <c r="DH32">
        <v>2.610008087974351E-05</v>
      </c>
      <c r="DI32">
        <v>1</v>
      </c>
      <c r="DJ32">
        <v>0.2448218265495924</v>
      </c>
      <c r="DK32">
        <v>-0.03155642378946481</v>
      </c>
      <c r="DL32">
        <v>0.002370919627337187</v>
      </c>
      <c r="DM32">
        <v>1</v>
      </c>
      <c r="DN32">
        <v>3</v>
      </c>
      <c r="DO32">
        <v>3</v>
      </c>
      <c r="DP32" t="s">
        <v>344</v>
      </c>
      <c r="DQ32">
        <v>3.10204</v>
      </c>
      <c r="DR32">
        <v>2.66912</v>
      </c>
      <c r="DS32">
        <v>0.0977616</v>
      </c>
      <c r="DT32">
        <v>0.101054</v>
      </c>
      <c r="DU32">
        <v>0.0698598</v>
      </c>
      <c r="DV32">
        <v>0.0528687</v>
      </c>
      <c r="DW32">
        <v>26241.5</v>
      </c>
      <c r="DX32">
        <v>28447.5</v>
      </c>
      <c r="DY32">
        <v>27539.4</v>
      </c>
      <c r="DZ32">
        <v>29746.6</v>
      </c>
      <c r="EA32">
        <v>32071.1</v>
      </c>
      <c r="EB32">
        <v>34783.3</v>
      </c>
      <c r="EC32">
        <v>37780.5</v>
      </c>
      <c r="ED32">
        <v>40823.8</v>
      </c>
      <c r="EE32">
        <v>2.18537</v>
      </c>
      <c r="EF32">
        <v>2.1309</v>
      </c>
      <c r="EG32">
        <v>0</v>
      </c>
      <c r="EH32">
        <v>0</v>
      </c>
      <c r="EI32">
        <v>21.0111</v>
      </c>
      <c r="EJ32">
        <v>999.9</v>
      </c>
      <c r="EK32">
        <v>45.1</v>
      </c>
      <c r="EL32">
        <v>28.8</v>
      </c>
      <c r="EM32">
        <v>17.8601</v>
      </c>
      <c r="EN32">
        <v>65.05070000000001</v>
      </c>
      <c r="EO32">
        <v>11.0657</v>
      </c>
      <c r="EP32">
        <v>1</v>
      </c>
      <c r="EQ32">
        <v>-0.155902</v>
      </c>
      <c r="ER32">
        <v>1.5248</v>
      </c>
      <c r="ES32">
        <v>20.1999</v>
      </c>
      <c r="ET32">
        <v>5.25772</v>
      </c>
      <c r="EU32">
        <v>12.0579</v>
      </c>
      <c r="EV32">
        <v>4.97325</v>
      </c>
      <c r="EW32">
        <v>3.293</v>
      </c>
      <c r="EX32">
        <v>9999</v>
      </c>
      <c r="EY32">
        <v>9999</v>
      </c>
      <c r="EZ32">
        <v>9999</v>
      </c>
      <c r="FA32">
        <v>168.6</v>
      </c>
      <c r="FB32">
        <v>4.97211</v>
      </c>
      <c r="FC32">
        <v>1.87063</v>
      </c>
      <c r="FD32">
        <v>1.87683</v>
      </c>
      <c r="FE32">
        <v>1.86994</v>
      </c>
      <c r="FF32">
        <v>1.87304</v>
      </c>
      <c r="FG32">
        <v>1.87456</v>
      </c>
      <c r="FH32">
        <v>1.87399</v>
      </c>
      <c r="FI32">
        <v>1.87546</v>
      </c>
      <c r="FJ32">
        <v>0</v>
      </c>
      <c r="FK32">
        <v>0</v>
      </c>
      <c r="FL32">
        <v>0</v>
      </c>
      <c r="FM32">
        <v>0</v>
      </c>
      <c r="FN32" t="s">
        <v>345</v>
      </c>
      <c r="FO32" t="s">
        <v>346</v>
      </c>
      <c r="FP32" t="s">
        <v>347</v>
      </c>
      <c r="FQ32" t="s">
        <v>347</v>
      </c>
      <c r="FR32" t="s">
        <v>347</v>
      </c>
      <c r="FS32" t="s">
        <v>347</v>
      </c>
      <c r="FT32">
        <v>0</v>
      </c>
      <c r="FU32">
        <v>100</v>
      </c>
      <c r="FV32">
        <v>100</v>
      </c>
      <c r="FW32">
        <v>1.315</v>
      </c>
      <c r="FX32">
        <v>0.0849</v>
      </c>
      <c r="FY32">
        <v>0.3273475442779864</v>
      </c>
      <c r="FZ32">
        <v>0.002616612134532941</v>
      </c>
      <c r="GA32">
        <v>-4.519413631873513E-07</v>
      </c>
      <c r="GB32">
        <v>9.831233035137328E-12</v>
      </c>
      <c r="GC32">
        <v>-0.01127317543493312</v>
      </c>
      <c r="GD32">
        <v>0.01128715920374445</v>
      </c>
      <c r="GE32">
        <v>-0.0004913425133041084</v>
      </c>
      <c r="GF32">
        <v>1.320148971478439E-05</v>
      </c>
      <c r="GG32">
        <v>-1</v>
      </c>
      <c r="GH32">
        <v>2093</v>
      </c>
      <c r="GI32">
        <v>1</v>
      </c>
      <c r="GJ32">
        <v>22</v>
      </c>
      <c r="GK32">
        <v>37.2</v>
      </c>
      <c r="GL32">
        <v>37.3</v>
      </c>
      <c r="GM32">
        <v>1.0791</v>
      </c>
      <c r="GN32">
        <v>2.54028</v>
      </c>
      <c r="GO32">
        <v>1.39893</v>
      </c>
      <c r="GP32">
        <v>2.29004</v>
      </c>
      <c r="GQ32">
        <v>1.44897</v>
      </c>
      <c r="GR32">
        <v>2.3938</v>
      </c>
      <c r="GS32">
        <v>31.4333</v>
      </c>
      <c r="GT32">
        <v>15.5592</v>
      </c>
      <c r="GU32">
        <v>18</v>
      </c>
      <c r="GV32">
        <v>489.754</v>
      </c>
      <c r="GW32">
        <v>521.205</v>
      </c>
      <c r="GX32">
        <v>19.9987</v>
      </c>
      <c r="GY32">
        <v>25.2098</v>
      </c>
      <c r="GZ32">
        <v>29.9994</v>
      </c>
      <c r="HA32">
        <v>25.2526</v>
      </c>
      <c r="HB32">
        <v>25.2252</v>
      </c>
      <c r="HC32">
        <v>21.5588</v>
      </c>
      <c r="HD32">
        <v>46.8444</v>
      </c>
      <c r="HE32">
        <v>0</v>
      </c>
      <c r="HF32">
        <v>20</v>
      </c>
      <c r="HG32">
        <v>420</v>
      </c>
      <c r="HH32">
        <v>9.2928</v>
      </c>
      <c r="HI32">
        <v>101.914</v>
      </c>
      <c r="HJ32">
        <v>101.99</v>
      </c>
    </row>
    <row r="33" spans="1:218">
      <c r="A33">
        <v>17</v>
      </c>
      <c r="B33">
        <v>1693605175.5</v>
      </c>
      <c r="C33">
        <v>2213.5</v>
      </c>
      <c r="D33" t="s">
        <v>379</v>
      </c>
      <c r="E33" t="s">
        <v>380</v>
      </c>
      <c r="F33" t="s">
        <v>341</v>
      </c>
      <c r="J33">
        <v>1693605175.5</v>
      </c>
      <c r="K33">
        <f>(L33)/1000</f>
        <v>0</v>
      </c>
      <c r="L33">
        <f>1000*BB33*AJ33*(AX33-AY33)/(100*AQ33*(1000-AJ33*AX33))</f>
        <v>0</v>
      </c>
      <c r="M33">
        <f>BB33*AJ33*(AW33-AV33*(1000-AJ33*AY33)/(1000-AJ33*AX33))/(100*AQ33)</f>
        <v>0</v>
      </c>
      <c r="N33">
        <f>AV33 - IF(AJ33&gt;1, M33*AQ33*100.0/(AL33*BJ33), 0)</f>
        <v>0</v>
      </c>
      <c r="O33">
        <f>((U33-K33/2)*N33-M33)/(U33+K33/2)</f>
        <v>0</v>
      </c>
      <c r="P33">
        <f>O33*(BC33+BD33)/1000.0</f>
        <v>0</v>
      </c>
      <c r="Q33">
        <f>(AV33 - IF(AJ33&gt;1, M33*AQ33*100.0/(AL33*BJ33), 0))*(BC33+BD33)/1000.0</f>
        <v>0</v>
      </c>
      <c r="R33">
        <f>2.0/((1/T33-1/S33)+SIGN(T33)*SQRT((1/T33-1/S33)*(1/T33-1/S33) + 4*AR33/((AR33+1)*(AR33+1))*(2*1/T33*1/S33-1/S33*1/S33)))</f>
        <v>0</v>
      </c>
      <c r="S33">
        <f>IF(LEFT(AS33,1)&lt;&gt;"0",IF(LEFT(AS33,1)="1",3.0,AT33),$D$5+$E$5*(BJ33*BC33/($K$5*1000))+$F$5*(BJ33*BC33/($K$5*1000))*MAX(MIN(AQ33,$J$5),$I$5)*MAX(MIN(AQ33,$J$5),$I$5)+$G$5*MAX(MIN(AQ33,$J$5),$I$5)*(BJ33*BC33/($K$5*1000))+$H$5*(BJ33*BC33/($K$5*1000))*(BJ33*BC33/($K$5*1000)))</f>
        <v>0</v>
      </c>
      <c r="T33">
        <f>K33*(1000-(1000*0.61365*exp(17.502*X33/(240.97+X33))/(BC33+BD33)+AX33)/2)/(1000*0.61365*exp(17.502*X33/(240.97+X33))/(BC33+BD33)-AX33)</f>
        <v>0</v>
      </c>
      <c r="U33">
        <f>1/((AR33+1)/(R33/1.6)+1/(S33/1.37)) + AR33/((AR33+1)/(R33/1.6) + AR33/(S33/1.37))</f>
        <v>0</v>
      </c>
      <c r="V33">
        <f>(AM33*AP33)</f>
        <v>0</v>
      </c>
      <c r="W33">
        <f>(BE33+(V33+2*0.95*5.67E-8*(((BE33+$B$7)+273)^4-(BE33+273)^4)-44100*K33)/(1.84*29.3*S33+8*0.95*5.67E-8*(BE33+273)^3))</f>
        <v>0</v>
      </c>
      <c r="X33">
        <f>($C$7*BF33+$D$7*BG33+$E$7*W33)</f>
        <v>0</v>
      </c>
      <c r="Y33">
        <f>0.61365*exp(17.502*X33/(240.97+X33))</f>
        <v>0</v>
      </c>
      <c r="Z33">
        <f>(AA33/AB33*100)</f>
        <v>0</v>
      </c>
      <c r="AA33">
        <f>AX33*(BC33+BD33)/1000</f>
        <v>0</v>
      </c>
      <c r="AB33">
        <f>0.61365*exp(17.502*BE33/(240.97+BE33))</f>
        <v>0</v>
      </c>
      <c r="AC33">
        <f>(Y33-AX33*(BC33+BD33)/1000)</f>
        <v>0</v>
      </c>
      <c r="AD33">
        <f>(-K33*44100)</f>
        <v>0</v>
      </c>
      <c r="AE33">
        <f>2*29.3*S33*0.92*(BE33-X33)</f>
        <v>0</v>
      </c>
      <c r="AF33">
        <f>2*0.95*5.67E-8*(((BE33+$B$7)+273)^4-(X33+273)^4)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MAX(0,($B$13+$C$13*BJ33)/(1+$D$13*BJ33)*BC33/(BE33+273)*$E$13)</f>
        <v>0</v>
      </c>
      <c r="AM33">
        <f>$B$11*BK33+$C$11*BL33+$F$11*BW33*(1-BZ33)</f>
        <v>0</v>
      </c>
      <c r="AN33">
        <f>AM33*AO33</f>
        <v>0</v>
      </c>
      <c r="AO33">
        <f>($B$11*$D$9+$C$11*$D$9+$F$11*((CJ33+CB33)/MAX(CJ33+CB33+CK33, 0.1)*$I$9+CK33/MAX(CJ33+CB33+CK33, 0.1)*$J$9))/($B$11+$C$11+$F$11)</f>
        <v>0</v>
      </c>
      <c r="AP33">
        <f>($B$11*$K$9+$C$11*$K$9+$F$11*((CJ33+CB33)/MAX(CJ33+CB33+CK33, 0.1)*$P$9+CK33/MAX(CJ33+CB33+CK33, 0.1)*$Q$9))/($B$11+$C$11+$F$11)</f>
        <v>0</v>
      </c>
      <c r="AQ33">
        <v>6</v>
      </c>
      <c r="AR33">
        <v>0.5</v>
      </c>
      <c r="AS33" t="s">
        <v>342</v>
      </c>
      <c r="AT33">
        <v>2</v>
      </c>
      <c r="AU33">
        <v>1693605175.5</v>
      </c>
      <c r="AV33">
        <v>404.308</v>
      </c>
      <c r="AW33">
        <v>420.048</v>
      </c>
      <c r="AX33">
        <v>13.3881</v>
      </c>
      <c r="AY33">
        <v>9.92412</v>
      </c>
      <c r="AZ33">
        <v>402.998</v>
      </c>
      <c r="BA33">
        <v>13.3051</v>
      </c>
      <c r="BB33">
        <v>499.687</v>
      </c>
      <c r="BC33">
        <v>100.396</v>
      </c>
      <c r="BD33">
        <v>0.0358147</v>
      </c>
      <c r="BE33">
        <v>22.4157</v>
      </c>
      <c r="BF33">
        <v>999.9</v>
      </c>
      <c r="BG33">
        <v>999.9</v>
      </c>
      <c r="BH33">
        <v>0</v>
      </c>
      <c r="BI33">
        <v>0</v>
      </c>
      <c r="BJ33">
        <v>9978.75</v>
      </c>
      <c r="BK33">
        <v>0</v>
      </c>
      <c r="BL33">
        <v>129.771</v>
      </c>
      <c r="BM33">
        <v>-15.7408</v>
      </c>
      <c r="BN33">
        <v>409.794</v>
      </c>
      <c r="BO33">
        <v>424.259</v>
      </c>
      <c r="BP33">
        <v>3.46403</v>
      </c>
      <c r="BQ33">
        <v>420.048</v>
      </c>
      <c r="BR33">
        <v>9.92412</v>
      </c>
      <c r="BS33">
        <v>1.34412</v>
      </c>
      <c r="BT33">
        <v>0.996347</v>
      </c>
      <c r="BU33">
        <v>11.3015</v>
      </c>
      <c r="BV33">
        <v>6.86307</v>
      </c>
      <c r="BW33">
        <v>2500.06</v>
      </c>
      <c r="BX33">
        <v>0.900011</v>
      </c>
      <c r="BY33">
        <v>0.0999895</v>
      </c>
      <c r="BZ33">
        <v>0</v>
      </c>
      <c r="CA33">
        <v>2.5441</v>
      </c>
      <c r="CB33">
        <v>0</v>
      </c>
      <c r="CC33">
        <v>32464.8</v>
      </c>
      <c r="CD33">
        <v>22324.4</v>
      </c>
      <c r="CE33">
        <v>41.125</v>
      </c>
      <c r="CF33">
        <v>40.875</v>
      </c>
      <c r="CG33">
        <v>40.437</v>
      </c>
      <c r="CH33">
        <v>39.875</v>
      </c>
      <c r="CI33">
        <v>39.812</v>
      </c>
      <c r="CJ33">
        <v>2250.08</v>
      </c>
      <c r="CK33">
        <v>249.98</v>
      </c>
      <c r="CL33">
        <v>0</v>
      </c>
      <c r="CM33">
        <v>1693605168.5</v>
      </c>
      <c r="CN33">
        <v>0</v>
      </c>
      <c r="CO33">
        <v>1693602814.5</v>
      </c>
      <c r="CP33" t="s">
        <v>343</v>
      </c>
      <c r="CQ33">
        <v>1693602814.5</v>
      </c>
      <c r="CR33">
        <v>1693602809.5</v>
      </c>
      <c r="CS33">
        <v>1</v>
      </c>
      <c r="CT33">
        <v>-0.453</v>
      </c>
      <c r="CU33">
        <v>0.003</v>
      </c>
      <c r="CV33">
        <v>1.345</v>
      </c>
      <c r="CW33">
        <v>0.08400000000000001</v>
      </c>
      <c r="CX33">
        <v>420</v>
      </c>
      <c r="CY33">
        <v>14</v>
      </c>
      <c r="CZ33">
        <v>0.25</v>
      </c>
      <c r="DA33">
        <v>0.1</v>
      </c>
      <c r="DB33">
        <v>11.75558908584964</v>
      </c>
      <c r="DC33">
        <v>1.38622596812755</v>
      </c>
      <c r="DD33">
        <v>0.109528001005058</v>
      </c>
      <c r="DE33">
        <v>0</v>
      </c>
      <c r="DF33">
        <v>0.002903219688474817</v>
      </c>
      <c r="DG33">
        <v>9.459430947758894E-05</v>
      </c>
      <c r="DH33">
        <v>1.057343906784971E-05</v>
      </c>
      <c r="DI33">
        <v>1</v>
      </c>
      <c r="DJ33">
        <v>0.1761437559369629</v>
      </c>
      <c r="DK33">
        <v>0.0113127464715522</v>
      </c>
      <c r="DL33">
        <v>0.000967405652532986</v>
      </c>
      <c r="DM33">
        <v>1</v>
      </c>
      <c r="DN33">
        <v>2</v>
      </c>
      <c r="DO33">
        <v>3</v>
      </c>
      <c r="DP33" t="s">
        <v>354</v>
      </c>
      <c r="DQ33">
        <v>3.10178</v>
      </c>
      <c r="DR33">
        <v>2.66927</v>
      </c>
      <c r="DS33">
        <v>0.0972908</v>
      </c>
      <c r="DT33">
        <v>0.101115</v>
      </c>
      <c r="DU33">
        <v>0.06852519999999999</v>
      </c>
      <c r="DV33">
        <v>0.0560862</v>
      </c>
      <c r="DW33">
        <v>26260.2</v>
      </c>
      <c r="DX33">
        <v>28453</v>
      </c>
      <c r="DY33">
        <v>27543.8</v>
      </c>
      <c r="DZ33">
        <v>29753.6</v>
      </c>
      <c r="EA33">
        <v>32123.5</v>
      </c>
      <c r="EB33">
        <v>34674.9</v>
      </c>
      <c r="EC33">
        <v>37787.5</v>
      </c>
      <c r="ED33">
        <v>40834.4</v>
      </c>
      <c r="EE33">
        <v>2.18582</v>
      </c>
      <c r="EF33">
        <v>2.13517</v>
      </c>
      <c r="EG33">
        <v>0</v>
      </c>
      <c r="EH33">
        <v>0</v>
      </c>
      <c r="EI33">
        <v>21.0939</v>
      </c>
      <c r="EJ33">
        <v>999.9</v>
      </c>
      <c r="EK33">
        <v>45</v>
      </c>
      <c r="EL33">
        <v>28.8</v>
      </c>
      <c r="EM33">
        <v>17.818</v>
      </c>
      <c r="EN33">
        <v>64.95059999999999</v>
      </c>
      <c r="EO33">
        <v>11.2059</v>
      </c>
      <c r="EP33">
        <v>1</v>
      </c>
      <c r="EQ33">
        <v>-0.172685</v>
      </c>
      <c r="ER33">
        <v>1.47716</v>
      </c>
      <c r="ES33">
        <v>20.1999</v>
      </c>
      <c r="ET33">
        <v>5.25398</v>
      </c>
      <c r="EU33">
        <v>12.0579</v>
      </c>
      <c r="EV33">
        <v>4.9729</v>
      </c>
      <c r="EW33">
        <v>3.293</v>
      </c>
      <c r="EX33">
        <v>9999</v>
      </c>
      <c r="EY33">
        <v>9999</v>
      </c>
      <c r="EZ33">
        <v>9999</v>
      </c>
      <c r="FA33">
        <v>168.6</v>
      </c>
      <c r="FB33">
        <v>4.97209</v>
      </c>
      <c r="FC33">
        <v>1.87071</v>
      </c>
      <c r="FD33">
        <v>1.87683</v>
      </c>
      <c r="FE33">
        <v>1.86995</v>
      </c>
      <c r="FF33">
        <v>1.87305</v>
      </c>
      <c r="FG33">
        <v>1.87459</v>
      </c>
      <c r="FH33">
        <v>1.87399</v>
      </c>
      <c r="FI33">
        <v>1.87546</v>
      </c>
      <c r="FJ33">
        <v>0</v>
      </c>
      <c r="FK33">
        <v>0</v>
      </c>
      <c r="FL33">
        <v>0</v>
      </c>
      <c r="FM33">
        <v>0</v>
      </c>
      <c r="FN33" t="s">
        <v>345</v>
      </c>
      <c r="FO33" t="s">
        <v>346</v>
      </c>
      <c r="FP33" t="s">
        <v>347</v>
      </c>
      <c r="FQ33" t="s">
        <v>347</v>
      </c>
      <c r="FR33" t="s">
        <v>347</v>
      </c>
      <c r="FS33" t="s">
        <v>347</v>
      </c>
      <c r="FT33">
        <v>0</v>
      </c>
      <c r="FU33">
        <v>100</v>
      </c>
      <c r="FV33">
        <v>100</v>
      </c>
      <c r="FW33">
        <v>1.31</v>
      </c>
      <c r="FX33">
        <v>0.083</v>
      </c>
      <c r="FY33">
        <v>0.3273475442779864</v>
      </c>
      <c r="FZ33">
        <v>0.002616612134532941</v>
      </c>
      <c r="GA33">
        <v>-4.519413631873513E-07</v>
      </c>
      <c r="GB33">
        <v>9.831233035137328E-12</v>
      </c>
      <c r="GC33">
        <v>-0.01127317543493312</v>
      </c>
      <c r="GD33">
        <v>0.01128715920374445</v>
      </c>
      <c r="GE33">
        <v>-0.0004913425133041084</v>
      </c>
      <c r="GF33">
        <v>1.320148971478439E-05</v>
      </c>
      <c r="GG33">
        <v>-1</v>
      </c>
      <c r="GH33">
        <v>2093</v>
      </c>
      <c r="GI33">
        <v>1</v>
      </c>
      <c r="GJ33">
        <v>22</v>
      </c>
      <c r="GK33">
        <v>39.4</v>
      </c>
      <c r="GL33">
        <v>39.4</v>
      </c>
      <c r="GM33">
        <v>1.07788</v>
      </c>
      <c r="GN33">
        <v>2.5293</v>
      </c>
      <c r="GO33">
        <v>1.39893</v>
      </c>
      <c r="GP33">
        <v>2.28882</v>
      </c>
      <c r="GQ33">
        <v>1.44897</v>
      </c>
      <c r="GR33">
        <v>2.52686</v>
      </c>
      <c r="GS33">
        <v>31.4115</v>
      </c>
      <c r="GT33">
        <v>15.5417</v>
      </c>
      <c r="GU33">
        <v>18</v>
      </c>
      <c r="GV33">
        <v>488.524</v>
      </c>
      <c r="GW33">
        <v>522.8680000000001</v>
      </c>
      <c r="GX33">
        <v>19.9987</v>
      </c>
      <c r="GY33">
        <v>24.9577</v>
      </c>
      <c r="GZ33">
        <v>29.9995</v>
      </c>
      <c r="HA33">
        <v>25.0959</v>
      </c>
      <c r="HB33">
        <v>25.0976</v>
      </c>
      <c r="HC33">
        <v>21.5532</v>
      </c>
      <c r="HD33">
        <v>43.655</v>
      </c>
      <c r="HE33">
        <v>0</v>
      </c>
      <c r="HF33">
        <v>20</v>
      </c>
      <c r="HG33">
        <v>420</v>
      </c>
      <c r="HH33">
        <v>10.012</v>
      </c>
      <c r="HI33">
        <v>101.931</v>
      </c>
      <c r="HJ33">
        <v>102.016</v>
      </c>
    </row>
    <row r="34" spans="1:218">
      <c r="A34">
        <v>18</v>
      </c>
      <c r="B34">
        <v>1693605252.5</v>
      </c>
      <c r="C34">
        <v>2290.5</v>
      </c>
      <c r="D34" t="s">
        <v>381</v>
      </c>
      <c r="E34" t="s">
        <v>382</v>
      </c>
      <c r="F34" t="s">
        <v>341</v>
      </c>
      <c r="J34">
        <v>1693605252.5</v>
      </c>
      <c r="K34">
        <f>(L34)/1000</f>
        <v>0</v>
      </c>
      <c r="L34">
        <f>1000*BB34*AJ34*(AX34-AY34)/(100*AQ34*(1000-AJ34*AX34))</f>
        <v>0</v>
      </c>
      <c r="M34">
        <f>BB34*AJ34*(AW34-AV34*(1000-AJ34*AY34)/(1000-AJ34*AX34))/(100*AQ34)</f>
        <v>0</v>
      </c>
      <c r="N34">
        <f>AV34 - IF(AJ34&gt;1, M34*AQ34*100.0/(AL34*BJ34), 0)</f>
        <v>0</v>
      </c>
      <c r="O34">
        <f>((U34-K34/2)*N34-M34)/(U34+K34/2)</f>
        <v>0</v>
      </c>
      <c r="P34">
        <f>O34*(BC34+BD34)/1000.0</f>
        <v>0</v>
      </c>
      <c r="Q34">
        <f>(AV34 - IF(AJ34&gt;1, M34*AQ34*100.0/(AL34*BJ34), 0))*(BC34+BD34)/1000.0</f>
        <v>0</v>
      </c>
      <c r="R34">
        <f>2.0/((1/T34-1/S34)+SIGN(T34)*SQRT((1/T34-1/S34)*(1/T34-1/S34) + 4*AR34/((AR34+1)*(AR34+1))*(2*1/T34*1/S34-1/S34*1/S34)))</f>
        <v>0</v>
      </c>
      <c r="S34">
        <f>IF(LEFT(AS34,1)&lt;&gt;"0",IF(LEFT(AS34,1)="1",3.0,AT34),$D$5+$E$5*(BJ34*BC34/($K$5*1000))+$F$5*(BJ34*BC34/($K$5*1000))*MAX(MIN(AQ34,$J$5),$I$5)*MAX(MIN(AQ34,$J$5),$I$5)+$G$5*MAX(MIN(AQ34,$J$5),$I$5)*(BJ34*BC34/($K$5*1000))+$H$5*(BJ34*BC34/($K$5*1000))*(BJ34*BC34/($K$5*1000)))</f>
        <v>0</v>
      </c>
      <c r="T34">
        <f>K34*(1000-(1000*0.61365*exp(17.502*X34/(240.97+X34))/(BC34+BD34)+AX34)/2)/(1000*0.61365*exp(17.502*X34/(240.97+X34))/(BC34+BD34)-AX34)</f>
        <v>0</v>
      </c>
      <c r="U34">
        <f>1/((AR34+1)/(R34/1.6)+1/(S34/1.37)) + AR34/((AR34+1)/(R34/1.6) + AR34/(S34/1.37))</f>
        <v>0</v>
      </c>
      <c r="V34">
        <f>(AM34*AP34)</f>
        <v>0</v>
      </c>
      <c r="W34">
        <f>(BE34+(V34+2*0.95*5.67E-8*(((BE34+$B$7)+273)^4-(BE34+273)^4)-44100*K34)/(1.84*29.3*S34+8*0.95*5.67E-8*(BE34+273)^3))</f>
        <v>0</v>
      </c>
      <c r="X34">
        <f>($C$7*BF34+$D$7*BG34+$E$7*W34)</f>
        <v>0</v>
      </c>
      <c r="Y34">
        <f>0.61365*exp(17.502*X34/(240.97+X34))</f>
        <v>0</v>
      </c>
      <c r="Z34">
        <f>(AA34/AB34*100)</f>
        <v>0</v>
      </c>
      <c r="AA34">
        <f>AX34*(BC34+BD34)/1000</f>
        <v>0</v>
      </c>
      <c r="AB34">
        <f>0.61365*exp(17.502*BE34/(240.97+BE34))</f>
        <v>0</v>
      </c>
      <c r="AC34">
        <f>(Y34-AX34*(BC34+BD34)/1000)</f>
        <v>0</v>
      </c>
      <c r="AD34">
        <f>(-K34*44100)</f>
        <v>0</v>
      </c>
      <c r="AE34">
        <f>2*29.3*S34*0.92*(BE34-X34)</f>
        <v>0</v>
      </c>
      <c r="AF34">
        <f>2*0.95*5.67E-8*(((BE34+$B$7)+273)^4-(X34+273)^4)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MAX(0,($B$13+$C$13*BJ34)/(1+$D$13*BJ34)*BC34/(BE34+273)*$E$13)</f>
        <v>0</v>
      </c>
      <c r="AM34">
        <f>$B$11*BK34+$C$11*BL34+$F$11*BW34*(1-BZ34)</f>
        <v>0</v>
      </c>
      <c r="AN34">
        <f>AM34*AO34</f>
        <v>0</v>
      </c>
      <c r="AO34">
        <f>($B$11*$D$9+$C$11*$D$9+$F$11*((CJ34+CB34)/MAX(CJ34+CB34+CK34, 0.1)*$I$9+CK34/MAX(CJ34+CB34+CK34, 0.1)*$J$9))/($B$11+$C$11+$F$11)</f>
        <v>0</v>
      </c>
      <c r="AP34">
        <f>($B$11*$K$9+$C$11*$K$9+$F$11*((CJ34+CB34)/MAX(CJ34+CB34+CK34, 0.1)*$P$9+CK34/MAX(CJ34+CB34+CK34, 0.1)*$Q$9))/($B$11+$C$11+$F$11)</f>
        <v>0</v>
      </c>
      <c r="AQ34">
        <v>6</v>
      </c>
      <c r="AR34">
        <v>0.5</v>
      </c>
      <c r="AS34" t="s">
        <v>342</v>
      </c>
      <c r="AT34">
        <v>2</v>
      </c>
      <c r="AU34">
        <v>1693605252.5</v>
      </c>
      <c r="AV34">
        <v>413.846</v>
      </c>
      <c r="AW34">
        <v>419.995</v>
      </c>
      <c r="AX34">
        <v>13.2666</v>
      </c>
      <c r="AY34">
        <v>8.182499999999999</v>
      </c>
      <c r="AZ34">
        <v>412.516</v>
      </c>
      <c r="BA34">
        <v>13.1842</v>
      </c>
      <c r="BB34">
        <v>499.804</v>
      </c>
      <c r="BC34">
        <v>100.395</v>
      </c>
      <c r="BD34">
        <v>0.0353745</v>
      </c>
      <c r="BE34">
        <v>22.4616</v>
      </c>
      <c r="BF34">
        <v>999.9</v>
      </c>
      <c r="BG34">
        <v>999.9</v>
      </c>
      <c r="BH34">
        <v>0</v>
      </c>
      <c r="BI34">
        <v>0</v>
      </c>
      <c r="BJ34">
        <v>9990</v>
      </c>
      <c r="BK34">
        <v>0</v>
      </c>
      <c r="BL34">
        <v>122.505</v>
      </c>
      <c r="BM34">
        <v>-6.14828</v>
      </c>
      <c r="BN34">
        <v>419.41</v>
      </c>
      <c r="BO34">
        <v>423.459</v>
      </c>
      <c r="BP34">
        <v>5.08407</v>
      </c>
      <c r="BQ34">
        <v>419.995</v>
      </c>
      <c r="BR34">
        <v>8.182499999999999</v>
      </c>
      <c r="BS34">
        <v>1.3319</v>
      </c>
      <c r="BT34">
        <v>0.821485</v>
      </c>
      <c r="BU34">
        <v>11.1638</v>
      </c>
      <c r="BV34">
        <v>4.08408</v>
      </c>
      <c r="BW34">
        <v>2500.23</v>
      </c>
      <c r="BX34">
        <v>0.9000050000000001</v>
      </c>
      <c r="BY34">
        <v>0.0999951</v>
      </c>
      <c r="BZ34">
        <v>0</v>
      </c>
      <c r="CA34">
        <v>2.816</v>
      </c>
      <c r="CB34">
        <v>0</v>
      </c>
      <c r="CC34">
        <v>13966.8</v>
      </c>
      <c r="CD34">
        <v>22325.8</v>
      </c>
      <c r="CE34">
        <v>41.437</v>
      </c>
      <c r="CF34">
        <v>40.562</v>
      </c>
      <c r="CG34">
        <v>40.875</v>
      </c>
      <c r="CH34">
        <v>39.625</v>
      </c>
      <c r="CI34">
        <v>39.937</v>
      </c>
      <c r="CJ34">
        <v>2250.22</v>
      </c>
      <c r="CK34">
        <v>250.01</v>
      </c>
      <c r="CL34">
        <v>0</v>
      </c>
      <c r="CM34">
        <v>1693605245.3</v>
      </c>
      <c r="CN34">
        <v>0</v>
      </c>
      <c r="CO34">
        <v>1693602814.5</v>
      </c>
      <c r="CP34" t="s">
        <v>343</v>
      </c>
      <c r="CQ34">
        <v>1693602814.5</v>
      </c>
      <c r="CR34">
        <v>1693602809.5</v>
      </c>
      <c r="CS34">
        <v>1</v>
      </c>
      <c r="CT34">
        <v>-0.453</v>
      </c>
      <c r="CU34">
        <v>0.003</v>
      </c>
      <c r="CV34">
        <v>1.345</v>
      </c>
      <c r="CW34">
        <v>0.08400000000000001</v>
      </c>
      <c r="CX34">
        <v>420</v>
      </c>
      <c r="CY34">
        <v>14</v>
      </c>
      <c r="CZ34">
        <v>0.25</v>
      </c>
      <c r="DA34">
        <v>0.1</v>
      </c>
      <c r="DB34">
        <v>3.212400363903685</v>
      </c>
      <c r="DC34">
        <v>0.3788721047804195</v>
      </c>
      <c r="DD34">
        <v>0.03661506824182647</v>
      </c>
      <c r="DE34">
        <v>1</v>
      </c>
      <c r="DF34">
        <v>0.004644850476641018</v>
      </c>
      <c r="DG34">
        <v>-0.002287293882358192</v>
      </c>
      <c r="DH34">
        <v>0.0001655234692167375</v>
      </c>
      <c r="DI34">
        <v>1</v>
      </c>
      <c r="DJ34">
        <v>0.306087084504817</v>
      </c>
      <c r="DK34">
        <v>-0.2272168556389235</v>
      </c>
      <c r="DL34">
        <v>0.01640086035322733</v>
      </c>
      <c r="DM34">
        <v>1</v>
      </c>
      <c r="DN34">
        <v>3</v>
      </c>
      <c r="DO34">
        <v>3</v>
      </c>
      <c r="DP34" t="s">
        <v>344</v>
      </c>
      <c r="DQ34">
        <v>3.10152</v>
      </c>
      <c r="DR34">
        <v>2.66892</v>
      </c>
      <c r="DS34">
        <v>0.099053</v>
      </c>
      <c r="DT34">
        <v>0.101105</v>
      </c>
      <c r="DU34">
        <v>0.0680644</v>
      </c>
      <c r="DV34">
        <v>0.0481563</v>
      </c>
      <c r="DW34">
        <v>26211.1</v>
      </c>
      <c r="DX34">
        <v>28457.8</v>
      </c>
      <c r="DY34">
        <v>27545.6</v>
      </c>
      <c r="DZ34">
        <v>29758.1</v>
      </c>
      <c r="EA34">
        <v>32141.6</v>
      </c>
      <c r="EB34">
        <v>34971.8</v>
      </c>
      <c r="EC34">
        <v>37789.7</v>
      </c>
      <c r="ED34">
        <v>40841.4</v>
      </c>
      <c r="EE34">
        <v>2.18902</v>
      </c>
      <c r="EF34">
        <v>2.13215</v>
      </c>
      <c r="EG34">
        <v>0</v>
      </c>
      <c r="EH34">
        <v>0</v>
      </c>
      <c r="EI34">
        <v>21.1133</v>
      </c>
      <c r="EJ34">
        <v>999.9</v>
      </c>
      <c r="EK34">
        <v>45</v>
      </c>
      <c r="EL34">
        <v>28.7</v>
      </c>
      <c r="EM34">
        <v>17.7166</v>
      </c>
      <c r="EN34">
        <v>65.14060000000001</v>
      </c>
      <c r="EO34">
        <v>11.5585</v>
      </c>
      <c r="EP34">
        <v>1</v>
      </c>
      <c r="EQ34">
        <v>-0.179652</v>
      </c>
      <c r="ER34">
        <v>1.43098</v>
      </c>
      <c r="ES34">
        <v>20.1987</v>
      </c>
      <c r="ET34">
        <v>5.25712</v>
      </c>
      <c r="EU34">
        <v>12.0579</v>
      </c>
      <c r="EV34">
        <v>4.97245</v>
      </c>
      <c r="EW34">
        <v>3.293</v>
      </c>
      <c r="EX34">
        <v>9999</v>
      </c>
      <c r="EY34">
        <v>9999</v>
      </c>
      <c r="EZ34">
        <v>9999</v>
      </c>
      <c r="FA34">
        <v>168.6</v>
      </c>
      <c r="FB34">
        <v>4.97209</v>
      </c>
      <c r="FC34">
        <v>1.87064</v>
      </c>
      <c r="FD34">
        <v>1.87683</v>
      </c>
      <c r="FE34">
        <v>1.86996</v>
      </c>
      <c r="FF34">
        <v>1.87302</v>
      </c>
      <c r="FG34">
        <v>1.87459</v>
      </c>
      <c r="FH34">
        <v>1.87395</v>
      </c>
      <c r="FI34">
        <v>1.87545</v>
      </c>
      <c r="FJ34">
        <v>0</v>
      </c>
      <c r="FK34">
        <v>0</v>
      </c>
      <c r="FL34">
        <v>0</v>
      </c>
      <c r="FM34">
        <v>0</v>
      </c>
      <c r="FN34" t="s">
        <v>345</v>
      </c>
      <c r="FO34" t="s">
        <v>346</v>
      </c>
      <c r="FP34" t="s">
        <v>347</v>
      </c>
      <c r="FQ34" t="s">
        <v>347</v>
      </c>
      <c r="FR34" t="s">
        <v>347</v>
      </c>
      <c r="FS34" t="s">
        <v>347</v>
      </c>
      <c r="FT34">
        <v>0</v>
      </c>
      <c r="FU34">
        <v>100</v>
      </c>
      <c r="FV34">
        <v>100</v>
      </c>
      <c r="FW34">
        <v>1.33</v>
      </c>
      <c r="FX34">
        <v>0.0824</v>
      </c>
      <c r="FY34">
        <v>0.3273475442779864</v>
      </c>
      <c r="FZ34">
        <v>0.002616612134532941</v>
      </c>
      <c r="GA34">
        <v>-4.519413631873513E-07</v>
      </c>
      <c r="GB34">
        <v>9.831233035137328E-12</v>
      </c>
      <c r="GC34">
        <v>-0.01127317543493312</v>
      </c>
      <c r="GD34">
        <v>0.01128715920374445</v>
      </c>
      <c r="GE34">
        <v>-0.0004913425133041084</v>
      </c>
      <c r="GF34">
        <v>1.320148971478439E-05</v>
      </c>
      <c r="GG34">
        <v>-1</v>
      </c>
      <c r="GH34">
        <v>2093</v>
      </c>
      <c r="GI34">
        <v>1</v>
      </c>
      <c r="GJ34">
        <v>22</v>
      </c>
      <c r="GK34">
        <v>40.6</v>
      </c>
      <c r="GL34">
        <v>40.7</v>
      </c>
      <c r="GM34">
        <v>1.07666</v>
      </c>
      <c r="GN34">
        <v>2.53906</v>
      </c>
      <c r="GO34">
        <v>1.39893</v>
      </c>
      <c r="GP34">
        <v>2.29004</v>
      </c>
      <c r="GQ34">
        <v>1.44897</v>
      </c>
      <c r="GR34">
        <v>2.3645</v>
      </c>
      <c r="GS34">
        <v>31.3898</v>
      </c>
      <c r="GT34">
        <v>15.5155</v>
      </c>
      <c r="GU34">
        <v>18</v>
      </c>
      <c r="GV34">
        <v>489.749</v>
      </c>
      <c r="GW34">
        <v>520.006</v>
      </c>
      <c r="GX34">
        <v>19.9991</v>
      </c>
      <c r="GY34">
        <v>24.8572</v>
      </c>
      <c r="GZ34">
        <v>29.9996</v>
      </c>
      <c r="HA34">
        <v>25.0172</v>
      </c>
      <c r="HB34">
        <v>25.0246</v>
      </c>
      <c r="HC34">
        <v>21.5196</v>
      </c>
      <c r="HD34">
        <v>51.0041</v>
      </c>
      <c r="HE34">
        <v>0</v>
      </c>
      <c r="HF34">
        <v>20</v>
      </c>
      <c r="HG34">
        <v>420</v>
      </c>
      <c r="HH34">
        <v>8.419980000000001</v>
      </c>
      <c r="HI34">
        <v>101.938</v>
      </c>
      <c r="HJ34">
        <v>102.032</v>
      </c>
    </row>
    <row r="35" spans="1:218">
      <c r="A35">
        <v>19</v>
      </c>
      <c r="B35">
        <v>1693605347.5</v>
      </c>
      <c r="C35">
        <v>2385.5</v>
      </c>
      <c r="D35" t="s">
        <v>383</v>
      </c>
      <c r="E35" t="s">
        <v>384</v>
      </c>
      <c r="F35" t="s">
        <v>341</v>
      </c>
      <c r="J35">
        <v>1693605347.5</v>
      </c>
      <c r="K35">
        <f>(L35)/1000</f>
        <v>0</v>
      </c>
      <c r="L35">
        <f>1000*BB35*AJ35*(AX35-AY35)/(100*AQ35*(1000-AJ35*AX35))</f>
        <v>0</v>
      </c>
      <c r="M35">
        <f>BB35*AJ35*(AW35-AV35*(1000-AJ35*AY35)/(1000-AJ35*AX35))/(100*AQ35)</f>
        <v>0</v>
      </c>
      <c r="N35">
        <f>AV35 - IF(AJ35&gt;1, M35*AQ35*100.0/(AL35*BJ35), 0)</f>
        <v>0</v>
      </c>
      <c r="O35">
        <f>((U35-K35/2)*N35-M35)/(U35+K35/2)</f>
        <v>0</v>
      </c>
      <c r="P35">
        <f>O35*(BC35+BD35)/1000.0</f>
        <v>0</v>
      </c>
      <c r="Q35">
        <f>(AV35 - IF(AJ35&gt;1, M35*AQ35*100.0/(AL35*BJ35), 0))*(BC35+BD35)/1000.0</f>
        <v>0</v>
      </c>
      <c r="R35">
        <f>2.0/((1/T35-1/S35)+SIGN(T35)*SQRT((1/T35-1/S35)*(1/T35-1/S35) + 4*AR35/((AR35+1)*(AR35+1))*(2*1/T35*1/S35-1/S35*1/S35)))</f>
        <v>0</v>
      </c>
      <c r="S35">
        <f>IF(LEFT(AS35,1)&lt;&gt;"0",IF(LEFT(AS35,1)="1",3.0,AT35),$D$5+$E$5*(BJ35*BC35/($K$5*1000))+$F$5*(BJ35*BC35/($K$5*1000))*MAX(MIN(AQ35,$J$5),$I$5)*MAX(MIN(AQ35,$J$5),$I$5)+$G$5*MAX(MIN(AQ35,$J$5),$I$5)*(BJ35*BC35/($K$5*1000))+$H$5*(BJ35*BC35/($K$5*1000))*(BJ35*BC35/($K$5*1000)))</f>
        <v>0</v>
      </c>
      <c r="T35">
        <f>K35*(1000-(1000*0.61365*exp(17.502*X35/(240.97+X35))/(BC35+BD35)+AX35)/2)/(1000*0.61365*exp(17.502*X35/(240.97+X35))/(BC35+BD35)-AX35)</f>
        <v>0</v>
      </c>
      <c r="U35">
        <f>1/((AR35+1)/(R35/1.6)+1/(S35/1.37)) + AR35/((AR35+1)/(R35/1.6) + AR35/(S35/1.37))</f>
        <v>0</v>
      </c>
      <c r="V35">
        <f>(AM35*AP35)</f>
        <v>0</v>
      </c>
      <c r="W35">
        <f>(BE35+(V35+2*0.95*5.67E-8*(((BE35+$B$7)+273)^4-(BE35+273)^4)-44100*K35)/(1.84*29.3*S35+8*0.95*5.67E-8*(BE35+273)^3))</f>
        <v>0</v>
      </c>
      <c r="X35">
        <f>($C$7*BF35+$D$7*BG35+$E$7*W35)</f>
        <v>0</v>
      </c>
      <c r="Y35">
        <f>0.61365*exp(17.502*X35/(240.97+X35))</f>
        <v>0</v>
      </c>
      <c r="Z35">
        <f>(AA35/AB35*100)</f>
        <v>0</v>
      </c>
      <c r="AA35">
        <f>AX35*(BC35+BD35)/1000</f>
        <v>0</v>
      </c>
      <c r="AB35">
        <f>0.61365*exp(17.502*BE35/(240.97+BE35))</f>
        <v>0</v>
      </c>
      <c r="AC35">
        <f>(Y35-AX35*(BC35+BD35)/1000)</f>
        <v>0</v>
      </c>
      <c r="AD35">
        <f>(-K35*44100)</f>
        <v>0</v>
      </c>
      <c r="AE35">
        <f>2*29.3*S35*0.92*(BE35-X35)</f>
        <v>0</v>
      </c>
      <c r="AF35">
        <f>2*0.95*5.67E-8*(((BE35+$B$7)+273)^4-(X35+273)^4)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MAX(0,($B$13+$C$13*BJ35)/(1+$D$13*BJ35)*BC35/(BE35+273)*$E$13)</f>
        <v>0</v>
      </c>
      <c r="AM35">
        <f>$B$11*BK35+$C$11*BL35+$F$11*BW35*(1-BZ35)</f>
        <v>0</v>
      </c>
      <c r="AN35">
        <f>AM35*AO35</f>
        <v>0</v>
      </c>
      <c r="AO35">
        <f>($B$11*$D$9+$C$11*$D$9+$F$11*((CJ35+CB35)/MAX(CJ35+CB35+CK35, 0.1)*$I$9+CK35/MAX(CJ35+CB35+CK35, 0.1)*$J$9))/($B$11+$C$11+$F$11)</f>
        <v>0</v>
      </c>
      <c r="AP35">
        <f>($B$11*$K$9+$C$11*$K$9+$F$11*((CJ35+CB35)/MAX(CJ35+CB35+CK35, 0.1)*$P$9+CK35/MAX(CJ35+CB35+CK35, 0.1)*$Q$9))/($B$11+$C$11+$F$11)</f>
        <v>0</v>
      </c>
      <c r="AQ35">
        <v>6</v>
      </c>
      <c r="AR35">
        <v>0.5</v>
      </c>
      <c r="AS35" t="s">
        <v>342</v>
      </c>
      <c r="AT35">
        <v>2</v>
      </c>
      <c r="AU35">
        <v>1693605347.5</v>
      </c>
      <c r="AV35">
        <v>404.626</v>
      </c>
      <c r="AW35">
        <v>419.977</v>
      </c>
      <c r="AX35">
        <v>13.6812</v>
      </c>
      <c r="AY35">
        <v>9.43805</v>
      </c>
      <c r="AZ35">
        <v>403.316</v>
      </c>
      <c r="BA35">
        <v>13.5966</v>
      </c>
      <c r="BB35">
        <v>500.005</v>
      </c>
      <c r="BC35">
        <v>100.388</v>
      </c>
      <c r="BD35">
        <v>0.0358717</v>
      </c>
      <c r="BE35">
        <v>22.7881</v>
      </c>
      <c r="BF35">
        <v>999.9</v>
      </c>
      <c r="BG35">
        <v>999.9</v>
      </c>
      <c r="BH35">
        <v>0</v>
      </c>
      <c r="BI35">
        <v>0</v>
      </c>
      <c r="BJ35">
        <v>10017.5</v>
      </c>
      <c r="BK35">
        <v>0</v>
      </c>
      <c r="BL35">
        <v>110.754</v>
      </c>
      <c r="BM35">
        <v>-15.3517</v>
      </c>
      <c r="BN35">
        <v>410.238</v>
      </c>
      <c r="BO35">
        <v>423.979</v>
      </c>
      <c r="BP35">
        <v>4.24314</v>
      </c>
      <c r="BQ35">
        <v>419.977</v>
      </c>
      <c r="BR35">
        <v>9.43805</v>
      </c>
      <c r="BS35">
        <v>1.37343</v>
      </c>
      <c r="BT35">
        <v>0.947468</v>
      </c>
      <c r="BU35">
        <v>11.6274</v>
      </c>
      <c r="BV35">
        <v>6.13265</v>
      </c>
      <c r="BW35">
        <v>2500.03</v>
      </c>
      <c r="BX35">
        <v>0.9000089999999999</v>
      </c>
      <c r="BY35">
        <v>0.09999130000000001</v>
      </c>
      <c r="BZ35">
        <v>0</v>
      </c>
      <c r="CA35">
        <v>2.4139</v>
      </c>
      <c r="CB35">
        <v>0</v>
      </c>
      <c r="CC35">
        <v>23717.9</v>
      </c>
      <c r="CD35">
        <v>22324.1</v>
      </c>
      <c r="CE35">
        <v>39.687</v>
      </c>
      <c r="CF35">
        <v>39.125</v>
      </c>
      <c r="CG35">
        <v>39.375</v>
      </c>
      <c r="CH35">
        <v>37.75</v>
      </c>
      <c r="CI35">
        <v>38.375</v>
      </c>
      <c r="CJ35">
        <v>2250.05</v>
      </c>
      <c r="CK35">
        <v>249.98</v>
      </c>
      <c r="CL35">
        <v>0</v>
      </c>
      <c r="CM35">
        <v>1693605340.1</v>
      </c>
      <c r="CN35">
        <v>0</v>
      </c>
      <c r="CO35">
        <v>1693602814.5</v>
      </c>
      <c r="CP35" t="s">
        <v>343</v>
      </c>
      <c r="CQ35">
        <v>1693602814.5</v>
      </c>
      <c r="CR35">
        <v>1693602809.5</v>
      </c>
      <c r="CS35">
        <v>1</v>
      </c>
      <c r="CT35">
        <v>-0.453</v>
      </c>
      <c r="CU35">
        <v>0.003</v>
      </c>
      <c r="CV35">
        <v>1.345</v>
      </c>
      <c r="CW35">
        <v>0.08400000000000001</v>
      </c>
      <c r="CX35">
        <v>420</v>
      </c>
      <c r="CY35">
        <v>14</v>
      </c>
      <c r="CZ35">
        <v>0.25</v>
      </c>
      <c r="DA35">
        <v>0.1</v>
      </c>
      <c r="DB35">
        <v>11.25470028158476</v>
      </c>
      <c r="DC35">
        <v>0.7600242829005265</v>
      </c>
      <c r="DD35">
        <v>0.06201138718525938</v>
      </c>
      <c r="DE35">
        <v>1</v>
      </c>
      <c r="DF35">
        <v>0.003563229920593558</v>
      </c>
      <c r="DG35">
        <v>-9.932914590519908E-06</v>
      </c>
      <c r="DH35">
        <v>1.04015512871007E-05</v>
      </c>
      <c r="DI35">
        <v>1</v>
      </c>
      <c r="DJ35">
        <v>0.216270838638263</v>
      </c>
      <c r="DK35">
        <v>0.008559821359397011</v>
      </c>
      <c r="DL35">
        <v>0.0009349051472072869</v>
      </c>
      <c r="DM35">
        <v>1</v>
      </c>
      <c r="DN35">
        <v>3</v>
      </c>
      <c r="DO35">
        <v>3</v>
      </c>
      <c r="DP35" t="s">
        <v>344</v>
      </c>
      <c r="DQ35">
        <v>3.10205</v>
      </c>
      <c r="DR35">
        <v>2.66966</v>
      </c>
      <c r="DS35">
        <v>0.0973957</v>
      </c>
      <c r="DT35">
        <v>0.10114</v>
      </c>
      <c r="DU35">
        <v>0.0696914</v>
      </c>
      <c r="DV35">
        <v>0.0539441</v>
      </c>
      <c r="DW35">
        <v>26263.5</v>
      </c>
      <c r="DX35">
        <v>28463.1</v>
      </c>
      <c r="DY35">
        <v>27549.4</v>
      </c>
      <c r="DZ35">
        <v>29764.3</v>
      </c>
      <c r="EA35">
        <v>32090.6</v>
      </c>
      <c r="EB35">
        <v>34767.7</v>
      </c>
      <c r="EC35">
        <v>37795.3</v>
      </c>
      <c r="ED35">
        <v>40850.7</v>
      </c>
      <c r="EE35">
        <v>2.1905</v>
      </c>
      <c r="EF35">
        <v>2.13815</v>
      </c>
      <c r="EG35">
        <v>0</v>
      </c>
      <c r="EH35">
        <v>0</v>
      </c>
      <c r="EI35">
        <v>21.0127</v>
      </c>
      <c r="EJ35">
        <v>999.9</v>
      </c>
      <c r="EK35">
        <v>45</v>
      </c>
      <c r="EL35">
        <v>28.7</v>
      </c>
      <c r="EM35">
        <v>17.7166</v>
      </c>
      <c r="EN35">
        <v>65.1206</v>
      </c>
      <c r="EO35">
        <v>11.0938</v>
      </c>
      <c r="EP35">
        <v>1</v>
      </c>
      <c r="EQ35">
        <v>-0.191347</v>
      </c>
      <c r="ER35">
        <v>1.36739</v>
      </c>
      <c r="ES35">
        <v>20.1988</v>
      </c>
      <c r="ET35">
        <v>5.25772</v>
      </c>
      <c r="EU35">
        <v>12.0579</v>
      </c>
      <c r="EV35">
        <v>4.9732</v>
      </c>
      <c r="EW35">
        <v>3.293</v>
      </c>
      <c r="EX35">
        <v>9999</v>
      </c>
      <c r="EY35">
        <v>9999</v>
      </c>
      <c r="EZ35">
        <v>9999</v>
      </c>
      <c r="FA35">
        <v>168.6</v>
      </c>
      <c r="FB35">
        <v>4.97208</v>
      </c>
      <c r="FC35">
        <v>1.87058</v>
      </c>
      <c r="FD35">
        <v>1.87682</v>
      </c>
      <c r="FE35">
        <v>1.86987</v>
      </c>
      <c r="FF35">
        <v>1.87302</v>
      </c>
      <c r="FG35">
        <v>1.87455</v>
      </c>
      <c r="FH35">
        <v>1.87394</v>
      </c>
      <c r="FI35">
        <v>1.87543</v>
      </c>
      <c r="FJ35">
        <v>0</v>
      </c>
      <c r="FK35">
        <v>0</v>
      </c>
      <c r="FL35">
        <v>0</v>
      </c>
      <c r="FM35">
        <v>0</v>
      </c>
      <c r="FN35" t="s">
        <v>345</v>
      </c>
      <c r="FO35" t="s">
        <v>346</v>
      </c>
      <c r="FP35" t="s">
        <v>347</v>
      </c>
      <c r="FQ35" t="s">
        <v>347</v>
      </c>
      <c r="FR35" t="s">
        <v>347</v>
      </c>
      <c r="FS35" t="s">
        <v>347</v>
      </c>
      <c r="FT35">
        <v>0</v>
      </c>
      <c r="FU35">
        <v>100</v>
      </c>
      <c r="FV35">
        <v>100</v>
      </c>
      <c r="FW35">
        <v>1.31</v>
      </c>
      <c r="FX35">
        <v>0.08459999999999999</v>
      </c>
      <c r="FY35">
        <v>0.3273475442779864</v>
      </c>
      <c r="FZ35">
        <v>0.002616612134532941</v>
      </c>
      <c r="GA35">
        <v>-4.519413631873513E-07</v>
      </c>
      <c r="GB35">
        <v>9.831233035137328E-12</v>
      </c>
      <c r="GC35">
        <v>-0.01127317543493312</v>
      </c>
      <c r="GD35">
        <v>0.01128715920374445</v>
      </c>
      <c r="GE35">
        <v>-0.0004913425133041084</v>
      </c>
      <c r="GF35">
        <v>1.320148971478439E-05</v>
      </c>
      <c r="GG35">
        <v>-1</v>
      </c>
      <c r="GH35">
        <v>2093</v>
      </c>
      <c r="GI35">
        <v>1</v>
      </c>
      <c r="GJ35">
        <v>22</v>
      </c>
      <c r="GK35">
        <v>42.2</v>
      </c>
      <c r="GL35">
        <v>42.3</v>
      </c>
      <c r="GM35">
        <v>1.07788</v>
      </c>
      <c r="GN35">
        <v>2.53174</v>
      </c>
      <c r="GO35">
        <v>1.39893</v>
      </c>
      <c r="GP35">
        <v>2.28882</v>
      </c>
      <c r="GQ35">
        <v>1.44897</v>
      </c>
      <c r="GR35">
        <v>2.49878</v>
      </c>
      <c r="GS35">
        <v>31.3462</v>
      </c>
      <c r="GT35">
        <v>15.5067</v>
      </c>
      <c r="GU35">
        <v>18</v>
      </c>
      <c r="GV35">
        <v>489.429</v>
      </c>
      <c r="GW35">
        <v>522.885</v>
      </c>
      <c r="GX35">
        <v>19.9996</v>
      </c>
      <c r="GY35">
        <v>24.6979</v>
      </c>
      <c r="GZ35">
        <v>29.9993</v>
      </c>
      <c r="HA35">
        <v>24.8896</v>
      </c>
      <c r="HB35">
        <v>24.8992</v>
      </c>
      <c r="HC35">
        <v>21.5418</v>
      </c>
      <c r="HD35">
        <v>45.9266</v>
      </c>
      <c r="HE35">
        <v>0</v>
      </c>
      <c r="HF35">
        <v>20</v>
      </c>
      <c r="HG35">
        <v>420</v>
      </c>
      <c r="HH35">
        <v>9.49938</v>
      </c>
      <c r="HI35">
        <v>101.952</v>
      </c>
      <c r="HJ35">
        <v>102.055</v>
      </c>
    </row>
    <row r="36" spans="1:218">
      <c r="A36">
        <v>20</v>
      </c>
      <c r="B36">
        <v>1693605469</v>
      </c>
      <c r="C36">
        <v>2507</v>
      </c>
      <c r="D36" t="s">
        <v>385</v>
      </c>
      <c r="E36" t="s">
        <v>386</v>
      </c>
      <c r="F36" t="s">
        <v>341</v>
      </c>
      <c r="J36">
        <v>1693605469</v>
      </c>
      <c r="K36">
        <f>(L36)/1000</f>
        <v>0</v>
      </c>
      <c r="L36">
        <f>1000*BB36*AJ36*(AX36-AY36)/(100*AQ36*(1000-AJ36*AX36))</f>
        <v>0</v>
      </c>
      <c r="M36">
        <f>BB36*AJ36*(AW36-AV36*(1000-AJ36*AY36)/(1000-AJ36*AX36))/(100*AQ36)</f>
        <v>0</v>
      </c>
      <c r="N36">
        <f>AV36 - IF(AJ36&gt;1, M36*AQ36*100.0/(AL36*BJ36), 0)</f>
        <v>0</v>
      </c>
      <c r="O36">
        <f>((U36-K36/2)*N36-M36)/(U36+K36/2)</f>
        <v>0</v>
      </c>
      <c r="P36">
        <f>O36*(BC36+BD36)/1000.0</f>
        <v>0</v>
      </c>
      <c r="Q36">
        <f>(AV36 - IF(AJ36&gt;1, M36*AQ36*100.0/(AL36*BJ36), 0))*(BC36+BD36)/1000.0</f>
        <v>0</v>
      </c>
      <c r="R36">
        <f>2.0/((1/T36-1/S36)+SIGN(T36)*SQRT((1/T36-1/S36)*(1/T36-1/S36) + 4*AR36/((AR36+1)*(AR36+1))*(2*1/T36*1/S36-1/S36*1/S36)))</f>
        <v>0</v>
      </c>
      <c r="S36">
        <f>IF(LEFT(AS36,1)&lt;&gt;"0",IF(LEFT(AS36,1)="1",3.0,AT36),$D$5+$E$5*(BJ36*BC36/($K$5*1000))+$F$5*(BJ36*BC36/($K$5*1000))*MAX(MIN(AQ36,$J$5),$I$5)*MAX(MIN(AQ36,$J$5),$I$5)+$G$5*MAX(MIN(AQ36,$J$5),$I$5)*(BJ36*BC36/($K$5*1000))+$H$5*(BJ36*BC36/($K$5*1000))*(BJ36*BC36/($K$5*1000)))</f>
        <v>0</v>
      </c>
      <c r="T36">
        <f>K36*(1000-(1000*0.61365*exp(17.502*X36/(240.97+X36))/(BC36+BD36)+AX36)/2)/(1000*0.61365*exp(17.502*X36/(240.97+X36))/(BC36+BD36)-AX36)</f>
        <v>0</v>
      </c>
      <c r="U36">
        <f>1/((AR36+1)/(R36/1.6)+1/(S36/1.37)) + AR36/((AR36+1)/(R36/1.6) + AR36/(S36/1.37))</f>
        <v>0</v>
      </c>
      <c r="V36">
        <f>(AM36*AP36)</f>
        <v>0</v>
      </c>
      <c r="W36">
        <f>(BE36+(V36+2*0.95*5.67E-8*(((BE36+$B$7)+273)^4-(BE36+273)^4)-44100*K36)/(1.84*29.3*S36+8*0.95*5.67E-8*(BE36+273)^3))</f>
        <v>0</v>
      </c>
      <c r="X36">
        <f>($C$7*BF36+$D$7*BG36+$E$7*W36)</f>
        <v>0</v>
      </c>
      <c r="Y36">
        <f>0.61365*exp(17.502*X36/(240.97+X36))</f>
        <v>0</v>
      </c>
      <c r="Z36">
        <f>(AA36/AB36*100)</f>
        <v>0</v>
      </c>
      <c r="AA36">
        <f>AX36*(BC36+BD36)/1000</f>
        <v>0</v>
      </c>
      <c r="AB36">
        <f>0.61365*exp(17.502*BE36/(240.97+BE36))</f>
        <v>0</v>
      </c>
      <c r="AC36">
        <f>(Y36-AX36*(BC36+BD36)/1000)</f>
        <v>0</v>
      </c>
      <c r="AD36">
        <f>(-K36*44100)</f>
        <v>0</v>
      </c>
      <c r="AE36">
        <f>2*29.3*S36*0.92*(BE36-X36)</f>
        <v>0</v>
      </c>
      <c r="AF36">
        <f>2*0.95*5.67E-8*(((BE36+$B$7)+273)^4-(X36+273)^4)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MAX(0,($B$13+$C$13*BJ36)/(1+$D$13*BJ36)*BC36/(BE36+273)*$E$13)</f>
        <v>0</v>
      </c>
      <c r="AM36">
        <f>$B$11*BK36+$C$11*BL36+$F$11*BW36*(1-BZ36)</f>
        <v>0</v>
      </c>
      <c r="AN36">
        <f>AM36*AO36</f>
        <v>0</v>
      </c>
      <c r="AO36">
        <f>($B$11*$D$9+$C$11*$D$9+$F$11*((CJ36+CB36)/MAX(CJ36+CB36+CK36, 0.1)*$I$9+CK36/MAX(CJ36+CB36+CK36, 0.1)*$J$9))/($B$11+$C$11+$F$11)</f>
        <v>0</v>
      </c>
      <c r="AP36">
        <f>($B$11*$K$9+$C$11*$K$9+$F$11*((CJ36+CB36)/MAX(CJ36+CB36+CK36, 0.1)*$P$9+CK36/MAX(CJ36+CB36+CK36, 0.1)*$Q$9))/($B$11+$C$11+$F$11)</f>
        <v>0</v>
      </c>
      <c r="AQ36">
        <v>6</v>
      </c>
      <c r="AR36">
        <v>0.5</v>
      </c>
      <c r="AS36" t="s">
        <v>342</v>
      </c>
      <c r="AT36">
        <v>2</v>
      </c>
      <c r="AU36">
        <v>1693605469</v>
      </c>
      <c r="AV36">
        <v>406.073</v>
      </c>
      <c r="AW36">
        <v>420.082</v>
      </c>
      <c r="AX36">
        <v>13.7696</v>
      </c>
      <c r="AY36">
        <v>11.1612</v>
      </c>
      <c r="AZ36">
        <v>404.76</v>
      </c>
      <c r="BA36">
        <v>13.6846</v>
      </c>
      <c r="BB36">
        <v>499.875</v>
      </c>
      <c r="BC36">
        <v>100.386</v>
      </c>
      <c r="BD36">
        <v>0.0352924</v>
      </c>
      <c r="BE36">
        <v>22.7376</v>
      </c>
      <c r="BF36">
        <v>999.9</v>
      </c>
      <c r="BG36">
        <v>999.9</v>
      </c>
      <c r="BH36">
        <v>0</v>
      </c>
      <c r="BI36">
        <v>0</v>
      </c>
      <c r="BJ36">
        <v>9993.75</v>
      </c>
      <c r="BK36">
        <v>0</v>
      </c>
      <c r="BL36">
        <v>98.4252</v>
      </c>
      <c r="BM36">
        <v>-14.0094</v>
      </c>
      <c r="BN36">
        <v>411.742</v>
      </c>
      <c r="BO36">
        <v>424.824</v>
      </c>
      <c r="BP36">
        <v>2.60836</v>
      </c>
      <c r="BQ36">
        <v>420.082</v>
      </c>
      <c r="BR36">
        <v>11.1612</v>
      </c>
      <c r="BS36">
        <v>1.38227</v>
      </c>
      <c r="BT36">
        <v>1.12043</v>
      </c>
      <c r="BU36">
        <v>11.7245</v>
      </c>
      <c r="BV36">
        <v>8.584300000000001</v>
      </c>
      <c r="BW36">
        <v>2500.06</v>
      </c>
      <c r="BX36">
        <v>0.899997</v>
      </c>
      <c r="BY36">
        <v>0.100003</v>
      </c>
      <c r="BZ36">
        <v>0</v>
      </c>
      <c r="CA36">
        <v>2.6845</v>
      </c>
      <c r="CB36">
        <v>0</v>
      </c>
      <c r="CC36">
        <v>34985.2</v>
      </c>
      <c r="CD36">
        <v>22324.2</v>
      </c>
      <c r="CE36">
        <v>38.125</v>
      </c>
      <c r="CF36">
        <v>38</v>
      </c>
      <c r="CG36">
        <v>38</v>
      </c>
      <c r="CH36">
        <v>36.562</v>
      </c>
      <c r="CI36">
        <v>37.125</v>
      </c>
      <c r="CJ36">
        <v>2250.05</v>
      </c>
      <c r="CK36">
        <v>250.01</v>
      </c>
      <c r="CL36">
        <v>0</v>
      </c>
      <c r="CM36">
        <v>1693605461.9</v>
      </c>
      <c r="CN36">
        <v>0</v>
      </c>
      <c r="CO36">
        <v>1693602814.5</v>
      </c>
      <c r="CP36" t="s">
        <v>343</v>
      </c>
      <c r="CQ36">
        <v>1693602814.5</v>
      </c>
      <c r="CR36">
        <v>1693602809.5</v>
      </c>
      <c r="CS36">
        <v>1</v>
      </c>
      <c r="CT36">
        <v>-0.453</v>
      </c>
      <c r="CU36">
        <v>0.003</v>
      </c>
      <c r="CV36">
        <v>1.345</v>
      </c>
      <c r="CW36">
        <v>0.08400000000000001</v>
      </c>
      <c r="CX36">
        <v>420</v>
      </c>
      <c r="CY36">
        <v>14</v>
      </c>
      <c r="CZ36">
        <v>0.25</v>
      </c>
      <c r="DA36">
        <v>0.1</v>
      </c>
      <c r="DB36">
        <v>10.56443674436089</v>
      </c>
      <c r="DC36">
        <v>1.199983526381456</v>
      </c>
      <c r="DD36">
        <v>0.09135013181226702</v>
      </c>
      <c r="DE36">
        <v>0</v>
      </c>
      <c r="DF36">
        <v>0.00220234636010795</v>
      </c>
      <c r="DG36">
        <v>-1.326777177543789E-05</v>
      </c>
      <c r="DH36">
        <v>5.878422420784189E-06</v>
      </c>
      <c r="DI36">
        <v>1</v>
      </c>
      <c r="DJ36">
        <v>0.1284250539043537</v>
      </c>
      <c r="DK36">
        <v>0.0006437987001984193</v>
      </c>
      <c r="DL36">
        <v>0.0003866714128807904</v>
      </c>
      <c r="DM36">
        <v>1</v>
      </c>
      <c r="DN36">
        <v>2</v>
      </c>
      <c r="DO36">
        <v>3</v>
      </c>
      <c r="DP36" t="s">
        <v>354</v>
      </c>
      <c r="DQ36">
        <v>3.10234</v>
      </c>
      <c r="DR36">
        <v>2.66888</v>
      </c>
      <c r="DS36">
        <v>0.09771340000000001</v>
      </c>
      <c r="DT36">
        <v>0.101227</v>
      </c>
      <c r="DU36">
        <v>0.07006850000000001</v>
      </c>
      <c r="DV36">
        <v>0.061501</v>
      </c>
      <c r="DW36">
        <v>26260.2</v>
      </c>
      <c r="DX36">
        <v>28469.9</v>
      </c>
      <c r="DY36">
        <v>27554.7</v>
      </c>
      <c r="DZ36">
        <v>29773.5</v>
      </c>
      <c r="EA36">
        <v>32084.5</v>
      </c>
      <c r="EB36">
        <v>34502.4</v>
      </c>
      <c r="EC36">
        <v>37802.8</v>
      </c>
      <c r="ED36">
        <v>40864.4</v>
      </c>
      <c r="EE36">
        <v>2.18937</v>
      </c>
      <c r="EF36">
        <v>2.1462</v>
      </c>
      <c r="EG36">
        <v>0</v>
      </c>
      <c r="EH36">
        <v>0</v>
      </c>
      <c r="EI36">
        <v>20.8612</v>
      </c>
      <c r="EJ36">
        <v>999.9</v>
      </c>
      <c r="EK36">
        <v>45</v>
      </c>
      <c r="EL36">
        <v>28.7</v>
      </c>
      <c r="EM36">
        <v>17.7179</v>
      </c>
      <c r="EN36">
        <v>64.89060000000001</v>
      </c>
      <c r="EO36">
        <v>11.1939</v>
      </c>
      <c r="EP36">
        <v>1</v>
      </c>
      <c r="EQ36">
        <v>-0.209388</v>
      </c>
      <c r="ER36">
        <v>1.27272</v>
      </c>
      <c r="ES36">
        <v>20.1997</v>
      </c>
      <c r="ET36">
        <v>5.25832</v>
      </c>
      <c r="EU36">
        <v>12.0579</v>
      </c>
      <c r="EV36">
        <v>4.97325</v>
      </c>
      <c r="EW36">
        <v>3.293</v>
      </c>
      <c r="EX36">
        <v>9999</v>
      </c>
      <c r="EY36">
        <v>9999</v>
      </c>
      <c r="EZ36">
        <v>9999</v>
      </c>
      <c r="FA36">
        <v>168.7</v>
      </c>
      <c r="FB36">
        <v>4.97211</v>
      </c>
      <c r="FC36">
        <v>1.87059</v>
      </c>
      <c r="FD36">
        <v>1.8768</v>
      </c>
      <c r="FE36">
        <v>1.86984</v>
      </c>
      <c r="FF36">
        <v>1.87302</v>
      </c>
      <c r="FG36">
        <v>1.87454</v>
      </c>
      <c r="FH36">
        <v>1.87393</v>
      </c>
      <c r="FI36">
        <v>1.87542</v>
      </c>
      <c r="FJ36">
        <v>0</v>
      </c>
      <c r="FK36">
        <v>0</v>
      </c>
      <c r="FL36">
        <v>0</v>
      </c>
      <c r="FM36">
        <v>0</v>
      </c>
      <c r="FN36" t="s">
        <v>345</v>
      </c>
      <c r="FO36" t="s">
        <v>346</v>
      </c>
      <c r="FP36" t="s">
        <v>347</v>
      </c>
      <c r="FQ36" t="s">
        <v>347</v>
      </c>
      <c r="FR36" t="s">
        <v>347</v>
      </c>
      <c r="FS36" t="s">
        <v>347</v>
      </c>
      <c r="FT36">
        <v>0</v>
      </c>
      <c r="FU36">
        <v>100</v>
      </c>
      <c r="FV36">
        <v>100</v>
      </c>
      <c r="FW36">
        <v>1.313</v>
      </c>
      <c r="FX36">
        <v>0.08500000000000001</v>
      </c>
      <c r="FY36">
        <v>0.3273475442779864</v>
      </c>
      <c r="FZ36">
        <v>0.002616612134532941</v>
      </c>
      <c r="GA36">
        <v>-4.519413631873513E-07</v>
      </c>
      <c r="GB36">
        <v>9.831233035137328E-12</v>
      </c>
      <c r="GC36">
        <v>-0.01127317543493312</v>
      </c>
      <c r="GD36">
        <v>0.01128715920374445</v>
      </c>
      <c r="GE36">
        <v>-0.0004913425133041084</v>
      </c>
      <c r="GF36">
        <v>1.320148971478439E-05</v>
      </c>
      <c r="GG36">
        <v>-1</v>
      </c>
      <c r="GH36">
        <v>2093</v>
      </c>
      <c r="GI36">
        <v>1</v>
      </c>
      <c r="GJ36">
        <v>22</v>
      </c>
      <c r="GK36">
        <v>44.2</v>
      </c>
      <c r="GL36">
        <v>44.3</v>
      </c>
      <c r="GM36">
        <v>1.0791</v>
      </c>
      <c r="GN36">
        <v>2.54639</v>
      </c>
      <c r="GO36">
        <v>1.39893</v>
      </c>
      <c r="GP36">
        <v>2.28882</v>
      </c>
      <c r="GQ36">
        <v>1.44897</v>
      </c>
      <c r="GR36">
        <v>2.36938</v>
      </c>
      <c r="GS36">
        <v>31.3026</v>
      </c>
      <c r="GT36">
        <v>15.4717</v>
      </c>
      <c r="GU36">
        <v>18</v>
      </c>
      <c r="GV36">
        <v>486.675</v>
      </c>
      <c r="GW36">
        <v>526.35</v>
      </c>
      <c r="GX36">
        <v>19.9986</v>
      </c>
      <c r="GY36">
        <v>24.4573</v>
      </c>
      <c r="GZ36">
        <v>29.9994</v>
      </c>
      <c r="HA36">
        <v>24.6771</v>
      </c>
      <c r="HB36">
        <v>24.6926</v>
      </c>
      <c r="HC36">
        <v>21.5564</v>
      </c>
      <c r="HD36">
        <v>37.8427</v>
      </c>
      <c r="HE36">
        <v>0</v>
      </c>
      <c r="HF36">
        <v>20</v>
      </c>
      <c r="HG36">
        <v>420</v>
      </c>
      <c r="HH36">
        <v>11.1734</v>
      </c>
      <c r="HI36">
        <v>101.972</v>
      </c>
      <c r="HJ36">
        <v>102.088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2023-08-31T21:59:25Z</dcterms:created>
  <dcterms:modified xsi:type="dcterms:W3CDTF">2023-08-31T21:59:25Z</dcterms:modified>
</cp:coreProperties>
</file>