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<sst xmlns="http://schemas.openxmlformats.org/spreadsheetml/2006/main" count="948" uniqueCount="384">
  <si>
    <t>File opened</t>
  </si>
  <si>
    <t>2023-10-31 09:57:53</t>
  </si>
  <si>
    <t>Console s/n</t>
  </si>
  <si>
    <t>68C-702812</t>
  </si>
  <si>
    <t>Console ver</t>
  </si>
  <si>
    <t>Bluestem v.2.1.08</t>
  </si>
  <si>
    <t>Scripts ver</t>
  </si>
  <si>
    <t>2022.05  2.1.08, Aug 2022</t>
  </si>
  <si>
    <t>Head s/n</t>
  </si>
  <si>
    <t>68H-0132802</t>
  </si>
  <si>
    <t>Head ver</t>
  </si>
  <si>
    <t>1.4.22</t>
  </si>
  <si>
    <t>Head cal</t>
  </si>
  <si>
    <t>{"oxygen": "21", "co2azero": "0.943145", "co2aspan1": "0.99634", "co2aspan2": "-0.0100546", "co2aspan2a": "0.302891", "co2aspan2b": "0.30086", "co2aspanconc1": "2505", "co2aspanconc2": "300.8", "co2bzero": "0.937309", "co2bspan1": "0.996579", "co2bspan2": "-0.0118324", "co2bspan2a": "0.305065", "co2bspan2b": "0.302921", "co2bspanconc1": "2505", "co2bspanconc2": "300.8", "h2oazero": "1.09465", "h2oaspan1": "0.997571", "h2oaspan2": "0", "h2oaspan2a": "0.0615031", "h2oaspan2b": "0.0613537", "h2oaspanconc1": "12.07", "h2oaspanconc2": "0", "h2obzero": "1.11073", "h2obspan1": "0.998267", "h2obspan2": "0", "h2obspan2a": "0.0630863", "h2obspan2b": "0.062977", "h2obspanconc1": "12.07", "h2obspanconc2": "0", "tazero": "0.0778122", "tbzero": "0.182774", "flowmeterzero": "2.49734", "flowazero": "0.371", "flowbzero": "0.34007", "chamberpressurezero": "2.5852", "ssa_ref": "32046.7", "ssb_ref": "34596.6"}</t>
  </si>
  <si>
    <t>CO2 rangematch</t>
  </si>
  <si>
    <t>Thu Aug 24 09:57</t>
  </si>
  <si>
    <t>H2O rangematch</t>
  </si>
  <si>
    <t>Thu Aug 24 10:17</t>
  </si>
  <si>
    <t>Chamber type</t>
  </si>
  <si>
    <t>6800-01A</t>
  </si>
  <si>
    <t>Chamber s/n</t>
  </si>
  <si>
    <t>MPF-842384</t>
  </si>
  <si>
    <t>Chamber rev</t>
  </si>
  <si>
    <t>0</t>
  </si>
  <si>
    <t>Chamber cal</t>
  </si>
  <si>
    <t>Fluorometer</t>
  </si>
  <si>
    <t>Flr. Version</t>
  </si>
  <si>
    <t>09:57:53</t>
  </si>
  <si>
    <t>Stability Definition:	A (GasEx): Slp&lt;1.5 Per=15	gsw (GasEx): Slp&lt;1 Per=15	E (GasEx): Slp&lt;1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</si>
  <si>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</si>
  <si>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</si>
  <si>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</si>
  <si>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</si>
  <si>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</si>
  <si>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</si>
  <si>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</si>
  <si>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</si>
  <si>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</si>
  <si>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</si>
  <si>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</si>
  <si>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</si>
  <si>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</si>
  <si>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</si>
  <si>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</si>
  <si>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</si>
  <si>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</si>
  <si>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</si>
  <si>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</si>
  <si>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</si>
  <si>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</si>
  <si>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</si>
  <si>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</si>
  <si>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</si>
  <si>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</si>
  <si>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</si>
  <si>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</si>
  <si>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</si>
  <si>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</si>
  <si>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</si>
  <si>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</si>
  <si>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</si>
  <si>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</si>
  <si>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</si>
  <si>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</si>
  <si>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</si>
  <si>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</si>
  <si>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</si>
  <si>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</si>
  <si>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</si>
  <si>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</si>
  <si>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</si>
  <si>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</si>
  <si>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</si>
  <si>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</si>
  <si>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</si>
  <si>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</si>
  <si>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</si>
  <si>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</si>
  <si>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</si>
  <si>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</si>
  <si>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</si>
  <si>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0.032664 178.202 325.336 558.209 848.877 1088.2 1299.56 1493.81</t>
  </si>
  <si>
    <t>Fs_true</t>
  </si>
  <si>
    <t>-0.184887 233.025 385.435 581.844 806.888 1001.95 1201.56 1401.02</t>
  </si>
  <si>
    <t>leak_wt</t>
  </si>
  <si>
    <t>SysObs</t>
  </si>
  <si>
    <t>UserDefCon</t>
  </si>
  <si>
    <t>GasEx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</si>
  <si>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</si>
  <si>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</si>
  <si>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</si>
  <si>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</si>
  <si>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</si>
  <si>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</si>
  <si>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</si>
  <si>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</si>
  <si>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</si>
  <si>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</si>
  <si>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</si>
  <si>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</si>
  <si>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</si>
  <si>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</si>
  <si>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</si>
  <si>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</si>
  <si>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</si>
  <si>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</si>
  <si>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</si>
  <si>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</si>
  <si>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replicateID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</si>
  <si>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</si>
  <si>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</si>
  <si>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</si>
  <si>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</si>
  <si>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</si>
  <si>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</si>
  <si>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</si>
  <si>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</si>
  <si>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</si>
  <si>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</si>
  <si>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</si>
  <si>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</si>
  <si>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</si>
  <si>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</si>
  <si>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</si>
  <si>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</si>
  <si>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</si>
  <si>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</si>
  <si>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</si>
  <si>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</si>
  <si>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</si>
  <si>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</si>
  <si>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</si>
  <si>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</si>
  <si>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</si>
  <si>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</si>
  <si>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</si>
  <si>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</si>
  <si>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</si>
  <si>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</si>
  <si>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</si>
  <si>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</si>
  <si>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</si>
  <si>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</si>
  <si>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</si>
  <si>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</si>
  <si>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</si>
  <si>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</si>
  <si>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</si>
  <si>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</si>
  <si>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</si>
  <si>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</si>
  <si>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</si>
  <si>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</si>
  <si>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</si>
  <si>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</si>
  <si>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</si>
  <si>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</si>
  <si>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</si>
  <si>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</si>
  <si>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</si>
  <si>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</si>
  <si>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</si>
  <si>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</si>
  <si>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</si>
  <si>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</si>
  <si>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</si>
  <si>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</si>
  <si>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</si>
  <si>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</si>
  <si>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</si>
  <si>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</si>
  <si>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</si>
  <si>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</si>
  <si>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</si>
  <si>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</si>
  <si>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</si>
  <si>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</si>
  <si>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</si>
  <si>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</si>
  <si>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</si>
  <si>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</si>
  <si>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</si>
  <si>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</si>
  <si>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</si>
  <si>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</si>
  <si>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</si>
  <si>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</si>
  <si>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</si>
  <si>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</si>
  <si>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</si>
  <si>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</si>
  <si>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</si>
  <si>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</si>
  <si>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</si>
  <si>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</si>
  <si>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</si>
  <si>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</si>
  <si>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</si>
  <si>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</si>
  <si>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</si>
  <si>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</si>
  <si>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</si>
  <si>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</si>
  <si>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</si>
  <si>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</si>
  <si>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E:MN</t>
  </si>
  <si>
    <t>E:SLP</t>
  </si>
  <si>
    <t>E:SD</t>
  </si>
  <si>
    <t>E:OK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</si>
  <si>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</si>
  <si>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</si>
  <si>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</si>
  <si>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</si>
  <si>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</si>
  <si>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</si>
  <si>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</si>
  <si>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</si>
  <si>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</si>
  <si>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</si>
  <si>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</si>
  <si>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</si>
  <si>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</si>
  <si>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</si>
  <si>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</si>
  <si>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</si>
  <si>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</si>
  <si>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</si>
  <si>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</si>
  <si>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</si>
  <si>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</si>
  <si>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</si>
  <si>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</si>
  <si>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</si>
  <si>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</si>
  <si>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</si>
  <si>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</si>
  <si>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</si>
  <si>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</si>
  <si>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</si>
  <si>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</si>
  <si>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</si>
  <si>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</si>
  <si>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</si>
  <si>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</si>
  <si>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</si>
  <si>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</si>
  <si>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</si>
  <si>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</si>
  <si>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</si>
  <si>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</si>
  <si>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</si>
  <si>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</si>
  <si>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</si>
  <si>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</si>
  <si>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</si>
  <si>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</si>
  <si>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</si>
  <si>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</si>
  <si>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</si>
  <si>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</si>
  <si>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</si>
  <si>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</si>
  <si>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</si>
  <si>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</si>
  <si>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</si>
  <si>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</si>
  <si>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</si>
  <si>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</si>
  <si>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</si>
  <si>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</si>
  <si>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</si>
  <si>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</si>
  <si>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</si>
  <si>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</si>
  <si>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</si>
  <si>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</si>
  <si>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</si>
  <si>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</si>
  <si>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</si>
  <si>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</si>
  <si>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</si>
  <si>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</si>
  <si>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</si>
  <si>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</si>
  <si>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</si>
  <si>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</si>
  <si>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</si>
  <si>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</si>
  <si>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</si>
  <si>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</si>
  <si>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</si>
  <si>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</si>
  <si>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</si>
  <si>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</si>
  <si>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</si>
  <si>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</si>
  <si>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</si>
  <si>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</si>
  <si>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</si>
  <si>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</si>
  <si>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</si>
  <si>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</si>
  <si>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</si>
  <si>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</si>
  <si>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</si>
  <si>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</si>
  <si>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</si>
  <si>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</si>
  <si>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</si>
  <si>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</si>
  <si>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</si>
  <si>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</si>
  <si>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</si>
  <si>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</si>
  <si>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</si>
  <si>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</si>
  <si>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</si>
  <si>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</si>
  <si>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</si>
  <si>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</si>
  <si>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</si>
  <si>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</si>
  <si>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</si>
  <si>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</si>
  <si>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</si>
  <si>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</si>
  <si>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</si>
  <si>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</si>
  <si>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</si>
  <si>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</si>
  <si>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</si>
  <si>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</si>
  <si>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</si>
  <si>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</si>
  <si>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</si>
  <si>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</si>
  <si>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</si>
  <si>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</si>
  <si>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20231101 10:06:17</t>
  </si>
  <si>
    <t>10:06:17</t>
  </si>
  <si>
    <t>none</t>
  </si>
  <si>
    <t>bepa_dro3_b3_r11</t>
  </si>
  <si>
    <t>0: Broadleaf</t>
  </si>
  <si>
    <t>10:04:11</t>
  </si>
  <si>
    <t>3/3</t>
  </si>
  <si>
    <t>11111111</t>
  </si>
  <si>
    <t>oooooooo</t>
  </si>
  <si>
    <t>on</t>
  </si>
  <si>
    <t>20231101 10:08:03</t>
  </si>
  <si>
    <t>10:08:03</t>
  </si>
  <si>
    <t>bepa_dro3_b3_r12</t>
  </si>
  <si>
    <t>20231101 10:10:06</t>
  </si>
  <si>
    <t>10:10:06</t>
  </si>
  <si>
    <t>bepa_dro3_b3_r13</t>
  </si>
  <si>
    <t>20231101 10:11:55</t>
  </si>
  <si>
    <t>10:11:55</t>
  </si>
  <si>
    <t>bepa_dro3_b3_r15</t>
  </si>
  <si>
    <t>20231101 10:15:00</t>
  </si>
  <si>
    <t>10:15:00</t>
  </si>
  <si>
    <t>bepa_gs_ext_b3_r14</t>
  </si>
  <si>
    <t>20231101 10:23:50</t>
  </si>
  <si>
    <t>10:23:50</t>
  </si>
  <si>
    <t>bepa_dro3_b3_r3</t>
  </si>
  <si>
    <t>20231101 10:25:53</t>
  </si>
  <si>
    <t>10:25:53</t>
  </si>
  <si>
    <t>bepa_dro3_b3_r4</t>
  </si>
  <si>
    <t>20231101 10:27:50</t>
  </si>
  <si>
    <t>10:27:50</t>
  </si>
  <si>
    <t>bepa_con_b3_r1</t>
  </si>
  <si>
    <t>20231101 10:29:53</t>
  </si>
  <si>
    <t>10:29:53</t>
  </si>
  <si>
    <t>bepa_con_b3_r2</t>
  </si>
  <si>
    <t>20231101 10:32:37</t>
  </si>
  <si>
    <t>10:32:37</t>
  </si>
  <si>
    <t>bepa_con_b3_r3</t>
  </si>
  <si>
    <t>20231101 10:34:03</t>
  </si>
  <si>
    <t>10:34:03</t>
  </si>
  <si>
    <t>bepa_con_b3_r4</t>
  </si>
  <si>
    <t>20231101 10:37:37</t>
  </si>
  <si>
    <t>10:37:37</t>
  </si>
  <si>
    <t>bepa_gs_ext_b3_r1</t>
  </si>
  <si>
    <t>20231101 10:42:12</t>
  </si>
  <si>
    <t>10:42:12</t>
  </si>
  <si>
    <t>quma_gs_ext_b3_r1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</si>
</sst>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H29"/>
  <sheetViews>
    <sheetView tabSelected="1" workbookViewId="0"/>
  </sheetViews>
  <sheetFormatPr defaultRowHeight="15"/>
  <sheetData>
    <row r="2" spans="1:216">
      <c r="A2" t="s">
        <v>29</v>
      </c>
      <c r="B2" t="s">
        <v>30</v>
      </c>
      <c r="C2" t="s">
        <v>32</v>
      </c>
    </row>
    <row r="3" spans="1:216">
      <c r="B3" t="s">
        <v>31</v>
      </c>
      <c r="C3">
        <v>21</v>
      </c>
    </row>
    <row r="4" spans="1:216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16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16">
      <c r="B7">
        <v>0</v>
      </c>
      <c r="C7">
        <v>0</v>
      </c>
      <c r="D7">
        <v>0</v>
      </c>
      <c r="E7">
        <v>1</v>
      </c>
    </row>
    <row r="8" spans="1:216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16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16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16">
      <c r="B11">
        <v>0</v>
      </c>
      <c r="C11">
        <v>0</v>
      </c>
      <c r="D11">
        <v>0</v>
      </c>
      <c r="E11">
        <v>0</v>
      </c>
      <c r="F11">
        <v>1</v>
      </c>
    </row>
    <row r="12" spans="1:216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16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16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89</v>
      </c>
      <c r="AL14" t="s">
        <v>89</v>
      </c>
      <c r="AM14" t="s">
        <v>89</v>
      </c>
      <c r="AN14" t="s">
        <v>89</v>
      </c>
      <c r="AO14" t="s">
        <v>90</v>
      </c>
      <c r="AP14" t="s">
        <v>90</v>
      </c>
      <c r="AQ14" t="s">
        <v>90</v>
      </c>
      <c r="AR14" t="s">
        <v>90</v>
      </c>
      <c r="AS14" t="s">
        <v>91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93</v>
      </c>
      <c r="BV14" t="s">
        <v>93</v>
      </c>
      <c r="BW14" t="s">
        <v>93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94</v>
      </c>
      <c r="CN14" t="s">
        <v>94</v>
      </c>
      <c r="CO14" t="s">
        <v>94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</row>
    <row r="15" spans="1:21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88</v>
      </c>
      <c r="AG15" t="s">
        <v>133</v>
      </c>
      <c r="AH15" t="s">
        <v>134</v>
      </c>
      <c r="AI15" t="s">
        <v>135</v>
      </c>
      <c r="AJ15" t="s">
        <v>136</v>
      </c>
      <c r="AK15" t="s">
        <v>137</v>
      </c>
      <c r="AL15" t="s">
        <v>138</v>
      </c>
      <c r="AM15" t="s">
        <v>139</v>
      </c>
      <c r="AN15" t="s">
        <v>140</v>
      </c>
      <c r="AO15" t="s">
        <v>141</v>
      </c>
      <c r="AP15" t="s">
        <v>142</v>
      </c>
      <c r="AQ15" t="s">
        <v>143</v>
      </c>
      <c r="AR15" t="s">
        <v>144</v>
      </c>
      <c r="AS15" t="s">
        <v>109</v>
      </c>
      <c r="AT15" t="s">
        <v>145</v>
      </c>
      <c r="AU15" t="s">
        <v>146</v>
      </c>
      <c r="AV15" t="s">
        <v>147</v>
      </c>
      <c r="AW15" t="s">
        <v>148</v>
      </c>
      <c r="AX15" t="s">
        <v>149</v>
      </c>
      <c r="AY15" t="s">
        <v>150</v>
      </c>
      <c r="AZ15" t="s">
        <v>151</v>
      </c>
      <c r="BA15" t="s">
        <v>152</v>
      </c>
      <c r="BB15" t="s">
        <v>153</v>
      </c>
      <c r="BC15" t="s">
        <v>154</v>
      </c>
      <c r="BD15" t="s">
        <v>155</v>
      </c>
      <c r="BE15" t="s">
        <v>156</v>
      </c>
      <c r="BF15" t="s">
        <v>157</v>
      </c>
      <c r="BG15" t="s">
        <v>158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103</v>
      </c>
      <c r="CN15" t="s">
        <v>106</v>
      </c>
      <c r="CO15" t="s">
        <v>190</v>
      </c>
      <c r="CP15" t="s">
        <v>191</v>
      </c>
      <c r="CQ15" t="s">
        <v>192</v>
      </c>
      <c r="CR15" t="s">
        <v>193</v>
      </c>
      <c r="CS15" t="s">
        <v>194</v>
      </c>
      <c r="CT15" t="s">
        <v>195</v>
      </c>
      <c r="CU15" t="s">
        <v>196</v>
      </c>
      <c r="CV15" t="s">
        <v>197</v>
      </c>
      <c r="CW15" t="s">
        <v>198</v>
      </c>
      <c r="CX15" t="s">
        <v>199</v>
      </c>
      <c r="CY15" t="s">
        <v>200</v>
      </c>
      <c r="CZ15" t="s">
        <v>201</v>
      </c>
      <c r="DA15" t="s">
        <v>202</v>
      </c>
      <c r="DB15" t="s">
        <v>203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</row>
    <row r="16" spans="1:216">
      <c r="B16" t="s">
        <v>314</v>
      </c>
      <c r="C16" t="s">
        <v>314</v>
      </c>
      <c r="F16" t="s">
        <v>314</v>
      </c>
      <c r="H16" t="s">
        <v>314</v>
      </c>
      <c r="I16" t="s">
        <v>315</v>
      </c>
      <c r="J16" t="s">
        <v>316</v>
      </c>
      <c r="K16" t="s">
        <v>317</v>
      </c>
      <c r="L16" t="s">
        <v>318</v>
      </c>
      <c r="M16" t="s">
        <v>318</v>
      </c>
      <c r="N16" t="s">
        <v>152</v>
      </c>
      <c r="O16" t="s">
        <v>152</v>
      </c>
      <c r="P16" t="s">
        <v>315</v>
      </c>
      <c r="Q16" t="s">
        <v>315</v>
      </c>
      <c r="R16" t="s">
        <v>315</v>
      </c>
      <c r="S16" t="s">
        <v>315</v>
      </c>
      <c r="T16" t="s">
        <v>319</v>
      </c>
      <c r="U16" t="s">
        <v>320</v>
      </c>
      <c r="V16" t="s">
        <v>320</v>
      </c>
      <c r="W16" t="s">
        <v>321</v>
      </c>
      <c r="X16" t="s">
        <v>322</v>
      </c>
      <c r="Y16" t="s">
        <v>321</v>
      </c>
      <c r="Z16" t="s">
        <v>321</v>
      </c>
      <c r="AA16" t="s">
        <v>321</v>
      </c>
      <c r="AB16" t="s">
        <v>319</v>
      </c>
      <c r="AC16" t="s">
        <v>319</v>
      </c>
      <c r="AD16" t="s">
        <v>319</v>
      </c>
      <c r="AE16" t="s">
        <v>319</v>
      </c>
      <c r="AF16" t="s">
        <v>323</v>
      </c>
      <c r="AG16" t="s">
        <v>322</v>
      </c>
      <c r="AI16" t="s">
        <v>322</v>
      </c>
      <c r="AJ16" t="s">
        <v>323</v>
      </c>
      <c r="AK16" t="s">
        <v>317</v>
      </c>
      <c r="AL16" t="s">
        <v>317</v>
      </c>
      <c r="AN16" t="s">
        <v>324</v>
      </c>
      <c r="AO16" t="s">
        <v>325</v>
      </c>
      <c r="AR16" t="s">
        <v>315</v>
      </c>
      <c r="AS16" t="s">
        <v>314</v>
      </c>
      <c r="AT16" t="s">
        <v>318</v>
      </c>
      <c r="AU16" t="s">
        <v>318</v>
      </c>
      <c r="AV16" t="s">
        <v>326</v>
      </c>
      <c r="AW16" t="s">
        <v>326</v>
      </c>
      <c r="AX16" t="s">
        <v>318</v>
      </c>
      <c r="AY16" t="s">
        <v>326</v>
      </c>
      <c r="AZ16" t="s">
        <v>323</v>
      </c>
      <c r="BA16" t="s">
        <v>321</v>
      </c>
      <c r="BB16" t="s">
        <v>321</v>
      </c>
      <c r="BC16" t="s">
        <v>320</v>
      </c>
      <c r="BD16" t="s">
        <v>320</v>
      </c>
      <c r="BE16" t="s">
        <v>320</v>
      </c>
      <c r="BF16" t="s">
        <v>320</v>
      </c>
      <c r="BG16" t="s">
        <v>320</v>
      </c>
      <c r="BH16" t="s">
        <v>327</v>
      </c>
      <c r="BI16" t="s">
        <v>317</v>
      </c>
      <c r="BJ16" t="s">
        <v>317</v>
      </c>
      <c r="BK16" t="s">
        <v>318</v>
      </c>
      <c r="BL16" t="s">
        <v>318</v>
      </c>
      <c r="BM16" t="s">
        <v>318</v>
      </c>
      <c r="BN16" t="s">
        <v>326</v>
      </c>
      <c r="BO16" t="s">
        <v>318</v>
      </c>
      <c r="BP16" t="s">
        <v>326</v>
      </c>
      <c r="BQ16" t="s">
        <v>321</v>
      </c>
      <c r="BR16" t="s">
        <v>321</v>
      </c>
      <c r="BS16" t="s">
        <v>320</v>
      </c>
      <c r="BT16" t="s">
        <v>320</v>
      </c>
      <c r="BU16" t="s">
        <v>317</v>
      </c>
      <c r="BZ16" t="s">
        <v>317</v>
      </c>
      <c r="CC16" t="s">
        <v>320</v>
      </c>
      <c r="CD16" t="s">
        <v>320</v>
      </c>
      <c r="CE16" t="s">
        <v>320</v>
      </c>
      <c r="CF16" t="s">
        <v>320</v>
      </c>
      <c r="CG16" t="s">
        <v>320</v>
      </c>
      <c r="CH16" t="s">
        <v>317</v>
      </c>
      <c r="CI16" t="s">
        <v>317</v>
      </c>
      <c r="CJ16" t="s">
        <v>317</v>
      </c>
      <c r="CK16" t="s">
        <v>314</v>
      </c>
      <c r="CM16" t="s">
        <v>328</v>
      </c>
      <c r="CO16" t="s">
        <v>314</v>
      </c>
      <c r="CP16" t="s">
        <v>314</v>
      </c>
      <c r="CR16" t="s">
        <v>329</v>
      </c>
      <c r="CS16" t="s">
        <v>330</v>
      </c>
      <c r="CT16" t="s">
        <v>329</v>
      </c>
      <c r="CU16" t="s">
        <v>330</v>
      </c>
      <c r="CV16" t="s">
        <v>329</v>
      </c>
      <c r="CW16" t="s">
        <v>330</v>
      </c>
      <c r="CX16" t="s">
        <v>322</v>
      </c>
      <c r="CY16" t="s">
        <v>322</v>
      </c>
      <c r="CZ16" t="s">
        <v>317</v>
      </c>
      <c r="DA16" t="s">
        <v>331</v>
      </c>
      <c r="DB16" t="s">
        <v>317</v>
      </c>
      <c r="DD16" t="s">
        <v>315</v>
      </c>
      <c r="DE16" t="s">
        <v>332</v>
      </c>
      <c r="DF16" t="s">
        <v>315</v>
      </c>
      <c r="DH16" t="s">
        <v>315</v>
      </c>
      <c r="DI16" t="s">
        <v>332</v>
      </c>
      <c r="DJ16" t="s">
        <v>315</v>
      </c>
      <c r="DO16" t="s">
        <v>333</v>
      </c>
      <c r="DP16" t="s">
        <v>333</v>
      </c>
      <c r="EC16" t="s">
        <v>333</v>
      </c>
      <c r="ED16" t="s">
        <v>333</v>
      </c>
      <c r="EE16" t="s">
        <v>334</v>
      </c>
      <c r="EF16" t="s">
        <v>334</v>
      </c>
      <c r="EG16" t="s">
        <v>320</v>
      </c>
      <c r="EH16" t="s">
        <v>320</v>
      </c>
      <c r="EI16" t="s">
        <v>322</v>
      </c>
      <c r="EJ16" t="s">
        <v>320</v>
      </c>
      <c r="EK16" t="s">
        <v>326</v>
      </c>
      <c r="EL16" t="s">
        <v>322</v>
      </c>
      <c r="EM16" t="s">
        <v>322</v>
      </c>
      <c r="EO16" t="s">
        <v>333</v>
      </c>
      <c r="EP16" t="s">
        <v>333</v>
      </c>
      <c r="EQ16" t="s">
        <v>333</v>
      </c>
      <c r="ER16" t="s">
        <v>333</v>
      </c>
      <c r="ES16" t="s">
        <v>333</v>
      </c>
      <c r="ET16" t="s">
        <v>333</v>
      </c>
      <c r="EU16" t="s">
        <v>333</v>
      </c>
      <c r="EV16" t="s">
        <v>335</v>
      </c>
      <c r="EW16" t="s">
        <v>335</v>
      </c>
      <c r="EX16" t="s">
        <v>335</v>
      </c>
      <c r="EY16" t="s">
        <v>336</v>
      </c>
      <c r="EZ16" t="s">
        <v>333</v>
      </c>
      <c r="FA16" t="s">
        <v>333</v>
      </c>
      <c r="FB16" t="s">
        <v>333</v>
      </c>
      <c r="FC16" t="s">
        <v>333</v>
      </c>
      <c r="FD16" t="s">
        <v>333</v>
      </c>
      <c r="FE16" t="s">
        <v>333</v>
      </c>
      <c r="FF16" t="s">
        <v>333</v>
      </c>
      <c r="FG16" t="s">
        <v>333</v>
      </c>
      <c r="FH16" t="s">
        <v>333</v>
      </c>
      <c r="FI16" t="s">
        <v>333</v>
      </c>
      <c r="FJ16" t="s">
        <v>333</v>
      </c>
      <c r="FK16" t="s">
        <v>333</v>
      </c>
      <c r="FR16" t="s">
        <v>333</v>
      </c>
      <c r="FS16" t="s">
        <v>322</v>
      </c>
      <c r="FT16" t="s">
        <v>322</v>
      </c>
      <c r="FU16" t="s">
        <v>329</v>
      </c>
      <c r="FV16" t="s">
        <v>330</v>
      </c>
      <c r="FW16" t="s">
        <v>330</v>
      </c>
      <c r="GA16" t="s">
        <v>330</v>
      </c>
      <c r="GE16" t="s">
        <v>318</v>
      </c>
      <c r="GF16" t="s">
        <v>318</v>
      </c>
      <c r="GG16" t="s">
        <v>326</v>
      </c>
      <c r="GH16" t="s">
        <v>326</v>
      </c>
      <c r="GI16" t="s">
        <v>337</v>
      </c>
      <c r="GJ16" t="s">
        <v>337</v>
      </c>
      <c r="GK16" t="s">
        <v>333</v>
      </c>
      <c r="GL16" t="s">
        <v>333</v>
      </c>
      <c r="GM16" t="s">
        <v>333</v>
      </c>
      <c r="GN16" t="s">
        <v>333</v>
      </c>
      <c r="GO16" t="s">
        <v>333</v>
      </c>
      <c r="GP16" t="s">
        <v>333</v>
      </c>
      <c r="GQ16" t="s">
        <v>320</v>
      </c>
      <c r="GR16" t="s">
        <v>333</v>
      </c>
      <c r="GT16" t="s">
        <v>323</v>
      </c>
      <c r="GU16" t="s">
        <v>323</v>
      </c>
      <c r="GV16" t="s">
        <v>320</v>
      </c>
      <c r="GW16" t="s">
        <v>320</v>
      </c>
      <c r="GX16" t="s">
        <v>320</v>
      </c>
      <c r="GY16" t="s">
        <v>320</v>
      </c>
      <c r="GZ16" t="s">
        <v>320</v>
      </c>
      <c r="HA16" t="s">
        <v>322</v>
      </c>
      <c r="HB16" t="s">
        <v>322</v>
      </c>
      <c r="HC16" t="s">
        <v>322</v>
      </c>
      <c r="HD16" t="s">
        <v>320</v>
      </c>
      <c r="HE16" t="s">
        <v>318</v>
      </c>
      <c r="HF16" t="s">
        <v>326</v>
      </c>
      <c r="HG16" t="s">
        <v>322</v>
      </c>
      <c r="HH16" t="s">
        <v>322</v>
      </c>
    </row>
    <row r="17" spans="1:216">
      <c r="A17">
        <v>1</v>
      </c>
      <c r="B17">
        <v>1698851177.5</v>
      </c>
      <c r="C17">
        <v>0</v>
      </c>
      <c r="D17" t="s">
        <v>338</v>
      </c>
      <c r="E17" t="s">
        <v>339</v>
      </c>
      <c r="F17" t="s">
        <v>340</v>
      </c>
      <c r="G17" t="s">
        <v>341</v>
      </c>
      <c r="H17">
        <v>1698851177.5</v>
      </c>
      <c r="I17">
        <f>(J17)/1000</f>
        <v>0</v>
      </c>
      <c r="J17">
        <f>1000*AZ17*AH17*(AV17-AW17)/(100*AO17*(1000-AH17*AV17))</f>
        <v>0</v>
      </c>
      <c r="K17">
        <f>AZ17*AH17*(AU17-AT17*(1000-AH17*AW17)/(1000-AH17*AV17))/(100*AO17)</f>
        <v>0</v>
      </c>
      <c r="L17">
        <f>AT17 - IF(AH17&gt;1, K17*AO17*100.0/(AJ17*BH17), 0)</f>
        <v>0</v>
      </c>
      <c r="M17">
        <f>((S17-I17/2)*L17-K17)/(S17+I17/2)</f>
        <v>0</v>
      </c>
      <c r="N17">
        <f>M17*(BA17+BB17)/1000.0</f>
        <v>0</v>
      </c>
      <c r="O17">
        <f>(AT17 - IF(AH17&gt;1, K17*AO17*100.0/(AJ17*BH17), 0))*(BA17+BB17)/1000.0</f>
        <v>0</v>
      </c>
      <c r="P17">
        <f>2.0/((1/R17-1/Q17)+SIGN(R17)*SQRT((1/R17-1/Q17)*(1/R17-1/Q17) + 4*AP17/((AP17+1)*(AP17+1))*(2*1/R17*1/Q17-1/Q17*1/Q17)))</f>
        <v>0</v>
      </c>
      <c r="Q17">
        <f>IF(LEFT(AQ17,1)&lt;&gt;"0",IF(LEFT(AQ17,1)="1",3.0,AR17),$D$5+$E$5*(BH17*BA17/($K$5*1000))+$F$5*(BH17*BA17/($K$5*1000))*MAX(MIN(AO17,$J$5),$I$5)*MAX(MIN(AO17,$J$5),$I$5)+$G$5*MAX(MIN(AO17,$J$5),$I$5)*(BH17*BA17/($K$5*1000))+$H$5*(BH17*BA17/($K$5*1000))*(BH17*BA17/($K$5*1000)))</f>
        <v>0</v>
      </c>
      <c r="R17">
        <f>I17*(1000-(1000*0.61365*exp(17.502*V17/(240.97+V17))/(BA17+BB17)+AV17)/2)/(1000*0.61365*exp(17.502*V17/(240.97+V17))/(BA17+BB17)-AV17)</f>
        <v>0</v>
      </c>
      <c r="S17">
        <f>1/((AP17+1)/(P17/1.6)+1/(Q17/1.37)) + AP17/((AP17+1)/(P17/1.6) + AP17/(Q17/1.37))</f>
        <v>0</v>
      </c>
      <c r="T17">
        <f>(AK17*AN17)</f>
        <v>0</v>
      </c>
      <c r="U17">
        <f>(BC17+(T17+2*0.95*5.67E-8*(((BC17+$B$7)+273)^4-(BC17+273)^4)-44100*I17)/(1.84*29.3*Q17+8*0.95*5.67E-8*(BC17+273)^3))</f>
        <v>0</v>
      </c>
      <c r="V17">
        <f>($C$7*BD17+$D$7*BE17+$E$7*U17)</f>
        <v>0</v>
      </c>
      <c r="W17">
        <f>0.61365*exp(17.502*V17/(240.97+V17))</f>
        <v>0</v>
      </c>
      <c r="X17">
        <f>(Y17/Z17*100)</f>
        <v>0</v>
      </c>
      <c r="Y17">
        <f>AV17*(BA17+BB17)/1000</f>
        <v>0</v>
      </c>
      <c r="Z17">
        <f>0.61365*exp(17.502*BC17/(240.97+BC17))</f>
        <v>0</v>
      </c>
      <c r="AA17">
        <f>(W17-AV17*(BA17+BB17)/1000)</f>
        <v>0</v>
      </c>
      <c r="AB17">
        <f>(-I17*44100)</f>
        <v>0</v>
      </c>
      <c r="AC17">
        <f>2*29.3*Q17*0.92*(BC17-V17)</f>
        <v>0</v>
      </c>
      <c r="AD17">
        <f>2*0.95*5.67E-8*(((BC17+$B$7)+273)^4-(V17+273)^4)</f>
        <v>0</v>
      </c>
      <c r="AE17">
        <f>T17+AD17+AB17+AC17</f>
        <v>0</v>
      </c>
      <c r="AF17">
        <v>14</v>
      </c>
      <c r="AG17">
        <v>3</v>
      </c>
      <c r="AH17">
        <f>IF(AF17*$H$13&gt;=AJ17,1.0,(AJ17/(AJ17-AF17*$H$13)))</f>
        <v>0</v>
      </c>
      <c r="AI17">
        <f>(AH17-1)*100</f>
        <v>0</v>
      </c>
      <c r="AJ17">
        <f>MAX(0,($B$13+$C$13*BH17)/(1+$D$13*BH17)*BA17/(BC17+273)*$E$13)</f>
        <v>0</v>
      </c>
      <c r="AK17">
        <f>$B$11*BI17+$C$11*BJ17+$F$11*BU17*(1-BX17)</f>
        <v>0</v>
      </c>
      <c r="AL17">
        <f>AK17*AM17</f>
        <v>0</v>
      </c>
      <c r="AM17">
        <f>($B$11*$D$9+$C$11*$D$9+$F$11*((CH17+BZ17)/MAX(CH17+BZ17+CI17, 0.1)*$I$9+CI17/MAX(CH17+BZ17+CI17, 0.1)*$J$9))/($B$11+$C$11+$F$11)</f>
        <v>0</v>
      </c>
      <c r="AN17">
        <f>($B$11*$K$9+$C$11*$K$9+$F$11*((CH17+BZ17)/MAX(CH17+BZ17+CI17, 0.1)*$P$9+CI17/MAX(CH17+BZ17+CI17, 0.1)*$Q$9))/($B$11+$C$11+$F$11)</f>
        <v>0</v>
      </c>
      <c r="AO17">
        <v>6</v>
      </c>
      <c r="AP17">
        <v>0.5</v>
      </c>
      <c r="AQ17" t="s">
        <v>342</v>
      </c>
      <c r="AR17">
        <v>2</v>
      </c>
      <c r="AS17">
        <v>1698851177.5</v>
      </c>
      <c r="AT17">
        <v>398.783</v>
      </c>
      <c r="AU17">
        <v>410.018</v>
      </c>
      <c r="AV17">
        <v>13.6948</v>
      </c>
      <c r="AW17">
        <v>11.4246</v>
      </c>
      <c r="AX17">
        <v>398.074</v>
      </c>
      <c r="AY17">
        <v>13.5819</v>
      </c>
      <c r="AZ17">
        <v>500.019</v>
      </c>
      <c r="BA17">
        <v>101.541</v>
      </c>
      <c r="BB17">
        <v>0.0349871</v>
      </c>
      <c r="BC17">
        <v>21.2037</v>
      </c>
      <c r="BD17">
        <v>999.9</v>
      </c>
      <c r="BE17">
        <v>999.9</v>
      </c>
      <c r="BF17">
        <v>0</v>
      </c>
      <c r="BG17">
        <v>0</v>
      </c>
      <c r="BH17">
        <v>9993.75</v>
      </c>
      <c r="BI17">
        <v>0</v>
      </c>
      <c r="BJ17">
        <v>55.2425</v>
      </c>
      <c r="BK17">
        <v>-11.2349</v>
      </c>
      <c r="BL17">
        <v>404.32</v>
      </c>
      <c r="BM17">
        <v>414.756</v>
      </c>
      <c r="BN17">
        <v>2.27019</v>
      </c>
      <c r="BO17">
        <v>410.018</v>
      </c>
      <c r="BP17">
        <v>11.4246</v>
      </c>
      <c r="BQ17">
        <v>1.39058</v>
      </c>
      <c r="BR17">
        <v>1.16006</v>
      </c>
      <c r="BS17">
        <v>11.8153</v>
      </c>
      <c r="BT17">
        <v>9.098649999999999</v>
      </c>
      <c r="BU17">
        <v>2500.2</v>
      </c>
      <c r="BV17">
        <v>0.90001</v>
      </c>
      <c r="BW17">
        <v>0.0999903</v>
      </c>
      <c r="BX17">
        <v>0</v>
      </c>
      <c r="BY17">
        <v>2.5593</v>
      </c>
      <c r="BZ17">
        <v>0</v>
      </c>
      <c r="CA17">
        <v>32966.8</v>
      </c>
      <c r="CB17">
        <v>22325.6</v>
      </c>
      <c r="CC17">
        <v>39.75</v>
      </c>
      <c r="CD17">
        <v>36.625</v>
      </c>
      <c r="CE17">
        <v>38.937</v>
      </c>
      <c r="CF17">
        <v>35.687</v>
      </c>
      <c r="CG17">
        <v>38.125</v>
      </c>
      <c r="CH17">
        <v>2250.21</v>
      </c>
      <c r="CI17">
        <v>250</v>
      </c>
      <c r="CJ17">
        <v>0</v>
      </c>
      <c r="CK17">
        <v>1698851162.9</v>
      </c>
      <c r="CL17">
        <v>0</v>
      </c>
      <c r="CM17">
        <v>1698851051.5</v>
      </c>
      <c r="CN17" t="s">
        <v>343</v>
      </c>
      <c r="CO17">
        <v>1698851051.5</v>
      </c>
      <c r="CP17">
        <v>1698851047.5</v>
      </c>
      <c r="CQ17">
        <v>1</v>
      </c>
      <c r="CR17">
        <v>-0.273</v>
      </c>
      <c r="CS17">
        <v>0.059</v>
      </c>
      <c r="CT17">
        <v>0.757</v>
      </c>
      <c r="CU17">
        <v>0.101</v>
      </c>
      <c r="CV17">
        <v>420</v>
      </c>
      <c r="CW17">
        <v>11</v>
      </c>
      <c r="CX17">
        <v>0.05</v>
      </c>
      <c r="CY17">
        <v>0.08</v>
      </c>
      <c r="CZ17">
        <v>8.501428444541993</v>
      </c>
      <c r="DA17">
        <v>1.200764159149814</v>
      </c>
      <c r="DB17">
        <v>0.0903936125719635</v>
      </c>
      <c r="DC17">
        <v>1</v>
      </c>
      <c r="DD17">
        <v>0.001911847533455179</v>
      </c>
      <c r="DE17">
        <v>-1.384275921743253E-05</v>
      </c>
      <c r="DF17">
        <v>2.080760464951325E-06</v>
      </c>
      <c r="DG17">
        <v>1</v>
      </c>
      <c r="DH17">
        <v>0.1349432556309583</v>
      </c>
      <c r="DI17">
        <v>-0.00653399099454604</v>
      </c>
      <c r="DJ17">
        <v>0.0005177183661642493</v>
      </c>
      <c r="DK17">
        <v>1</v>
      </c>
      <c r="DL17">
        <v>3</v>
      </c>
      <c r="DM17">
        <v>3</v>
      </c>
      <c r="DN17" t="s">
        <v>344</v>
      </c>
      <c r="DO17">
        <v>3.10321</v>
      </c>
      <c r="DP17">
        <v>2.66857</v>
      </c>
      <c r="DQ17">
        <v>0.100218</v>
      </c>
      <c r="DR17">
        <v>0.103243</v>
      </c>
      <c r="DS17">
        <v>0.07236040000000001</v>
      </c>
      <c r="DT17">
        <v>0.06507250000000001</v>
      </c>
      <c r="DU17">
        <v>26645.7</v>
      </c>
      <c r="DV17">
        <v>29030.1</v>
      </c>
      <c r="DW17">
        <v>27998</v>
      </c>
      <c r="DX17">
        <v>30398.2</v>
      </c>
      <c r="DY17">
        <v>32588.3</v>
      </c>
      <c r="DZ17">
        <v>35160.4</v>
      </c>
      <c r="EA17">
        <v>38463.5</v>
      </c>
      <c r="EB17">
        <v>41779.5</v>
      </c>
      <c r="EC17">
        <v>2.30263</v>
      </c>
      <c r="ED17">
        <v>2.41193</v>
      </c>
      <c r="EE17">
        <v>0</v>
      </c>
      <c r="EF17">
        <v>0</v>
      </c>
      <c r="EG17">
        <v>16.3354</v>
      </c>
      <c r="EH17">
        <v>999.9</v>
      </c>
      <c r="EI17">
        <v>65.3</v>
      </c>
      <c r="EJ17">
        <v>21.5</v>
      </c>
      <c r="EK17">
        <v>16.5506</v>
      </c>
      <c r="EL17">
        <v>64.7799</v>
      </c>
      <c r="EM17">
        <v>9.84375</v>
      </c>
      <c r="EN17">
        <v>1</v>
      </c>
      <c r="EO17">
        <v>-0.942439</v>
      </c>
      <c r="EP17">
        <v>-2.32477</v>
      </c>
      <c r="EQ17">
        <v>20.181</v>
      </c>
      <c r="ER17">
        <v>5.26491</v>
      </c>
      <c r="ES17">
        <v>12.0459</v>
      </c>
      <c r="ET17">
        <v>4.97375</v>
      </c>
      <c r="EU17">
        <v>3.293</v>
      </c>
      <c r="EV17">
        <v>9999</v>
      </c>
      <c r="EW17">
        <v>9999</v>
      </c>
      <c r="EX17">
        <v>9999</v>
      </c>
      <c r="EY17">
        <v>219.3</v>
      </c>
      <c r="EZ17">
        <v>4.97176</v>
      </c>
      <c r="FA17">
        <v>1.87026</v>
      </c>
      <c r="FB17">
        <v>1.87647</v>
      </c>
      <c r="FC17">
        <v>1.86951</v>
      </c>
      <c r="FD17">
        <v>1.87272</v>
      </c>
      <c r="FE17">
        <v>1.8743</v>
      </c>
      <c r="FF17">
        <v>1.87369</v>
      </c>
      <c r="FG17">
        <v>1.87518</v>
      </c>
      <c r="FH17">
        <v>0</v>
      </c>
      <c r="FI17">
        <v>0</v>
      </c>
      <c r="FJ17">
        <v>0</v>
      </c>
      <c r="FK17">
        <v>0</v>
      </c>
      <c r="FL17" t="s">
        <v>345</v>
      </c>
      <c r="FM17" t="s">
        <v>346</v>
      </c>
      <c r="FN17" t="s">
        <v>347</v>
      </c>
      <c r="FO17" t="s">
        <v>347</v>
      </c>
      <c r="FP17" t="s">
        <v>347</v>
      </c>
      <c r="FQ17" t="s">
        <v>347</v>
      </c>
      <c r="FR17">
        <v>0</v>
      </c>
      <c r="FS17">
        <v>100</v>
      </c>
      <c r="FT17">
        <v>100</v>
      </c>
      <c r="FU17">
        <v>0.709</v>
      </c>
      <c r="FV17">
        <v>0.1129</v>
      </c>
      <c r="FW17">
        <v>-0.2613933864095243</v>
      </c>
      <c r="FX17">
        <v>0.002616612134532941</v>
      </c>
      <c r="FY17">
        <v>-4.519413631873513E-07</v>
      </c>
      <c r="FZ17">
        <v>9.831233035137328E-12</v>
      </c>
      <c r="GA17">
        <v>0.01707643891318017</v>
      </c>
      <c r="GB17">
        <v>0.01128715920374445</v>
      </c>
      <c r="GC17">
        <v>-0.0004913425133041084</v>
      </c>
      <c r="GD17">
        <v>1.320148971478439E-05</v>
      </c>
      <c r="GE17">
        <v>-1</v>
      </c>
      <c r="GF17">
        <v>2093</v>
      </c>
      <c r="GG17">
        <v>1</v>
      </c>
      <c r="GH17">
        <v>22</v>
      </c>
      <c r="GI17">
        <v>2.1</v>
      </c>
      <c r="GJ17">
        <v>2.2</v>
      </c>
      <c r="GK17">
        <v>0.522461</v>
      </c>
      <c r="GL17">
        <v>2.46216</v>
      </c>
      <c r="GM17">
        <v>1.39893</v>
      </c>
      <c r="GN17">
        <v>2.31689</v>
      </c>
      <c r="GO17">
        <v>1.44897</v>
      </c>
      <c r="GP17">
        <v>2.38281</v>
      </c>
      <c r="GQ17">
        <v>24.3071</v>
      </c>
      <c r="GR17">
        <v>15.8745</v>
      </c>
      <c r="GS17">
        <v>18</v>
      </c>
      <c r="GT17">
        <v>445.012</v>
      </c>
      <c r="GU17">
        <v>586.275</v>
      </c>
      <c r="GV17">
        <v>20</v>
      </c>
      <c r="GW17">
        <v>14.4505</v>
      </c>
      <c r="GX17">
        <v>30.0004</v>
      </c>
      <c r="GY17">
        <v>14.3417</v>
      </c>
      <c r="GZ17">
        <v>14.2765</v>
      </c>
      <c r="HA17">
        <v>10.428</v>
      </c>
      <c r="HB17">
        <v>100</v>
      </c>
      <c r="HC17">
        <v>91.3266</v>
      </c>
      <c r="HD17">
        <v>20</v>
      </c>
      <c r="HE17">
        <v>420</v>
      </c>
      <c r="HF17">
        <v>1.2318</v>
      </c>
      <c r="HG17">
        <v>103.695</v>
      </c>
      <c r="HH17">
        <v>104.313</v>
      </c>
    </row>
    <row r="18" spans="1:216">
      <c r="A18">
        <v>2</v>
      </c>
      <c r="B18">
        <v>1698851283.1</v>
      </c>
      <c r="C18">
        <v>105.5999999046326</v>
      </c>
      <c r="D18" t="s">
        <v>348</v>
      </c>
      <c r="E18" t="s">
        <v>349</v>
      </c>
      <c r="F18" t="s">
        <v>340</v>
      </c>
      <c r="G18" t="s">
        <v>350</v>
      </c>
      <c r="H18">
        <v>1698851283.1</v>
      </c>
      <c r="I18">
        <f>(J18)/1000</f>
        <v>0</v>
      </c>
      <c r="J18">
        <f>1000*AZ18*AH18*(AV18-AW18)/(100*AO18*(1000-AH18*AV18))</f>
        <v>0</v>
      </c>
      <c r="K18">
        <f>AZ18*AH18*(AU18-AT18*(1000-AH18*AW18)/(1000-AH18*AV18))/(100*AO18)</f>
        <v>0</v>
      </c>
      <c r="L18">
        <f>AT18 - IF(AH18&gt;1, K18*AO18*100.0/(AJ18*BH18), 0)</f>
        <v>0</v>
      </c>
      <c r="M18">
        <f>((S18-I18/2)*L18-K18)/(S18+I18/2)</f>
        <v>0</v>
      </c>
      <c r="N18">
        <f>M18*(BA18+BB18)/1000.0</f>
        <v>0</v>
      </c>
      <c r="O18">
        <f>(AT18 - IF(AH18&gt;1, K18*AO18*100.0/(AJ18*BH18), 0))*(BA18+BB18)/1000.0</f>
        <v>0</v>
      </c>
      <c r="P18">
        <f>2.0/((1/R18-1/Q18)+SIGN(R18)*SQRT((1/R18-1/Q18)*(1/R18-1/Q18) + 4*AP18/((AP18+1)*(AP18+1))*(2*1/R18*1/Q18-1/Q18*1/Q18)))</f>
        <v>0</v>
      </c>
      <c r="Q18">
        <f>IF(LEFT(AQ18,1)&lt;&gt;"0",IF(LEFT(AQ18,1)="1",3.0,AR18),$D$5+$E$5*(BH18*BA18/($K$5*1000))+$F$5*(BH18*BA18/($K$5*1000))*MAX(MIN(AO18,$J$5),$I$5)*MAX(MIN(AO18,$J$5),$I$5)+$G$5*MAX(MIN(AO18,$J$5),$I$5)*(BH18*BA18/($K$5*1000))+$H$5*(BH18*BA18/($K$5*1000))*(BH18*BA18/($K$5*1000)))</f>
        <v>0</v>
      </c>
      <c r="R18">
        <f>I18*(1000-(1000*0.61365*exp(17.502*V18/(240.97+V18))/(BA18+BB18)+AV18)/2)/(1000*0.61365*exp(17.502*V18/(240.97+V18))/(BA18+BB18)-AV18)</f>
        <v>0</v>
      </c>
      <c r="S18">
        <f>1/((AP18+1)/(P18/1.6)+1/(Q18/1.37)) + AP18/((AP18+1)/(P18/1.6) + AP18/(Q18/1.37))</f>
        <v>0</v>
      </c>
      <c r="T18">
        <f>(AK18*AN18)</f>
        <v>0</v>
      </c>
      <c r="U18">
        <f>(BC18+(T18+2*0.95*5.67E-8*(((BC18+$B$7)+273)^4-(BC18+273)^4)-44100*I18)/(1.84*29.3*Q18+8*0.95*5.67E-8*(BC18+273)^3))</f>
        <v>0</v>
      </c>
      <c r="V18">
        <f>($C$7*BD18+$D$7*BE18+$E$7*U18)</f>
        <v>0</v>
      </c>
      <c r="W18">
        <f>0.61365*exp(17.502*V18/(240.97+V18))</f>
        <v>0</v>
      </c>
      <c r="X18">
        <f>(Y18/Z18*100)</f>
        <v>0</v>
      </c>
      <c r="Y18">
        <f>AV18*(BA18+BB18)/1000</f>
        <v>0</v>
      </c>
      <c r="Z18">
        <f>0.61365*exp(17.502*BC18/(240.97+BC18))</f>
        <v>0</v>
      </c>
      <c r="AA18">
        <f>(W18-AV18*(BA18+BB18)/1000)</f>
        <v>0</v>
      </c>
      <c r="AB18">
        <f>(-I18*44100)</f>
        <v>0</v>
      </c>
      <c r="AC18">
        <f>2*29.3*Q18*0.92*(BC18-V18)</f>
        <v>0</v>
      </c>
      <c r="AD18">
        <f>2*0.95*5.67E-8*(((BC18+$B$7)+273)^4-(V18+273)^4)</f>
        <v>0</v>
      </c>
      <c r="AE18">
        <f>T18+AD18+AB18+AC18</f>
        <v>0</v>
      </c>
      <c r="AF18">
        <v>16</v>
      </c>
      <c r="AG18">
        <v>3</v>
      </c>
      <c r="AH18">
        <f>IF(AF18*$H$13&gt;=AJ18,1.0,(AJ18/(AJ18-AF18*$H$13)))</f>
        <v>0</v>
      </c>
      <c r="AI18">
        <f>(AH18-1)*100</f>
        <v>0</v>
      </c>
      <c r="AJ18">
        <f>MAX(0,($B$13+$C$13*BH18)/(1+$D$13*BH18)*BA18/(BC18+273)*$E$13)</f>
        <v>0</v>
      </c>
      <c r="AK18">
        <f>$B$11*BI18+$C$11*BJ18+$F$11*BU18*(1-BX18)</f>
        <v>0</v>
      </c>
      <c r="AL18">
        <f>AK18*AM18</f>
        <v>0</v>
      </c>
      <c r="AM18">
        <f>($B$11*$D$9+$C$11*$D$9+$F$11*((CH18+BZ18)/MAX(CH18+BZ18+CI18, 0.1)*$I$9+CI18/MAX(CH18+BZ18+CI18, 0.1)*$J$9))/($B$11+$C$11+$F$11)</f>
        <v>0</v>
      </c>
      <c r="AN18">
        <f>($B$11*$K$9+$C$11*$K$9+$F$11*((CH18+BZ18)/MAX(CH18+BZ18+CI18, 0.1)*$P$9+CI18/MAX(CH18+BZ18+CI18, 0.1)*$Q$9))/($B$11+$C$11+$F$11)</f>
        <v>0</v>
      </c>
      <c r="AO18">
        <v>6</v>
      </c>
      <c r="AP18">
        <v>0.5</v>
      </c>
      <c r="AQ18" t="s">
        <v>342</v>
      </c>
      <c r="AR18">
        <v>2</v>
      </c>
      <c r="AS18">
        <v>1698851283.1</v>
      </c>
      <c r="AT18">
        <v>413.567</v>
      </c>
      <c r="AU18">
        <v>415.851</v>
      </c>
      <c r="AV18">
        <v>14.8621</v>
      </c>
      <c r="AW18">
        <v>11.1447</v>
      </c>
      <c r="AX18">
        <v>412.825</v>
      </c>
      <c r="AY18">
        <v>14.7431</v>
      </c>
      <c r="AZ18">
        <v>500.291</v>
      </c>
      <c r="BA18">
        <v>101.535</v>
      </c>
      <c r="BB18">
        <v>0.0345196</v>
      </c>
      <c r="BC18">
        <v>20.6672</v>
      </c>
      <c r="BD18">
        <v>999.9</v>
      </c>
      <c r="BE18">
        <v>999.9</v>
      </c>
      <c r="BF18">
        <v>0</v>
      </c>
      <c r="BG18">
        <v>0</v>
      </c>
      <c r="BH18">
        <v>10001.2</v>
      </c>
      <c r="BI18">
        <v>0</v>
      </c>
      <c r="BJ18">
        <v>42.2677</v>
      </c>
      <c r="BK18">
        <v>-2.28387</v>
      </c>
      <c r="BL18">
        <v>419.806</v>
      </c>
      <c r="BM18">
        <v>420.538</v>
      </c>
      <c r="BN18">
        <v>3.71737</v>
      </c>
      <c r="BO18">
        <v>415.851</v>
      </c>
      <c r="BP18">
        <v>11.1447</v>
      </c>
      <c r="BQ18">
        <v>1.50902</v>
      </c>
      <c r="BR18">
        <v>1.13158</v>
      </c>
      <c r="BS18">
        <v>13.0599</v>
      </c>
      <c r="BT18">
        <v>8.73057</v>
      </c>
      <c r="BU18">
        <v>2500.05</v>
      </c>
      <c r="BV18">
        <v>0.899995</v>
      </c>
      <c r="BW18">
        <v>0.100005</v>
      </c>
      <c r="BX18">
        <v>0</v>
      </c>
      <c r="BY18">
        <v>2.8764</v>
      </c>
      <c r="BZ18">
        <v>0</v>
      </c>
      <c r="CA18">
        <v>15787.2</v>
      </c>
      <c r="CB18">
        <v>22324.1</v>
      </c>
      <c r="CC18">
        <v>39.125</v>
      </c>
      <c r="CD18">
        <v>36.75</v>
      </c>
      <c r="CE18">
        <v>38.312</v>
      </c>
      <c r="CF18">
        <v>35.375</v>
      </c>
      <c r="CG18">
        <v>37.562</v>
      </c>
      <c r="CH18">
        <v>2250.03</v>
      </c>
      <c r="CI18">
        <v>250.02</v>
      </c>
      <c r="CJ18">
        <v>0</v>
      </c>
      <c r="CK18">
        <v>1698851268.5</v>
      </c>
      <c r="CL18">
        <v>0</v>
      </c>
      <c r="CM18">
        <v>1698851051.5</v>
      </c>
      <c r="CN18" t="s">
        <v>343</v>
      </c>
      <c r="CO18">
        <v>1698851051.5</v>
      </c>
      <c r="CP18">
        <v>1698851047.5</v>
      </c>
      <c r="CQ18">
        <v>1</v>
      </c>
      <c r="CR18">
        <v>-0.273</v>
      </c>
      <c r="CS18">
        <v>0.059</v>
      </c>
      <c r="CT18">
        <v>0.757</v>
      </c>
      <c r="CU18">
        <v>0.101</v>
      </c>
      <c r="CV18">
        <v>420</v>
      </c>
      <c r="CW18">
        <v>11</v>
      </c>
      <c r="CX18">
        <v>0.05</v>
      </c>
      <c r="CY18">
        <v>0.08</v>
      </c>
      <c r="CZ18">
        <v>0.5195946644513619</v>
      </c>
      <c r="DA18">
        <v>0.4355414184626017</v>
      </c>
      <c r="DB18">
        <v>0.04631970631881829</v>
      </c>
      <c r="DC18">
        <v>1</v>
      </c>
      <c r="DD18">
        <v>0.003005848019616957</v>
      </c>
      <c r="DE18">
        <v>0.0009684317367547636</v>
      </c>
      <c r="DF18">
        <v>7.220007383587222E-05</v>
      </c>
      <c r="DG18">
        <v>1</v>
      </c>
      <c r="DH18">
        <v>0.2614381164550093</v>
      </c>
      <c r="DI18">
        <v>0.1043361100268993</v>
      </c>
      <c r="DJ18">
        <v>0.007777348912980851</v>
      </c>
      <c r="DK18">
        <v>1</v>
      </c>
      <c r="DL18">
        <v>3</v>
      </c>
      <c r="DM18">
        <v>3</v>
      </c>
      <c r="DN18" t="s">
        <v>344</v>
      </c>
      <c r="DO18">
        <v>3.10345</v>
      </c>
      <c r="DP18">
        <v>2.66817</v>
      </c>
      <c r="DQ18">
        <v>0.102992</v>
      </c>
      <c r="DR18">
        <v>0.104319</v>
      </c>
      <c r="DS18">
        <v>0.0769287</v>
      </c>
      <c r="DT18">
        <v>0.0638315</v>
      </c>
      <c r="DU18">
        <v>26515.2</v>
      </c>
      <c r="DV18">
        <v>28990</v>
      </c>
      <c r="DW18">
        <v>27947.2</v>
      </c>
      <c r="DX18">
        <v>30392.8</v>
      </c>
      <c r="DY18">
        <v>32368.7</v>
      </c>
      <c r="DZ18">
        <v>35201.3</v>
      </c>
      <c r="EA18">
        <v>38393</v>
      </c>
      <c r="EB18">
        <v>41772.9</v>
      </c>
      <c r="EC18">
        <v>2.29505</v>
      </c>
      <c r="ED18">
        <v>2.40825</v>
      </c>
      <c r="EE18">
        <v>0</v>
      </c>
      <c r="EF18">
        <v>0</v>
      </c>
      <c r="EG18">
        <v>16.3446</v>
      </c>
      <c r="EH18">
        <v>999.9</v>
      </c>
      <c r="EI18">
        <v>64.09999999999999</v>
      </c>
      <c r="EJ18">
        <v>21.4</v>
      </c>
      <c r="EK18">
        <v>16.149</v>
      </c>
      <c r="EL18">
        <v>64.84350000000001</v>
      </c>
      <c r="EM18">
        <v>9.61539</v>
      </c>
      <c r="EN18">
        <v>1</v>
      </c>
      <c r="EO18">
        <v>-0.935567</v>
      </c>
      <c r="EP18">
        <v>-2.3327</v>
      </c>
      <c r="EQ18">
        <v>20.1838</v>
      </c>
      <c r="ER18">
        <v>5.26521</v>
      </c>
      <c r="ES18">
        <v>12.0463</v>
      </c>
      <c r="ET18">
        <v>4.9737</v>
      </c>
      <c r="EU18">
        <v>3.293</v>
      </c>
      <c r="EV18">
        <v>9999</v>
      </c>
      <c r="EW18">
        <v>9999</v>
      </c>
      <c r="EX18">
        <v>9999</v>
      </c>
      <c r="EY18">
        <v>219.4</v>
      </c>
      <c r="EZ18">
        <v>4.97181</v>
      </c>
      <c r="FA18">
        <v>1.87019</v>
      </c>
      <c r="FB18">
        <v>1.87647</v>
      </c>
      <c r="FC18">
        <v>1.86951</v>
      </c>
      <c r="FD18">
        <v>1.87271</v>
      </c>
      <c r="FE18">
        <v>1.87426</v>
      </c>
      <c r="FF18">
        <v>1.87367</v>
      </c>
      <c r="FG18">
        <v>1.87515</v>
      </c>
      <c r="FH18">
        <v>0</v>
      </c>
      <c r="FI18">
        <v>0</v>
      </c>
      <c r="FJ18">
        <v>0</v>
      </c>
      <c r="FK18">
        <v>0</v>
      </c>
      <c r="FL18" t="s">
        <v>345</v>
      </c>
      <c r="FM18" t="s">
        <v>346</v>
      </c>
      <c r="FN18" t="s">
        <v>347</v>
      </c>
      <c r="FO18" t="s">
        <v>347</v>
      </c>
      <c r="FP18" t="s">
        <v>347</v>
      </c>
      <c r="FQ18" t="s">
        <v>347</v>
      </c>
      <c r="FR18">
        <v>0</v>
      </c>
      <c r="FS18">
        <v>100</v>
      </c>
      <c r="FT18">
        <v>100</v>
      </c>
      <c r="FU18">
        <v>0.742</v>
      </c>
      <c r="FV18">
        <v>0.119</v>
      </c>
      <c r="FW18">
        <v>-0.2613933864095243</v>
      </c>
      <c r="FX18">
        <v>0.002616612134532941</v>
      </c>
      <c r="FY18">
        <v>-4.519413631873513E-07</v>
      </c>
      <c r="FZ18">
        <v>9.831233035137328E-12</v>
      </c>
      <c r="GA18">
        <v>0.01707643891318017</v>
      </c>
      <c r="GB18">
        <v>0.01128715920374445</v>
      </c>
      <c r="GC18">
        <v>-0.0004913425133041084</v>
      </c>
      <c r="GD18">
        <v>1.320148971478439E-05</v>
      </c>
      <c r="GE18">
        <v>-1</v>
      </c>
      <c r="GF18">
        <v>2093</v>
      </c>
      <c r="GG18">
        <v>1</v>
      </c>
      <c r="GH18">
        <v>22</v>
      </c>
      <c r="GI18">
        <v>3.9</v>
      </c>
      <c r="GJ18">
        <v>3.9</v>
      </c>
      <c r="GK18">
        <v>0.7922360000000001</v>
      </c>
      <c r="GL18">
        <v>2.44263</v>
      </c>
      <c r="GM18">
        <v>1.39893</v>
      </c>
      <c r="GN18">
        <v>2.31567</v>
      </c>
      <c r="GO18">
        <v>1.44897</v>
      </c>
      <c r="GP18">
        <v>2.38647</v>
      </c>
      <c r="GQ18">
        <v>24.2054</v>
      </c>
      <c r="GR18">
        <v>15.8657</v>
      </c>
      <c r="GS18">
        <v>18</v>
      </c>
      <c r="GT18">
        <v>442.081</v>
      </c>
      <c r="GU18">
        <v>584.599</v>
      </c>
      <c r="GV18">
        <v>20.0002</v>
      </c>
      <c r="GW18">
        <v>14.5148</v>
      </c>
      <c r="GX18">
        <v>30.0005</v>
      </c>
      <c r="GY18">
        <v>14.4492</v>
      </c>
      <c r="GZ18">
        <v>14.3451</v>
      </c>
      <c r="HA18">
        <v>15.8116</v>
      </c>
      <c r="HB18">
        <v>100</v>
      </c>
      <c r="HC18">
        <v>80.0881</v>
      </c>
      <c r="HD18">
        <v>20</v>
      </c>
      <c r="HE18">
        <v>420</v>
      </c>
      <c r="HF18">
        <v>0</v>
      </c>
      <c r="HG18">
        <v>103.505</v>
      </c>
      <c r="HH18">
        <v>104.296</v>
      </c>
    </row>
    <row r="19" spans="1:216">
      <c r="A19">
        <v>3</v>
      </c>
      <c r="B19">
        <v>1698851406.6</v>
      </c>
      <c r="C19">
        <v>229.0999999046326</v>
      </c>
      <c r="D19" t="s">
        <v>351</v>
      </c>
      <c r="E19" t="s">
        <v>352</v>
      </c>
      <c r="F19" t="s">
        <v>340</v>
      </c>
      <c r="G19" t="s">
        <v>353</v>
      </c>
      <c r="H19">
        <v>1698851406.6</v>
      </c>
      <c r="I19">
        <f>(J19)/1000</f>
        <v>0</v>
      </c>
      <c r="J19">
        <f>1000*AZ19*AH19*(AV19-AW19)/(100*AO19*(1000-AH19*AV19))</f>
        <v>0</v>
      </c>
      <c r="K19">
        <f>AZ19*AH19*(AU19-AT19*(1000-AH19*AW19)/(1000-AH19*AV19))/(100*AO19)</f>
        <v>0</v>
      </c>
      <c r="L19">
        <f>AT19 - IF(AH19&gt;1, K19*AO19*100.0/(AJ19*BH19), 0)</f>
        <v>0</v>
      </c>
      <c r="M19">
        <f>((S19-I19/2)*L19-K19)/(S19+I19/2)</f>
        <v>0</v>
      </c>
      <c r="N19">
        <f>M19*(BA19+BB19)/1000.0</f>
        <v>0</v>
      </c>
      <c r="O19">
        <f>(AT19 - IF(AH19&gt;1, K19*AO19*100.0/(AJ19*BH19), 0))*(BA19+BB19)/1000.0</f>
        <v>0</v>
      </c>
      <c r="P19">
        <f>2.0/((1/R19-1/Q19)+SIGN(R19)*SQRT((1/R19-1/Q19)*(1/R19-1/Q19) + 4*AP19/((AP19+1)*(AP19+1))*(2*1/R19*1/Q19-1/Q19*1/Q19)))</f>
        <v>0</v>
      </c>
      <c r="Q19">
        <f>IF(LEFT(AQ19,1)&lt;&gt;"0",IF(LEFT(AQ19,1)="1",3.0,AR19),$D$5+$E$5*(BH19*BA19/($K$5*1000))+$F$5*(BH19*BA19/($K$5*1000))*MAX(MIN(AO19,$J$5),$I$5)*MAX(MIN(AO19,$J$5),$I$5)+$G$5*MAX(MIN(AO19,$J$5),$I$5)*(BH19*BA19/($K$5*1000))+$H$5*(BH19*BA19/($K$5*1000))*(BH19*BA19/($K$5*1000)))</f>
        <v>0</v>
      </c>
      <c r="R19">
        <f>I19*(1000-(1000*0.61365*exp(17.502*V19/(240.97+V19))/(BA19+BB19)+AV19)/2)/(1000*0.61365*exp(17.502*V19/(240.97+V19))/(BA19+BB19)-AV19)</f>
        <v>0</v>
      </c>
      <c r="S19">
        <f>1/((AP19+1)/(P19/1.6)+1/(Q19/1.37)) + AP19/((AP19+1)/(P19/1.6) + AP19/(Q19/1.37))</f>
        <v>0</v>
      </c>
      <c r="T19">
        <f>(AK19*AN19)</f>
        <v>0</v>
      </c>
      <c r="U19">
        <f>(BC19+(T19+2*0.95*5.67E-8*(((BC19+$B$7)+273)^4-(BC19+273)^4)-44100*I19)/(1.84*29.3*Q19+8*0.95*5.67E-8*(BC19+273)^3))</f>
        <v>0</v>
      </c>
      <c r="V19">
        <f>($C$7*BD19+$D$7*BE19+$E$7*U19)</f>
        <v>0</v>
      </c>
      <c r="W19">
        <f>0.61365*exp(17.502*V19/(240.97+V19))</f>
        <v>0</v>
      </c>
      <c r="X19">
        <f>(Y19/Z19*100)</f>
        <v>0</v>
      </c>
      <c r="Y19">
        <f>AV19*(BA19+BB19)/1000</f>
        <v>0</v>
      </c>
      <c r="Z19">
        <f>0.61365*exp(17.502*BC19/(240.97+BC19))</f>
        <v>0</v>
      </c>
      <c r="AA19">
        <f>(W19-AV19*(BA19+BB19)/1000)</f>
        <v>0</v>
      </c>
      <c r="AB19">
        <f>(-I19*44100)</f>
        <v>0</v>
      </c>
      <c r="AC19">
        <f>2*29.3*Q19*0.92*(BC19-V19)</f>
        <v>0</v>
      </c>
      <c r="AD19">
        <f>2*0.95*5.67E-8*(((BC19+$B$7)+273)^4-(V19+273)^4)</f>
        <v>0</v>
      </c>
      <c r="AE19">
        <f>T19+AD19+AB19+AC19</f>
        <v>0</v>
      </c>
      <c r="AF19">
        <v>10</v>
      </c>
      <c r="AG19">
        <v>2</v>
      </c>
      <c r="AH19">
        <f>IF(AF19*$H$13&gt;=AJ19,1.0,(AJ19/(AJ19-AF19*$H$13)))</f>
        <v>0</v>
      </c>
      <c r="AI19">
        <f>(AH19-1)*100</f>
        <v>0</v>
      </c>
      <c r="AJ19">
        <f>MAX(0,($B$13+$C$13*BH19)/(1+$D$13*BH19)*BA19/(BC19+273)*$E$13)</f>
        <v>0</v>
      </c>
      <c r="AK19">
        <f>$B$11*BI19+$C$11*BJ19+$F$11*BU19*(1-BX19)</f>
        <v>0</v>
      </c>
      <c r="AL19">
        <f>AK19*AM19</f>
        <v>0</v>
      </c>
      <c r="AM19">
        <f>($B$11*$D$9+$C$11*$D$9+$F$11*((CH19+BZ19)/MAX(CH19+BZ19+CI19, 0.1)*$I$9+CI19/MAX(CH19+BZ19+CI19, 0.1)*$J$9))/($B$11+$C$11+$F$11)</f>
        <v>0</v>
      </c>
      <c r="AN19">
        <f>($B$11*$K$9+$C$11*$K$9+$F$11*((CH19+BZ19)/MAX(CH19+BZ19+CI19, 0.1)*$P$9+CI19/MAX(CH19+BZ19+CI19, 0.1)*$Q$9))/($B$11+$C$11+$F$11)</f>
        <v>0</v>
      </c>
      <c r="AO19">
        <v>6</v>
      </c>
      <c r="AP19">
        <v>0.5</v>
      </c>
      <c r="AQ19" t="s">
        <v>342</v>
      </c>
      <c r="AR19">
        <v>2</v>
      </c>
      <c r="AS19">
        <v>1698851406.6</v>
      </c>
      <c r="AT19">
        <v>411.759</v>
      </c>
      <c r="AU19">
        <v>418.036</v>
      </c>
      <c r="AV19">
        <v>11.6929</v>
      </c>
      <c r="AW19">
        <v>0.115047</v>
      </c>
      <c r="AX19">
        <v>411.02</v>
      </c>
      <c r="AY19">
        <v>11.5905</v>
      </c>
      <c r="AZ19">
        <v>499.907</v>
      </c>
      <c r="BA19">
        <v>101.535</v>
      </c>
      <c r="BB19">
        <v>0.033992</v>
      </c>
      <c r="BC19">
        <v>20.6346</v>
      </c>
      <c r="BD19">
        <v>999.9</v>
      </c>
      <c r="BE19">
        <v>999.9</v>
      </c>
      <c r="BF19">
        <v>0</v>
      </c>
      <c r="BG19">
        <v>0</v>
      </c>
      <c r="BH19">
        <v>9982.5</v>
      </c>
      <c r="BI19">
        <v>0</v>
      </c>
      <c r="BJ19">
        <v>54.9528</v>
      </c>
      <c r="BK19">
        <v>-6.27679</v>
      </c>
      <c r="BL19">
        <v>416.63</v>
      </c>
      <c r="BM19">
        <v>418.084</v>
      </c>
      <c r="BN19">
        <v>11.5779</v>
      </c>
      <c r="BO19">
        <v>418.036</v>
      </c>
      <c r="BP19">
        <v>0.115047</v>
      </c>
      <c r="BQ19">
        <v>1.18724</v>
      </c>
      <c r="BR19">
        <v>0.0116813</v>
      </c>
      <c r="BS19">
        <v>9.442500000000001</v>
      </c>
      <c r="BT19">
        <v>-44.4751</v>
      </c>
      <c r="BU19">
        <v>2499.93</v>
      </c>
      <c r="BV19">
        <v>0.900002</v>
      </c>
      <c r="BW19">
        <v>0.09999810000000001</v>
      </c>
      <c r="BX19">
        <v>0</v>
      </c>
      <c r="BY19">
        <v>1.998</v>
      </c>
      <c r="BZ19">
        <v>0</v>
      </c>
      <c r="CA19">
        <v>20812.6</v>
      </c>
      <c r="CB19">
        <v>22323.1</v>
      </c>
      <c r="CC19">
        <v>41.187</v>
      </c>
      <c r="CD19">
        <v>38.062</v>
      </c>
      <c r="CE19">
        <v>39.812</v>
      </c>
      <c r="CF19">
        <v>37.562</v>
      </c>
      <c r="CG19">
        <v>39.312</v>
      </c>
      <c r="CH19">
        <v>2249.94</v>
      </c>
      <c r="CI19">
        <v>249.99</v>
      </c>
      <c r="CJ19">
        <v>0</v>
      </c>
      <c r="CK19">
        <v>1698851392.1</v>
      </c>
      <c r="CL19">
        <v>0</v>
      </c>
      <c r="CM19">
        <v>1698851051.5</v>
      </c>
      <c r="CN19" t="s">
        <v>343</v>
      </c>
      <c r="CO19">
        <v>1698851051.5</v>
      </c>
      <c r="CP19">
        <v>1698851047.5</v>
      </c>
      <c r="CQ19">
        <v>1</v>
      </c>
      <c r="CR19">
        <v>-0.273</v>
      </c>
      <c r="CS19">
        <v>0.059</v>
      </c>
      <c r="CT19">
        <v>0.757</v>
      </c>
      <c r="CU19">
        <v>0.101</v>
      </c>
      <c r="CV19">
        <v>420</v>
      </c>
      <c r="CW19">
        <v>11</v>
      </c>
      <c r="CX19">
        <v>0.05</v>
      </c>
      <c r="CY19">
        <v>0.08</v>
      </c>
      <c r="CZ19">
        <v>1.250094865513929</v>
      </c>
      <c r="DA19">
        <v>-0.5166350913419984</v>
      </c>
      <c r="DB19">
        <v>0.04777331067850207</v>
      </c>
      <c r="DC19">
        <v>1</v>
      </c>
      <c r="DD19">
        <v>0.009989322968397362</v>
      </c>
      <c r="DE19">
        <v>-0.001528139057174566</v>
      </c>
      <c r="DF19">
        <v>0.0001102682454359025</v>
      </c>
      <c r="DG19">
        <v>1</v>
      </c>
      <c r="DH19">
        <v>0.98861097549193</v>
      </c>
      <c r="DI19">
        <v>-0.4631255713231038</v>
      </c>
      <c r="DJ19">
        <v>0.03340714970038201</v>
      </c>
      <c r="DK19">
        <v>1</v>
      </c>
      <c r="DL19">
        <v>3</v>
      </c>
      <c r="DM19">
        <v>3</v>
      </c>
      <c r="DN19" t="s">
        <v>344</v>
      </c>
      <c r="DO19">
        <v>3.10042</v>
      </c>
      <c r="DP19">
        <v>2.66748</v>
      </c>
      <c r="DQ19">
        <v>0.102617</v>
      </c>
      <c r="DR19">
        <v>0.104601</v>
      </c>
      <c r="DS19">
        <v>0.0641095</v>
      </c>
      <c r="DT19">
        <v>0.000943583</v>
      </c>
      <c r="DU19">
        <v>26583.3</v>
      </c>
      <c r="DV19">
        <v>28995.7</v>
      </c>
      <c r="DW19">
        <v>28007.6</v>
      </c>
      <c r="DX19">
        <v>30409.1</v>
      </c>
      <c r="DY19">
        <v>32890.7</v>
      </c>
      <c r="DZ19">
        <v>37576.1</v>
      </c>
      <c r="EA19">
        <v>38479.1</v>
      </c>
      <c r="EB19">
        <v>41797.2</v>
      </c>
      <c r="EC19">
        <v>2.30718</v>
      </c>
      <c r="ED19">
        <v>2.36385</v>
      </c>
      <c r="EE19">
        <v>0</v>
      </c>
      <c r="EF19">
        <v>0</v>
      </c>
      <c r="EG19">
        <v>15.8152</v>
      </c>
      <c r="EH19">
        <v>999.9</v>
      </c>
      <c r="EI19">
        <v>61.8</v>
      </c>
      <c r="EJ19">
        <v>21.3</v>
      </c>
      <c r="EK19">
        <v>15.4739</v>
      </c>
      <c r="EL19">
        <v>64.7535</v>
      </c>
      <c r="EM19">
        <v>10.8173</v>
      </c>
      <c r="EN19">
        <v>1</v>
      </c>
      <c r="EO19">
        <v>-0.93236</v>
      </c>
      <c r="EP19">
        <v>-2.41693</v>
      </c>
      <c r="EQ19">
        <v>20.1828</v>
      </c>
      <c r="ER19">
        <v>5.26102</v>
      </c>
      <c r="ES19">
        <v>12.0465</v>
      </c>
      <c r="ET19">
        <v>4.9733</v>
      </c>
      <c r="EU19">
        <v>3.29225</v>
      </c>
      <c r="EV19">
        <v>9999</v>
      </c>
      <c r="EW19">
        <v>9999</v>
      </c>
      <c r="EX19">
        <v>9999</v>
      </c>
      <c r="EY19">
        <v>219.4</v>
      </c>
      <c r="EZ19">
        <v>4.97175</v>
      </c>
      <c r="FA19">
        <v>1.87024</v>
      </c>
      <c r="FB19">
        <v>1.87642</v>
      </c>
      <c r="FC19">
        <v>1.86951</v>
      </c>
      <c r="FD19">
        <v>1.87272</v>
      </c>
      <c r="FE19">
        <v>1.87429</v>
      </c>
      <c r="FF19">
        <v>1.87372</v>
      </c>
      <c r="FG19">
        <v>1.87515</v>
      </c>
      <c r="FH19">
        <v>0</v>
      </c>
      <c r="FI19">
        <v>0</v>
      </c>
      <c r="FJ19">
        <v>0</v>
      </c>
      <c r="FK19">
        <v>0</v>
      </c>
      <c r="FL19" t="s">
        <v>345</v>
      </c>
      <c r="FM19" t="s">
        <v>346</v>
      </c>
      <c r="FN19" t="s">
        <v>347</v>
      </c>
      <c r="FO19" t="s">
        <v>347</v>
      </c>
      <c r="FP19" t="s">
        <v>347</v>
      </c>
      <c r="FQ19" t="s">
        <v>347</v>
      </c>
      <c r="FR19">
        <v>0</v>
      </c>
      <c r="FS19">
        <v>100</v>
      </c>
      <c r="FT19">
        <v>100</v>
      </c>
      <c r="FU19">
        <v>0.739</v>
      </c>
      <c r="FV19">
        <v>0.1024</v>
      </c>
      <c r="FW19">
        <v>-0.2613933864095243</v>
      </c>
      <c r="FX19">
        <v>0.002616612134532941</v>
      </c>
      <c r="FY19">
        <v>-4.519413631873513E-07</v>
      </c>
      <c r="FZ19">
        <v>9.831233035137328E-12</v>
      </c>
      <c r="GA19">
        <v>0.01707643891318017</v>
      </c>
      <c r="GB19">
        <v>0.01128715920374445</v>
      </c>
      <c r="GC19">
        <v>-0.0004913425133041084</v>
      </c>
      <c r="GD19">
        <v>1.320148971478439E-05</v>
      </c>
      <c r="GE19">
        <v>-1</v>
      </c>
      <c r="GF19">
        <v>2093</v>
      </c>
      <c r="GG19">
        <v>1</v>
      </c>
      <c r="GH19">
        <v>22</v>
      </c>
      <c r="GI19">
        <v>5.9</v>
      </c>
      <c r="GJ19">
        <v>6</v>
      </c>
      <c r="GK19">
        <v>0.922852</v>
      </c>
      <c r="GL19">
        <v>2.43896</v>
      </c>
      <c r="GM19">
        <v>1.39893</v>
      </c>
      <c r="GN19">
        <v>2.31445</v>
      </c>
      <c r="GO19">
        <v>1.44897</v>
      </c>
      <c r="GP19">
        <v>2.38281</v>
      </c>
      <c r="GQ19">
        <v>24.0632</v>
      </c>
      <c r="GR19">
        <v>15.8307</v>
      </c>
      <c r="GS19">
        <v>18</v>
      </c>
      <c r="GT19">
        <v>448.839</v>
      </c>
      <c r="GU19">
        <v>553.52</v>
      </c>
      <c r="GV19">
        <v>19.9999</v>
      </c>
      <c r="GW19">
        <v>14.573</v>
      </c>
      <c r="GX19">
        <v>30.0001</v>
      </c>
      <c r="GY19">
        <v>14.4605</v>
      </c>
      <c r="GZ19">
        <v>14.3925</v>
      </c>
      <c r="HA19">
        <v>18.4305</v>
      </c>
      <c r="HB19">
        <v>99.3293</v>
      </c>
      <c r="HC19">
        <v>68.02719999999999</v>
      </c>
      <c r="HD19">
        <v>20</v>
      </c>
      <c r="HE19">
        <v>420</v>
      </c>
      <c r="HF19">
        <v>0.304924</v>
      </c>
      <c r="HG19">
        <v>103.734</v>
      </c>
      <c r="HH19">
        <v>104.355</v>
      </c>
    </row>
    <row r="20" spans="1:216">
      <c r="A20">
        <v>4</v>
      </c>
      <c r="B20">
        <v>1698851515.1</v>
      </c>
      <c r="C20">
        <v>337.5999999046326</v>
      </c>
      <c r="D20" t="s">
        <v>354</v>
      </c>
      <c r="E20" t="s">
        <v>355</v>
      </c>
      <c r="F20" t="s">
        <v>340</v>
      </c>
      <c r="G20" t="s">
        <v>356</v>
      </c>
      <c r="H20">
        <v>1698851515.1</v>
      </c>
      <c r="I20">
        <f>(J20)/1000</f>
        <v>0</v>
      </c>
      <c r="J20">
        <f>1000*AZ20*AH20*(AV20-AW20)/(100*AO20*(1000-AH20*AV20))</f>
        <v>0</v>
      </c>
      <c r="K20">
        <f>AZ20*AH20*(AU20-AT20*(1000-AH20*AW20)/(1000-AH20*AV20))/(100*AO20)</f>
        <v>0</v>
      </c>
      <c r="L20">
        <f>AT20 - IF(AH20&gt;1, K20*AO20*100.0/(AJ20*BH20), 0)</f>
        <v>0</v>
      </c>
      <c r="M20">
        <f>((S20-I20/2)*L20-K20)/(S20+I20/2)</f>
        <v>0</v>
      </c>
      <c r="N20">
        <f>M20*(BA20+BB20)/1000.0</f>
        <v>0</v>
      </c>
      <c r="O20">
        <f>(AT20 - IF(AH20&gt;1, K20*AO20*100.0/(AJ20*BH20), 0))*(BA20+BB20)/1000.0</f>
        <v>0</v>
      </c>
      <c r="P20">
        <f>2.0/((1/R20-1/Q20)+SIGN(R20)*SQRT((1/R20-1/Q20)*(1/R20-1/Q20) + 4*AP20/((AP20+1)*(AP20+1))*(2*1/R20*1/Q20-1/Q20*1/Q20)))</f>
        <v>0</v>
      </c>
      <c r="Q20">
        <f>IF(LEFT(AQ20,1)&lt;&gt;"0",IF(LEFT(AQ20,1)="1",3.0,AR20),$D$5+$E$5*(BH20*BA20/($K$5*1000))+$F$5*(BH20*BA20/($K$5*1000))*MAX(MIN(AO20,$J$5),$I$5)*MAX(MIN(AO20,$J$5),$I$5)+$G$5*MAX(MIN(AO20,$J$5),$I$5)*(BH20*BA20/($K$5*1000))+$H$5*(BH20*BA20/($K$5*1000))*(BH20*BA20/($K$5*1000)))</f>
        <v>0</v>
      </c>
      <c r="R20">
        <f>I20*(1000-(1000*0.61365*exp(17.502*V20/(240.97+V20))/(BA20+BB20)+AV20)/2)/(1000*0.61365*exp(17.502*V20/(240.97+V20))/(BA20+BB20)-AV20)</f>
        <v>0</v>
      </c>
      <c r="S20">
        <f>1/((AP20+1)/(P20/1.6)+1/(Q20/1.37)) + AP20/((AP20+1)/(P20/1.6) + AP20/(Q20/1.37))</f>
        <v>0</v>
      </c>
      <c r="T20">
        <f>(AK20*AN20)</f>
        <v>0</v>
      </c>
      <c r="U20">
        <f>(BC20+(T20+2*0.95*5.67E-8*(((BC20+$B$7)+273)^4-(BC20+273)^4)-44100*I20)/(1.84*29.3*Q20+8*0.95*5.67E-8*(BC20+273)^3))</f>
        <v>0</v>
      </c>
      <c r="V20">
        <f>($C$7*BD20+$D$7*BE20+$E$7*U20)</f>
        <v>0</v>
      </c>
      <c r="W20">
        <f>0.61365*exp(17.502*V20/(240.97+V20))</f>
        <v>0</v>
      </c>
      <c r="X20">
        <f>(Y20/Z20*100)</f>
        <v>0</v>
      </c>
      <c r="Y20">
        <f>AV20*(BA20+BB20)/1000</f>
        <v>0</v>
      </c>
      <c r="Z20">
        <f>0.61365*exp(17.502*BC20/(240.97+BC20))</f>
        <v>0</v>
      </c>
      <c r="AA20">
        <f>(W20-AV20*(BA20+BB20)/1000)</f>
        <v>0</v>
      </c>
      <c r="AB20">
        <f>(-I20*44100)</f>
        <v>0</v>
      </c>
      <c r="AC20">
        <f>2*29.3*Q20*0.92*(BC20-V20)</f>
        <v>0</v>
      </c>
      <c r="AD20">
        <f>2*0.95*5.67E-8*(((BC20+$B$7)+273)^4-(V20+273)^4)</f>
        <v>0</v>
      </c>
      <c r="AE20">
        <f>T20+AD20+AB20+AC20</f>
        <v>0</v>
      </c>
      <c r="AF20">
        <v>16</v>
      </c>
      <c r="AG20">
        <v>3</v>
      </c>
      <c r="AH20">
        <f>IF(AF20*$H$13&gt;=AJ20,1.0,(AJ20/(AJ20-AF20*$H$13)))</f>
        <v>0</v>
      </c>
      <c r="AI20">
        <f>(AH20-1)*100</f>
        <v>0</v>
      </c>
      <c r="AJ20">
        <f>MAX(0,($B$13+$C$13*BH20)/(1+$D$13*BH20)*BA20/(BC20+273)*$E$13)</f>
        <v>0</v>
      </c>
      <c r="AK20">
        <f>$B$11*BI20+$C$11*BJ20+$F$11*BU20*(1-BX20)</f>
        <v>0</v>
      </c>
      <c r="AL20">
        <f>AK20*AM20</f>
        <v>0</v>
      </c>
      <c r="AM20">
        <f>($B$11*$D$9+$C$11*$D$9+$F$11*((CH20+BZ20)/MAX(CH20+BZ20+CI20, 0.1)*$I$9+CI20/MAX(CH20+BZ20+CI20, 0.1)*$J$9))/($B$11+$C$11+$F$11)</f>
        <v>0</v>
      </c>
      <c r="AN20">
        <f>($B$11*$K$9+$C$11*$K$9+$F$11*((CH20+BZ20)/MAX(CH20+BZ20+CI20, 0.1)*$P$9+CI20/MAX(CH20+BZ20+CI20, 0.1)*$Q$9))/($B$11+$C$11+$F$11)</f>
        <v>0</v>
      </c>
      <c r="AO20">
        <v>6</v>
      </c>
      <c r="AP20">
        <v>0.5</v>
      </c>
      <c r="AQ20" t="s">
        <v>342</v>
      </c>
      <c r="AR20">
        <v>2</v>
      </c>
      <c r="AS20">
        <v>1698851515.1</v>
      </c>
      <c r="AT20">
        <v>407.871</v>
      </c>
      <c r="AU20">
        <v>419.093</v>
      </c>
      <c r="AV20">
        <v>11.5613</v>
      </c>
      <c r="AW20">
        <v>9.375540000000001</v>
      </c>
      <c r="AX20">
        <v>407.142</v>
      </c>
      <c r="AY20">
        <v>11.4595</v>
      </c>
      <c r="AZ20">
        <v>500.254</v>
      </c>
      <c r="BA20">
        <v>101.533</v>
      </c>
      <c r="BB20">
        <v>0.0338634</v>
      </c>
      <c r="BC20">
        <v>21.1028</v>
      </c>
      <c r="BD20">
        <v>999.9</v>
      </c>
      <c r="BE20">
        <v>999.9</v>
      </c>
      <c r="BF20">
        <v>0</v>
      </c>
      <c r="BG20">
        <v>0</v>
      </c>
      <c r="BH20">
        <v>10008.8</v>
      </c>
      <c r="BI20">
        <v>0</v>
      </c>
      <c r="BJ20">
        <v>57.4123</v>
      </c>
      <c r="BK20">
        <v>-11.2218</v>
      </c>
      <c r="BL20">
        <v>412.642</v>
      </c>
      <c r="BM20">
        <v>423.06</v>
      </c>
      <c r="BN20">
        <v>2.18575</v>
      </c>
      <c r="BO20">
        <v>419.093</v>
      </c>
      <c r="BP20">
        <v>9.375540000000001</v>
      </c>
      <c r="BQ20">
        <v>1.17385</v>
      </c>
      <c r="BR20">
        <v>0.951927</v>
      </c>
      <c r="BS20">
        <v>9.274010000000001</v>
      </c>
      <c r="BT20">
        <v>6.20064</v>
      </c>
      <c r="BU20">
        <v>2499.84</v>
      </c>
      <c r="BV20">
        <v>0.9000010000000001</v>
      </c>
      <c r="BW20">
        <v>0.0999994</v>
      </c>
      <c r="BX20">
        <v>0</v>
      </c>
      <c r="BY20">
        <v>2.5966</v>
      </c>
      <c r="BZ20">
        <v>0</v>
      </c>
      <c r="CA20">
        <v>26731.9</v>
      </c>
      <c r="CB20">
        <v>22322.4</v>
      </c>
      <c r="CC20">
        <v>39.75</v>
      </c>
      <c r="CD20">
        <v>36.937</v>
      </c>
      <c r="CE20">
        <v>39</v>
      </c>
      <c r="CF20">
        <v>35.812</v>
      </c>
      <c r="CG20">
        <v>38.125</v>
      </c>
      <c r="CH20">
        <v>2249.86</v>
      </c>
      <c r="CI20">
        <v>249.98</v>
      </c>
      <c r="CJ20">
        <v>0</v>
      </c>
      <c r="CK20">
        <v>1698851500.7</v>
      </c>
      <c r="CL20">
        <v>0</v>
      </c>
      <c r="CM20">
        <v>1698851051.5</v>
      </c>
      <c r="CN20" t="s">
        <v>343</v>
      </c>
      <c r="CO20">
        <v>1698851051.5</v>
      </c>
      <c r="CP20">
        <v>1698851047.5</v>
      </c>
      <c r="CQ20">
        <v>1</v>
      </c>
      <c r="CR20">
        <v>-0.273</v>
      </c>
      <c r="CS20">
        <v>0.059</v>
      </c>
      <c r="CT20">
        <v>0.757</v>
      </c>
      <c r="CU20">
        <v>0.101</v>
      </c>
      <c r="CV20">
        <v>420</v>
      </c>
      <c r="CW20">
        <v>11</v>
      </c>
      <c r="CX20">
        <v>0.05</v>
      </c>
      <c r="CY20">
        <v>0.08</v>
      </c>
      <c r="CZ20">
        <v>8.667983890237439</v>
      </c>
      <c r="DA20">
        <v>0.9499123826125048</v>
      </c>
      <c r="DB20">
        <v>0.08311310560051137</v>
      </c>
      <c r="DC20">
        <v>1</v>
      </c>
      <c r="DD20">
        <v>0.00186218236597584</v>
      </c>
      <c r="DE20">
        <v>-0.0005534904572939053</v>
      </c>
      <c r="DF20">
        <v>4.360905647443924E-05</v>
      </c>
      <c r="DG20">
        <v>1</v>
      </c>
      <c r="DH20">
        <v>0.1129617328781179</v>
      </c>
      <c r="DI20">
        <v>-0.02518688441760229</v>
      </c>
      <c r="DJ20">
        <v>0.002139227953415913</v>
      </c>
      <c r="DK20">
        <v>1</v>
      </c>
      <c r="DL20">
        <v>3</v>
      </c>
      <c r="DM20">
        <v>3</v>
      </c>
      <c r="DN20" t="s">
        <v>344</v>
      </c>
      <c r="DO20">
        <v>3.10298</v>
      </c>
      <c r="DP20">
        <v>2.66758</v>
      </c>
      <c r="DQ20">
        <v>0.101866</v>
      </c>
      <c r="DR20">
        <v>0.104877</v>
      </c>
      <c r="DS20">
        <v>0.06354029999999999</v>
      </c>
      <c r="DT20">
        <v>0.0558013</v>
      </c>
      <c r="DU20">
        <v>26610.5</v>
      </c>
      <c r="DV20">
        <v>28971.1</v>
      </c>
      <c r="DW20">
        <v>28012.9</v>
      </c>
      <c r="DX20">
        <v>30392.3</v>
      </c>
      <c r="DY20">
        <v>32916.2</v>
      </c>
      <c r="DZ20">
        <v>35503.2</v>
      </c>
      <c r="EA20">
        <v>38485.6</v>
      </c>
      <c r="EB20">
        <v>41773.8</v>
      </c>
      <c r="EC20">
        <v>2.29487</v>
      </c>
      <c r="ED20">
        <v>2.3903</v>
      </c>
      <c r="EE20">
        <v>0</v>
      </c>
      <c r="EF20">
        <v>0</v>
      </c>
      <c r="EG20">
        <v>15.911</v>
      </c>
      <c r="EH20">
        <v>999.9</v>
      </c>
      <c r="EI20">
        <v>60.2</v>
      </c>
      <c r="EJ20">
        <v>21.3</v>
      </c>
      <c r="EK20">
        <v>15.0739</v>
      </c>
      <c r="EL20">
        <v>64.9235</v>
      </c>
      <c r="EM20">
        <v>9.95593</v>
      </c>
      <c r="EN20">
        <v>1</v>
      </c>
      <c r="EO20">
        <v>-0.9317839999999999</v>
      </c>
      <c r="EP20">
        <v>-2.33438</v>
      </c>
      <c r="EQ20">
        <v>20.1824</v>
      </c>
      <c r="ER20">
        <v>5.26147</v>
      </c>
      <c r="ES20">
        <v>12.0462</v>
      </c>
      <c r="ET20">
        <v>4.9735</v>
      </c>
      <c r="EU20">
        <v>3.293</v>
      </c>
      <c r="EV20">
        <v>9999</v>
      </c>
      <c r="EW20">
        <v>9999</v>
      </c>
      <c r="EX20">
        <v>9999</v>
      </c>
      <c r="EY20">
        <v>219.4</v>
      </c>
      <c r="EZ20">
        <v>4.97175</v>
      </c>
      <c r="FA20">
        <v>1.87017</v>
      </c>
      <c r="FB20">
        <v>1.8764</v>
      </c>
      <c r="FC20">
        <v>1.86951</v>
      </c>
      <c r="FD20">
        <v>1.87271</v>
      </c>
      <c r="FE20">
        <v>1.87428</v>
      </c>
      <c r="FF20">
        <v>1.87367</v>
      </c>
      <c r="FG20">
        <v>1.87515</v>
      </c>
      <c r="FH20">
        <v>0</v>
      </c>
      <c r="FI20">
        <v>0</v>
      </c>
      <c r="FJ20">
        <v>0</v>
      </c>
      <c r="FK20">
        <v>0</v>
      </c>
      <c r="FL20" t="s">
        <v>345</v>
      </c>
      <c r="FM20" t="s">
        <v>346</v>
      </c>
      <c r="FN20" t="s">
        <v>347</v>
      </c>
      <c r="FO20" t="s">
        <v>347</v>
      </c>
      <c r="FP20" t="s">
        <v>347</v>
      </c>
      <c r="FQ20" t="s">
        <v>347</v>
      </c>
      <c r="FR20">
        <v>0</v>
      </c>
      <c r="FS20">
        <v>100</v>
      </c>
      <c r="FT20">
        <v>100</v>
      </c>
      <c r="FU20">
        <v>0.729</v>
      </c>
      <c r="FV20">
        <v>0.1018</v>
      </c>
      <c r="FW20">
        <v>-0.2613933864095243</v>
      </c>
      <c r="FX20">
        <v>0.002616612134532941</v>
      </c>
      <c r="FY20">
        <v>-4.519413631873513E-07</v>
      </c>
      <c r="FZ20">
        <v>9.831233035137328E-12</v>
      </c>
      <c r="GA20">
        <v>0.01707643891318017</v>
      </c>
      <c r="GB20">
        <v>0.01128715920374445</v>
      </c>
      <c r="GC20">
        <v>-0.0004913425133041084</v>
      </c>
      <c r="GD20">
        <v>1.320148971478439E-05</v>
      </c>
      <c r="GE20">
        <v>-1</v>
      </c>
      <c r="GF20">
        <v>2093</v>
      </c>
      <c r="GG20">
        <v>1</v>
      </c>
      <c r="GH20">
        <v>22</v>
      </c>
      <c r="GI20">
        <v>7.7</v>
      </c>
      <c r="GJ20">
        <v>7.8</v>
      </c>
      <c r="GK20">
        <v>1.02905</v>
      </c>
      <c r="GL20">
        <v>2.44141</v>
      </c>
      <c r="GM20">
        <v>1.39893</v>
      </c>
      <c r="GN20">
        <v>2.31323</v>
      </c>
      <c r="GO20">
        <v>1.44897</v>
      </c>
      <c r="GP20">
        <v>2.44873</v>
      </c>
      <c r="GQ20">
        <v>23.9617</v>
      </c>
      <c r="GR20">
        <v>15.8132</v>
      </c>
      <c r="GS20">
        <v>18</v>
      </c>
      <c r="GT20">
        <v>442.762</v>
      </c>
      <c r="GU20">
        <v>573.287</v>
      </c>
      <c r="GV20">
        <v>20.0011</v>
      </c>
      <c r="GW20">
        <v>14.5968</v>
      </c>
      <c r="GX20">
        <v>30.0003</v>
      </c>
      <c r="GY20">
        <v>14.5193</v>
      </c>
      <c r="GZ20">
        <v>14.4628</v>
      </c>
      <c r="HA20">
        <v>20.5618</v>
      </c>
      <c r="HB20">
        <v>34.7696</v>
      </c>
      <c r="HC20">
        <v>63.8528</v>
      </c>
      <c r="HD20">
        <v>20</v>
      </c>
      <c r="HE20">
        <v>420</v>
      </c>
      <c r="HF20">
        <v>9.69448</v>
      </c>
      <c r="HG20">
        <v>103.753</v>
      </c>
      <c r="HH20">
        <v>104.296</v>
      </c>
    </row>
    <row r="21" spans="1:216">
      <c r="A21">
        <v>5</v>
      </c>
      <c r="B21">
        <v>1698851700.6</v>
      </c>
      <c r="C21">
        <v>523.0999999046326</v>
      </c>
      <c r="D21" t="s">
        <v>357</v>
      </c>
      <c r="E21" t="s">
        <v>358</v>
      </c>
      <c r="F21" t="s">
        <v>340</v>
      </c>
      <c r="G21" t="s">
        <v>359</v>
      </c>
      <c r="H21">
        <v>1698851700.6</v>
      </c>
      <c r="I21">
        <f>(J21)/1000</f>
        <v>0</v>
      </c>
      <c r="J21">
        <f>1000*AZ21*AH21*(AV21-AW21)/(100*AO21*(1000-AH21*AV21))</f>
        <v>0</v>
      </c>
      <c r="K21">
        <f>AZ21*AH21*(AU21-AT21*(1000-AH21*AW21)/(1000-AH21*AV21))/(100*AO21)</f>
        <v>0</v>
      </c>
      <c r="L21">
        <f>AT21 - IF(AH21&gt;1, K21*AO21*100.0/(AJ21*BH21), 0)</f>
        <v>0</v>
      </c>
      <c r="M21">
        <f>((S21-I21/2)*L21-K21)/(S21+I21/2)</f>
        <v>0</v>
      </c>
      <c r="N21">
        <f>M21*(BA21+BB21)/1000.0</f>
        <v>0</v>
      </c>
      <c r="O21">
        <f>(AT21 - IF(AH21&gt;1, K21*AO21*100.0/(AJ21*BH21), 0))*(BA21+BB21)/1000.0</f>
        <v>0</v>
      </c>
      <c r="P21">
        <f>2.0/((1/R21-1/Q21)+SIGN(R21)*SQRT((1/R21-1/Q21)*(1/R21-1/Q21) + 4*AP21/((AP21+1)*(AP21+1))*(2*1/R21*1/Q21-1/Q21*1/Q21)))</f>
        <v>0</v>
      </c>
      <c r="Q21">
        <f>IF(LEFT(AQ21,1)&lt;&gt;"0",IF(LEFT(AQ21,1)="1",3.0,AR21),$D$5+$E$5*(BH21*BA21/($K$5*1000))+$F$5*(BH21*BA21/($K$5*1000))*MAX(MIN(AO21,$J$5),$I$5)*MAX(MIN(AO21,$J$5),$I$5)+$G$5*MAX(MIN(AO21,$J$5),$I$5)*(BH21*BA21/($K$5*1000))+$H$5*(BH21*BA21/($K$5*1000))*(BH21*BA21/($K$5*1000)))</f>
        <v>0</v>
      </c>
      <c r="R21">
        <f>I21*(1000-(1000*0.61365*exp(17.502*V21/(240.97+V21))/(BA21+BB21)+AV21)/2)/(1000*0.61365*exp(17.502*V21/(240.97+V21))/(BA21+BB21)-AV21)</f>
        <v>0</v>
      </c>
      <c r="S21">
        <f>1/((AP21+1)/(P21/1.6)+1/(Q21/1.37)) + AP21/((AP21+1)/(P21/1.6) + AP21/(Q21/1.37))</f>
        <v>0</v>
      </c>
      <c r="T21">
        <f>(AK21*AN21)</f>
        <v>0</v>
      </c>
      <c r="U21">
        <f>(BC21+(T21+2*0.95*5.67E-8*(((BC21+$B$7)+273)^4-(BC21+273)^4)-44100*I21)/(1.84*29.3*Q21+8*0.95*5.67E-8*(BC21+273)^3))</f>
        <v>0</v>
      </c>
      <c r="V21">
        <f>($C$7*BD21+$D$7*BE21+$E$7*U21)</f>
        <v>0</v>
      </c>
      <c r="W21">
        <f>0.61365*exp(17.502*V21/(240.97+V21))</f>
        <v>0</v>
      </c>
      <c r="X21">
        <f>(Y21/Z21*100)</f>
        <v>0</v>
      </c>
      <c r="Y21">
        <f>AV21*(BA21+BB21)/1000</f>
        <v>0</v>
      </c>
      <c r="Z21">
        <f>0.61365*exp(17.502*BC21/(240.97+BC21))</f>
        <v>0</v>
      </c>
      <c r="AA21">
        <f>(W21-AV21*(BA21+BB21)/1000)</f>
        <v>0</v>
      </c>
      <c r="AB21">
        <f>(-I21*44100)</f>
        <v>0</v>
      </c>
      <c r="AC21">
        <f>2*29.3*Q21*0.92*(BC21-V21)</f>
        <v>0</v>
      </c>
      <c r="AD21">
        <f>2*0.95*5.67E-8*(((BC21+$B$7)+273)^4-(V21+273)^4)</f>
        <v>0</v>
      </c>
      <c r="AE21">
        <f>T21+AD21+AB21+AC21</f>
        <v>0</v>
      </c>
      <c r="AF21">
        <v>11</v>
      </c>
      <c r="AG21">
        <v>2</v>
      </c>
      <c r="AH21">
        <f>IF(AF21*$H$13&gt;=AJ21,1.0,(AJ21/(AJ21-AF21*$H$13)))</f>
        <v>0</v>
      </c>
      <c r="AI21">
        <f>(AH21-1)*100</f>
        <v>0</v>
      </c>
      <c r="AJ21">
        <f>MAX(0,($B$13+$C$13*BH21)/(1+$D$13*BH21)*BA21/(BC21+273)*$E$13)</f>
        <v>0</v>
      </c>
      <c r="AK21">
        <f>$B$11*BI21+$C$11*BJ21+$F$11*BU21*(1-BX21)</f>
        <v>0</v>
      </c>
      <c r="AL21">
        <f>AK21*AM21</f>
        <v>0</v>
      </c>
      <c r="AM21">
        <f>($B$11*$D$9+$C$11*$D$9+$F$11*((CH21+BZ21)/MAX(CH21+BZ21+CI21, 0.1)*$I$9+CI21/MAX(CH21+BZ21+CI21, 0.1)*$J$9))/($B$11+$C$11+$F$11)</f>
        <v>0</v>
      </c>
      <c r="AN21">
        <f>($B$11*$K$9+$C$11*$K$9+$F$11*((CH21+BZ21)/MAX(CH21+BZ21+CI21, 0.1)*$P$9+CI21/MAX(CH21+BZ21+CI21, 0.1)*$Q$9))/($B$11+$C$11+$F$11)</f>
        <v>0</v>
      </c>
      <c r="AO21">
        <v>6</v>
      </c>
      <c r="AP21">
        <v>0.5</v>
      </c>
      <c r="AQ21" t="s">
        <v>342</v>
      </c>
      <c r="AR21">
        <v>2</v>
      </c>
      <c r="AS21">
        <v>1698851700.6</v>
      </c>
      <c r="AT21">
        <v>413.36</v>
      </c>
      <c r="AU21">
        <v>419.02</v>
      </c>
      <c r="AV21">
        <v>13.1448</v>
      </c>
      <c r="AW21">
        <v>0.141087</v>
      </c>
      <c r="AX21">
        <v>412.618</v>
      </c>
      <c r="AY21">
        <v>13.0349</v>
      </c>
      <c r="AZ21">
        <v>500.263</v>
      </c>
      <c r="BA21">
        <v>101.531</v>
      </c>
      <c r="BB21">
        <v>0.0326671</v>
      </c>
      <c r="BC21">
        <v>20.8088</v>
      </c>
      <c r="BD21">
        <v>999.9</v>
      </c>
      <c r="BE21">
        <v>999.9</v>
      </c>
      <c r="BF21">
        <v>0</v>
      </c>
      <c r="BG21">
        <v>0</v>
      </c>
      <c r="BH21">
        <v>9973.120000000001</v>
      </c>
      <c r="BI21">
        <v>0</v>
      </c>
      <c r="BJ21">
        <v>45.1796</v>
      </c>
      <c r="BK21">
        <v>-5.66025</v>
      </c>
      <c r="BL21">
        <v>418.866</v>
      </c>
      <c r="BM21">
        <v>419.079</v>
      </c>
      <c r="BN21">
        <v>13.0037</v>
      </c>
      <c r="BO21">
        <v>419.02</v>
      </c>
      <c r="BP21">
        <v>0.141087</v>
      </c>
      <c r="BQ21">
        <v>1.33461</v>
      </c>
      <c r="BR21">
        <v>0.0143247</v>
      </c>
      <c r="BS21">
        <v>11.1943</v>
      </c>
      <c r="BT21">
        <v>-42.5896</v>
      </c>
      <c r="BU21">
        <v>2499.88</v>
      </c>
      <c r="BV21">
        <v>0.899999</v>
      </c>
      <c r="BW21">
        <v>0.100001</v>
      </c>
      <c r="BX21">
        <v>0</v>
      </c>
      <c r="BY21">
        <v>2.0845</v>
      </c>
      <c r="BZ21">
        <v>0</v>
      </c>
      <c r="CA21">
        <v>18069.4</v>
      </c>
      <c r="CB21">
        <v>22322.7</v>
      </c>
      <c r="CC21">
        <v>40.5</v>
      </c>
      <c r="CD21">
        <v>37.937</v>
      </c>
      <c r="CE21">
        <v>39.375</v>
      </c>
      <c r="CF21">
        <v>37.062</v>
      </c>
      <c r="CG21">
        <v>38.75</v>
      </c>
      <c r="CH21">
        <v>2249.89</v>
      </c>
      <c r="CI21">
        <v>249.99</v>
      </c>
      <c r="CJ21">
        <v>0</v>
      </c>
      <c r="CK21">
        <v>1698851686.1</v>
      </c>
      <c r="CL21">
        <v>0</v>
      </c>
      <c r="CM21">
        <v>1698851051.5</v>
      </c>
      <c r="CN21" t="s">
        <v>343</v>
      </c>
      <c r="CO21">
        <v>1698851051.5</v>
      </c>
      <c r="CP21">
        <v>1698851047.5</v>
      </c>
      <c r="CQ21">
        <v>1</v>
      </c>
      <c r="CR21">
        <v>-0.273</v>
      </c>
      <c r="CS21">
        <v>0.059</v>
      </c>
      <c r="CT21">
        <v>0.757</v>
      </c>
      <c r="CU21">
        <v>0.101</v>
      </c>
      <c r="CV21">
        <v>420</v>
      </c>
      <c r="CW21">
        <v>11</v>
      </c>
      <c r="CX21">
        <v>0.05</v>
      </c>
      <c r="CY21">
        <v>0.08</v>
      </c>
      <c r="CZ21">
        <v>0.2235107327053812</v>
      </c>
      <c r="DA21">
        <v>-0.2785165010601662</v>
      </c>
      <c r="DB21">
        <v>0.0255126800734551</v>
      </c>
      <c r="DC21">
        <v>1</v>
      </c>
      <c r="DD21">
        <v>0.01109109597854002</v>
      </c>
      <c r="DE21">
        <v>-0.0008072118526706907</v>
      </c>
      <c r="DF21">
        <v>6.022042082020271E-05</v>
      </c>
      <c r="DG21">
        <v>1</v>
      </c>
      <c r="DH21">
        <v>1.315439041243409</v>
      </c>
      <c r="DI21">
        <v>-0.3928024445968225</v>
      </c>
      <c r="DJ21">
        <v>0.02929277280880095</v>
      </c>
      <c r="DK21">
        <v>1</v>
      </c>
      <c r="DL21">
        <v>3</v>
      </c>
      <c r="DM21">
        <v>3</v>
      </c>
      <c r="DN21" t="s">
        <v>344</v>
      </c>
      <c r="DO21">
        <v>3.10082</v>
      </c>
      <c r="DP21">
        <v>2.66607</v>
      </c>
      <c r="DQ21">
        <v>0.102899</v>
      </c>
      <c r="DR21">
        <v>0.10475</v>
      </c>
      <c r="DS21">
        <v>0.0700979</v>
      </c>
      <c r="DT21">
        <v>0.00115496</v>
      </c>
      <c r="DU21">
        <v>26553.2</v>
      </c>
      <c r="DV21">
        <v>28983.3</v>
      </c>
      <c r="DW21">
        <v>27985</v>
      </c>
      <c r="DX21">
        <v>30401.3</v>
      </c>
      <c r="DY21">
        <v>32653.6</v>
      </c>
      <c r="DZ21">
        <v>37559.5</v>
      </c>
      <c r="EA21">
        <v>38447.2</v>
      </c>
      <c r="EB21">
        <v>41787.6</v>
      </c>
      <c r="EC21">
        <v>2.3049</v>
      </c>
      <c r="ED21">
        <v>2.364</v>
      </c>
      <c r="EE21">
        <v>0</v>
      </c>
      <c r="EF21">
        <v>0</v>
      </c>
      <c r="EG21">
        <v>16.2445</v>
      </c>
      <c r="EH21">
        <v>999.9</v>
      </c>
      <c r="EI21">
        <v>57.8</v>
      </c>
      <c r="EJ21">
        <v>21.2</v>
      </c>
      <c r="EK21">
        <v>14.3838</v>
      </c>
      <c r="EL21">
        <v>64.87350000000001</v>
      </c>
      <c r="EM21">
        <v>10.3966</v>
      </c>
      <c r="EN21">
        <v>1</v>
      </c>
      <c r="EO21">
        <v>-0.929047</v>
      </c>
      <c r="EP21">
        <v>-2.27708</v>
      </c>
      <c r="EQ21">
        <v>20.186</v>
      </c>
      <c r="ER21">
        <v>5.26042</v>
      </c>
      <c r="ES21">
        <v>12.0459</v>
      </c>
      <c r="ET21">
        <v>4.97365</v>
      </c>
      <c r="EU21">
        <v>3.29293</v>
      </c>
      <c r="EV21">
        <v>9999</v>
      </c>
      <c r="EW21">
        <v>9999</v>
      </c>
      <c r="EX21">
        <v>9999</v>
      </c>
      <c r="EY21">
        <v>219.5</v>
      </c>
      <c r="EZ21">
        <v>4.97173</v>
      </c>
      <c r="FA21">
        <v>1.87014</v>
      </c>
      <c r="FB21">
        <v>1.8764</v>
      </c>
      <c r="FC21">
        <v>1.86949</v>
      </c>
      <c r="FD21">
        <v>1.87271</v>
      </c>
      <c r="FE21">
        <v>1.87427</v>
      </c>
      <c r="FF21">
        <v>1.87367</v>
      </c>
      <c r="FG21">
        <v>1.87515</v>
      </c>
      <c r="FH21">
        <v>0</v>
      </c>
      <c r="FI21">
        <v>0</v>
      </c>
      <c r="FJ21">
        <v>0</v>
      </c>
      <c r="FK21">
        <v>0</v>
      </c>
      <c r="FL21" t="s">
        <v>345</v>
      </c>
      <c r="FM21" t="s">
        <v>346</v>
      </c>
      <c r="FN21" t="s">
        <v>347</v>
      </c>
      <c r="FO21" t="s">
        <v>347</v>
      </c>
      <c r="FP21" t="s">
        <v>347</v>
      </c>
      <c r="FQ21" t="s">
        <v>347</v>
      </c>
      <c r="FR21">
        <v>0</v>
      </c>
      <c r="FS21">
        <v>100</v>
      </c>
      <c r="FT21">
        <v>100</v>
      </c>
      <c r="FU21">
        <v>0.742</v>
      </c>
      <c r="FV21">
        <v>0.1099</v>
      </c>
      <c r="FW21">
        <v>-0.2613933864095243</v>
      </c>
      <c r="FX21">
        <v>0.002616612134532941</v>
      </c>
      <c r="FY21">
        <v>-4.519413631873513E-07</v>
      </c>
      <c r="FZ21">
        <v>9.831233035137328E-12</v>
      </c>
      <c r="GA21">
        <v>0.01707643891318017</v>
      </c>
      <c r="GB21">
        <v>0.01128715920374445</v>
      </c>
      <c r="GC21">
        <v>-0.0004913425133041084</v>
      </c>
      <c r="GD21">
        <v>1.320148971478439E-05</v>
      </c>
      <c r="GE21">
        <v>-1</v>
      </c>
      <c r="GF21">
        <v>2093</v>
      </c>
      <c r="GG21">
        <v>1</v>
      </c>
      <c r="GH21">
        <v>22</v>
      </c>
      <c r="GI21">
        <v>10.8</v>
      </c>
      <c r="GJ21">
        <v>10.9</v>
      </c>
      <c r="GK21">
        <v>1.01318</v>
      </c>
      <c r="GL21">
        <v>2.4353</v>
      </c>
      <c r="GM21">
        <v>1.39893</v>
      </c>
      <c r="GN21">
        <v>2.31567</v>
      </c>
      <c r="GO21">
        <v>1.44897</v>
      </c>
      <c r="GP21">
        <v>2.45483</v>
      </c>
      <c r="GQ21">
        <v>23.8197</v>
      </c>
      <c r="GR21">
        <v>15.7869</v>
      </c>
      <c r="GS21">
        <v>18</v>
      </c>
      <c r="GT21">
        <v>448.769</v>
      </c>
      <c r="GU21">
        <v>555.1799999999999</v>
      </c>
      <c r="GV21">
        <v>20.001</v>
      </c>
      <c r="GW21">
        <v>14.6537</v>
      </c>
      <c r="GX21">
        <v>30</v>
      </c>
      <c r="GY21">
        <v>14.5659</v>
      </c>
      <c r="GZ21">
        <v>14.5036</v>
      </c>
      <c r="HA21">
        <v>20.2309</v>
      </c>
      <c r="HB21">
        <v>100</v>
      </c>
      <c r="HC21">
        <v>52.766</v>
      </c>
      <c r="HD21">
        <v>20</v>
      </c>
      <c r="HE21">
        <v>420</v>
      </c>
      <c r="HF21">
        <v>0</v>
      </c>
      <c r="HG21">
        <v>103.649</v>
      </c>
      <c r="HH21">
        <v>104.329</v>
      </c>
    </row>
    <row r="22" spans="1:216">
      <c r="A22">
        <v>6</v>
      </c>
      <c r="B22">
        <v>1698852230.6</v>
      </c>
      <c r="C22">
        <v>1053.099999904633</v>
      </c>
      <c r="D22" t="s">
        <v>360</v>
      </c>
      <c r="E22" t="s">
        <v>361</v>
      </c>
      <c r="F22" t="s">
        <v>340</v>
      </c>
      <c r="G22" t="s">
        <v>362</v>
      </c>
      <c r="H22">
        <v>1698852230.6</v>
      </c>
      <c r="I22">
        <f>(J22)/1000</f>
        <v>0</v>
      </c>
      <c r="J22">
        <f>1000*AZ22*AH22*(AV22-AW22)/(100*AO22*(1000-AH22*AV22))</f>
        <v>0</v>
      </c>
      <c r="K22">
        <f>AZ22*AH22*(AU22-AT22*(1000-AH22*AW22)/(1000-AH22*AV22))/(100*AO22)</f>
        <v>0</v>
      </c>
      <c r="L22">
        <f>AT22 - IF(AH22&gt;1, K22*AO22*100.0/(AJ22*BH22), 0)</f>
        <v>0</v>
      </c>
      <c r="M22">
        <f>((S22-I22/2)*L22-K22)/(S22+I22/2)</f>
        <v>0</v>
      </c>
      <c r="N22">
        <f>M22*(BA22+BB22)/1000.0</f>
        <v>0</v>
      </c>
      <c r="O22">
        <f>(AT22 - IF(AH22&gt;1, K22*AO22*100.0/(AJ22*BH22), 0))*(BA22+BB22)/1000.0</f>
        <v>0</v>
      </c>
      <c r="P22">
        <f>2.0/((1/R22-1/Q22)+SIGN(R22)*SQRT((1/R22-1/Q22)*(1/R22-1/Q22) + 4*AP22/((AP22+1)*(AP22+1))*(2*1/R22*1/Q22-1/Q22*1/Q22)))</f>
        <v>0</v>
      </c>
      <c r="Q22">
        <f>IF(LEFT(AQ22,1)&lt;&gt;"0",IF(LEFT(AQ22,1)="1",3.0,AR22),$D$5+$E$5*(BH22*BA22/($K$5*1000))+$F$5*(BH22*BA22/($K$5*1000))*MAX(MIN(AO22,$J$5),$I$5)*MAX(MIN(AO22,$J$5),$I$5)+$G$5*MAX(MIN(AO22,$J$5),$I$5)*(BH22*BA22/($K$5*1000))+$H$5*(BH22*BA22/($K$5*1000))*(BH22*BA22/($K$5*1000)))</f>
        <v>0</v>
      </c>
      <c r="R22">
        <f>I22*(1000-(1000*0.61365*exp(17.502*V22/(240.97+V22))/(BA22+BB22)+AV22)/2)/(1000*0.61365*exp(17.502*V22/(240.97+V22))/(BA22+BB22)-AV22)</f>
        <v>0</v>
      </c>
      <c r="S22">
        <f>1/((AP22+1)/(P22/1.6)+1/(Q22/1.37)) + AP22/((AP22+1)/(P22/1.6) + AP22/(Q22/1.37))</f>
        <v>0</v>
      </c>
      <c r="T22">
        <f>(AK22*AN22)</f>
        <v>0</v>
      </c>
      <c r="U22">
        <f>(BC22+(T22+2*0.95*5.67E-8*(((BC22+$B$7)+273)^4-(BC22+273)^4)-44100*I22)/(1.84*29.3*Q22+8*0.95*5.67E-8*(BC22+273)^3))</f>
        <v>0</v>
      </c>
      <c r="V22">
        <f>($C$7*BD22+$D$7*BE22+$E$7*U22)</f>
        <v>0</v>
      </c>
      <c r="W22">
        <f>0.61365*exp(17.502*V22/(240.97+V22))</f>
        <v>0</v>
      </c>
      <c r="X22">
        <f>(Y22/Z22*100)</f>
        <v>0</v>
      </c>
      <c r="Y22">
        <f>AV22*(BA22+BB22)/1000</f>
        <v>0</v>
      </c>
      <c r="Z22">
        <f>0.61365*exp(17.502*BC22/(240.97+BC22))</f>
        <v>0</v>
      </c>
      <c r="AA22">
        <f>(W22-AV22*(BA22+BB22)/1000)</f>
        <v>0</v>
      </c>
      <c r="AB22">
        <f>(-I22*44100)</f>
        <v>0</v>
      </c>
      <c r="AC22">
        <f>2*29.3*Q22*0.92*(BC22-V22)</f>
        <v>0</v>
      </c>
      <c r="AD22">
        <f>2*0.95*5.67E-8*(((BC22+$B$7)+273)^4-(V22+273)^4)</f>
        <v>0</v>
      </c>
      <c r="AE22">
        <f>T22+AD22+AB22+AC22</f>
        <v>0</v>
      </c>
      <c r="AF22">
        <v>16</v>
      </c>
      <c r="AG22">
        <v>3</v>
      </c>
      <c r="AH22">
        <f>IF(AF22*$H$13&gt;=AJ22,1.0,(AJ22/(AJ22-AF22*$H$13)))</f>
        <v>0</v>
      </c>
      <c r="AI22">
        <f>(AH22-1)*100</f>
        <v>0</v>
      </c>
      <c r="AJ22">
        <f>MAX(0,($B$13+$C$13*BH22)/(1+$D$13*BH22)*BA22/(BC22+273)*$E$13)</f>
        <v>0</v>
      </c>
      <c r="AK22">
        <f>$B$11*BI22+$C$11*BJ22+$F$11*BU22*(1-BX22)</f>
        <v>0</v>
      </c>
      <c r="AL22">
        <f>AK22*AM22</f>
        <v>0</v>
      </c>
      <c r="AM22">
        <f>($B$11*$D$9+$C$11*$D$9+$F$11*((CH22+BZ22)/MAX(CH22+BZ22+CI22, 0.1)*$I$9+CI22/MAX(CH22+BZ22+CI22, 0.1)*$J$9))/($B$11+$C$11+$F$11)</f>
        <v>0</v>
      </c>
      <c r="AN22">
        <f>($B$11*$K$9+$C$11*$K$9+$F$11*((CH22+BZ22)/MAX(CH22+BZ22+CI22, 0.1)*$P$9+CI22/MAX(CH22+BZ22+CI22, 0.1)*$Q$9))/($B$11+$C$11+$F$11)</f>
        <v>0</v>
      </c>
      <c r="AO22">
        <v>6</v>
      </c>
      <c r="AP22">
        <v>0.5</v>
      </c>
      <c r="AQ22" t="s">
        <v>342</v>
      </c>
      <c r="AR22">
        <v>2</v>
      </c>
      <c r="AS22">
        <v>1698852230.6</v>
      </c>
      <c r="AT22">
        <v>415.15</v>
      </c>
      <c r="AU22">
        <v>419.932</v>
      </c>
      <c r="AV22">
        <v>12.0276</v>
      </c>
      <c r="AW22">
        <v>10.8197</v>
      </c>
      <c r="AX22">
        <v>414.404</v>
      </c>
      <c r="AY22">
        <v>11.9234</v>
      </c>
      <c r="AZ22">
        <v>500.004</v>
      </c>
      <c r="BA22">
        <v>101.515</v>
      </c>
      <c r="BB22">
        <v>0.0407423</v>
      </c>
      <c r="BC22">
        <v>21.2293</v>
      </c>
      <c r="BD22">
        <v>999.9</v>
      </c>
      <c r="BE22">
        <v>999.9</v>
      </c>
      <c r="BF22">
        <v>0</v>
      </c>
      <c r="BG22">
        <v>0</v>
      </c>
      <c r="BH22">
        <v>9976.879999999999</v>
      </c>
      <c r="BI22">
        <v>0</v>
      </c>
      <c r="BJ22">
        <v>158.872</v>
      </c>
      <c r="BK22">
        <v>-4.7821</v>
      </c>
      <c r="BL22">
        <v>420.204</v>
      </c>
      <c r="BM22">
        <v>424.526</v>
      </c>
      <c r="BN22">
        <v>1.20791</v>
      </c>
      <c r="BO22">
        <v>419.932</v>
      </c>
      <c r="BP22">
        <v>10.8197</v>
      </c>
      <c r="BQ22">
        <v>1.22098</v>
      </c>
      <c r="BR22">
        <v>1.09836</v>
      </c>
      <c r="BS22">
        <v>9.85989</v>
      </c>
      <c r="BT22">
        <v>8.29091</v>
      </c>
      <c r="BU22">
        <v>2499.9</v>
      </c>
      <c r="BV22">
        <v>0.899994</v>
      </c>
      <c r="BW22">
        <v>0.100006</v>
      </c>
      <c r="BX22">
        <v>0</v>
      </c>
      <c r="BY22">
        <v>2.6973</v>
      </c>
      <c r="BZ22">
        <v>0</v>
      </c>
      <c r="CA22">
        <v>24879.7</v>
      </c>
      <c r="CB22">
        <v>22322.8</v>
      </c>
      <c r="CC22">
        <v>38.312</v>
      </c>
      <c r="CD22">
        <v>36.687</v>
      </c>
      <c r="CE22">
        <v>38</v>
      </c>
      <c r="CF22">
        <v>35</v>
      </c>
      <c r="CG22">
        <v>37</v>
      </c>
      <c r="CH22">
        <v>2249.9</v>
      </c>
      <c r="CI22">
        <v>250</v>
      </c>
      <c r="CJ22">
        <v>0</v>
      </c>
      <c r="CK22">
        <v>1698852215.9</v>
      </c>
      <c r="CL22">
        <v>0</v>
      </c>
      <c r="CM22">
        <v>1698851051.5</v>
      </c>
      <c r="CN22" t="s">
        <v>343</v>
      </c>
      <c r="CO22">
        <v>1698851051.5</v>
      </c>
      <c r="CP22">
        <v>1698851047.5</v>
      </c>
      <c r="CQ22">
        <v>1</v>
      </c>
      <c r="CR22">
        <v>-0.273</v>
      </c>
      <c r="CS22">
        <v>0.059</v>
      </c>
      <c r="CT22">
        <v>0.757</v>
      </c>
      <c r="CU22">
        <v>0.101</v>
      </c>
      <c r="CV22">
        <v>420</v>
      </c>
      <c r="CW22">
        <v>11</v>
      </c>
      <c r="CX22">
        <v>0.05</v>
      </c>
      <c r="CY22">
        <v>0.08</v>
      </c>
      <c r="CZ22">
        <v>3.582766555627381</v>
      </c>
      <c r="DA22">
        <v>0.1450057896949954</v>
      </c>
      <c r="DB22">
        <v>0.02513086483241125</v>
      </c>
      <c r="DC22">
        <v>1</v>
      </c>
      <c r="DD22">
        <v>0.0009790538246164989</v>
      </c>
      <c r="DE22">
        <v>0.0002877092968238801</v>
      </c>
      <c r="DF22">
        <v>2.151877827565258E-05</v>
      </c>
      <c r="DG22">
        <v>1</v>
      </c>
      <c r="DH22">
        <v>0.05858469860024645</v>
      </c>
      <c r="DI22">
        <v>0.02128266424998929</v>
      </c>
      <c r="DJ22">
        <v>0.00159144326358213</v>
      </c>
      <c r="DK22">
        <v>1</v>
      </c>
      <c r="DL22">
        <v>3</v>
      </c>
      <c r="DM22">
        <v>3</v>
      </c>
      <c r="DN22" t="s">
        <v>344</v>
      </c>
      <c r="DO22">
        <v>3.10299</v>
      </c>
      <c r="DP22">
        <v>2.67419</v>
      </c>
      <c r="DQ22">
        <v>0.103078</v>
      </c>
      <c r="DR22">
        <v>0.104887</v>
      </c>
      <c r="DS22">
        <v>0.0654028</v>
      </c>
      <c r="DT22">
        <v>0.0622753</v>
      </c>
      <c r="DU22">
        <v>26539.1</v>
      </c>
      <c r="DV22">
        <v>28929</v>
      </c>
      <c r="DW22">
        <v>27977.7</v>
      </c>
      <c r="DX22">
        <v>30350.1</v>
      </c>
      <c r="DY22">
        <v>32807.3</v>
      </c>
      <c r="DZ22">
        <v>35210.2</v>
      </c>
      <c r="EA22">
        <v>38436</v>
      </c>
      <c r="EB22">
        <v>41715.6</v>
      </c>
      <c r="EC22">
        <v>2.28312</v>
      </c>
      <c r="ED22">
        <v>2.39282</v>
      </c>
      <c r="EE22">
        <v>0</v>
      </c>
      <c r="EF22">
        <v>0</v>
      </c>
      <c r="EG22">
        <v>16.9279</v>
      </c>
      <c r="EH22">
        <v>999.9</v>
      </c>
      <c r="EI22">
        <v>48.4</v>
      </c>
      <c r="EJ22">
        <v>21</v>
      </c>
      <c r="EK22">
        <v>11.9002</v>
      </c>
      <c r="EL22">
        <v>64.6735</v>
      </c>
      <c r="EM22">
        <v>10.9054</v>
      </c>
      <c r="EN22">
        <v>1</v>
      </c>
      <c r="EO22">
        <v>-0.894845</v>
      </c>
      <c r="EP22">
        <v>-2.07184</v>
      </c>
      <c r="EQ22">
        <v>20.189</v>
      </c>
      <c r="ER22">
        <v>5.26296</v>
      </c>
      <c r="ES22">
        <v>12.0486</v>
      </c>
      <c r="ET22">
        <v>4.97355</v>
      </c>
      <c r="EU22">
        <v>3.293</v>
      </c>
      <c r="EV22">
        <v>9999</v>
      </c>
      <c r="EW22">
        <v>9999</v>
      </c>
      <c r="EX22">
        <v>9999</v>
      </c>
      <c r="EY22">
        <v>219.6</v>
      </c>
      <c r="EZ22">
        <v>4.97171</v>
      </c>
      <c r="FA22">
        <v>1.87012</v>
      </c>
      <c r="FB22">
        <v>1.87637</v>
      </c>
      <c r="FC22">
        <v>1.8694</v>
      </c>
      <c r="FD22">
        <v>1.87267</v>
      </c>
      <c r="FE22">
        <v>1.87424</v>
      </c>
      <c r="FF22">
        <v>1.87363</v>
      </c>
      <c r="FG22">
        <v>1.87515</v>
      </c>
      <c r="FH22">
        <v>0</v>
      </c>
      <c r="FI22">
        <v>0</v>
      </c>
      <c r="FJ22">
        <v>0</v>
      </c>
      <c r="FK22">
        <v>0</v>
      </c>
      <c r="FL22" t="s">
        <v>345</v>
      </c>
      <c r="FM22" t="s">
        <v>346</v>
      </c>
      <c r="FN22" t="s">
        <v>347</v>
      </c>
      <c r="FO22" t="s">
        <v>347</v>
      </c>
      <c r="FP22" t="s">
        <v>347</v>
      </c>
      <c r="FQ22" t="s">
        <v>347</v>
      </c>
      <c r="FR22">
        <v>0</v>
      </c>
      <c r="FS22">
        <v>100</v>
      </c>
      <c r="FT22">
        <v>100</v>
      </c>
      <c r="FU22">
        <v>0.746</v>
      </c>
      <c r="FV22">
        <v>0.1042</v>
      </c>
      <c r="FW22">
        <v>-0.2613933864095243</v>
      </c>
      <c r="FX22">
        <v>0.002616612134532941</v>
      </c>
      <c r="FY22">
        <v>-4.519413631873513E-07</v>
      </c>
      <c r="FZ22">
        <v>9.831233035137328E-12</v>
      </c>
      <c r="GA22">
        <v>0.01707643891318017</v>
      </c>
      <c r="GB22">
        <v>0.01128715920374445</v>
      </c>
      <c r="GC22">
        <v>-0.0004913425133041084</v>
      </c>
      <c r="GD22">
        <v>1.320148971478439E-05</v>
      </c>
      <c r="GE22">
        <v>-1</v>
      </c>
      <c r="GF22">
        <v>2093</v>
      </c>
      <c r="GG22">
        <v>1</v>
      </c>
      <c r="GH22">
        <v>22</v>
      </c>
      <c r="GI22">
        <v>19.7</v>
      </c>
      <c r="GJ22">
        <v>19.7</v>
      </c>
      <c r="GK22">
        <v>1.073</v>
      </c>
      <c r="GL22">
        <v>2.43896</v>
      </c>
      <c r="GM22">
        <v>1.39893</v>
      </c>
      <c r="GN22">
        <v>2.31445</v>
      </c>
      <c r="GO22">
        <v>1.44897</v>
      </c>
      <c r="GP22">
        <v>2.36816</v>
      </c>
      <c r="GQ22">
        <v>23.3943</v>
      </c>
      <c r="GR22">
        <v>15.6731</v>
      </c>
      <c r="GS22">
        <v>18</v>
      </c>
      <c r="GT22">
        <v>442.155</v>
      </c>
      <c r="GU22">
        <v>582.7329999999999</v>
      </c>
      <c r="GV22">
        <v>20.0014</v>
      </c>
      <c r="GW22">
        <v>15.1602</v>
      </c>
      <c r="GX22">
        <v>30.0006</v>
      </c>
      <c r="GY22">
        <v>15.0461</v>
      </c>
      <c r="GZ22">
        <v>14.9887</v>
      </c>
      <c r="HA22">
        <v>21.4616</v>
      </c>
      <c r="HB22">
        <v>0</v>
      </c>
      <c r="HC22">
        <v>34.3081</v>
      </c>
      <c r="HD22">
        <v>20</v>
      </c>
      <c r="HE22">
        <v>420</v>
      </c>
      <c r="HF22">
        <v>13.4139</v>
      </c>
      <c r="HG22">
        <v>103.62</v>
      </c>
      <c r="HH22">
        <v>104.151</v>
      </c>
    </row>
    <row r="23" spans="1:216">
      <c r="A23">
        <v>7</v>
      </c>
      <c r="B23">
        <v>1698852353.6</v>
      </c>
      <c r="C23">
        <v>1176.099999904633</v>
      </c>
      <c r="D23" t="s">
        <v>363</v>
      </c>
      <c r="E23" t="s">
        <v>364</v>
      </c>
      <c r="F23" t="s">
        <v>340</v>
      </c>
      <c r="G23" t="s">
        <v>365</v>
      </c>
      <c r="H23">
        <v>1698852353.6</v>
      </c>
      <c r="I23">
        <f>(J23)/1000</f>
        <v>0</v>
      </c>
      <c r="J23">
        <f>1000*AZ23*AH23*(AV23-AW23)/(100*AO23*(1000-AH23*AV23))</f>
        <v>0</v>
      </c>
      <c r="K23">
        <f>AZ23*AH23*(AU23-AT23*(1000-AH23*AW23)/(1000-AH23*AV23))/(100*AO23)</f>
        <v>0</v>
      </c>
      <c r="L23">
        <f>AT23 - IF(AH23&gt;1, K23*AO23*100.0/(AJ23*BH23), 0)</f>
        <v>0</v>
      </c>
      <c r="M23">
        <f>((S23-I23/2)*L23-K23)/(S23+I23/2)</f>
        <v>0</v>
      </c>
      <c r="N23">
        <f>M23*(BA23+BB23)/1000.0</f>
        <v>0</v>
      </c>
      <c r="O23">
        <f>(AT23 - IF(AH23&gt;1, K23*AO23*100.0/(AJ23*BH23), 0))*(BA23+BB23)/1000.0</f>
        <v>0</v>
      </c>
      <c r="P23">
        <f>2.0/((1/R23-1/Q23)+SIGN(R23)*SQRT((1/R23-1/Q23)*(1/R23-1/Q23) + 4*AP23/((AP23+1)*(AP23+1))*(2*1/R23*1/Q23-1/Q23*1/Q23)))</f>
        <v>0</v>
      </c>
      <c r="Q23">
        <f>IF(LEFT(AQ23,1)&lt;&gt;"0",IF(LEFT(AQ23,1)="1",3.0,AR23),$D$5+$E$5*(BH23*BA23/($K$5*1000))+$F$5*(BH23*BA23/($K$5*1000))*MAX(MIN(AO23,$J$5),$I$5)*MAX(MIN(AO23,$J$5),$I$5)+$G$5*MAX(MIN(AO23,$J$5),$I$5)*(BH23*BA23/($K$5*1000))+$H$5*(BH23*BA23/($K$5*1000))*(BH23*BA23/($K$5*1000)))</f>
        <v>0</v>
      </c>
      <c r="R23">
        <f>I23*(1000-(1000*0.61365*exp(17.502*V23/(240.97+V23))/(BA23+BB23)+AV23)/2)/(1000*0.61365*exp(17.502*V23/(240.97+V23))/(BA23+BB23)-AV23)</f>
        <v>0</v>
      </c>
      <c r="S23">
        <f>1/((AP23+1)/(P23/1.6)+1/(Q23/1.37)) + AP23/((AP23+1)/(P23/1.6) + AP23/(Q23/1.37))</f>
        <v>0</v>
      </c>
      <c r="T23">
        <f>(AK23*AN23)</f>
        <v>0</v>
      </c>
      <c r="U23">
        <f>(BC23+(T23+2*0.95*5.67E-8*(((BC23+$B$7)+273)^4-(BC23+273)^4)-44100*I23)/(1.84*29.3*Q23+8*0.95*5.67E-8*(BC23+273)^3))</f>
        <v>0</v>
      </c>
      <c r="V23">
        <f>($C$7*BD23+$D$7*BE23+$E$7*U23)</f>
        <v>0</v>
      </c>
      <c r="W23">
        <f>0.61365*exp(17.502*V23/(240.97+V23))</f>
        <v>0</v>
      </c>
      <c r="X23">
        <f>(Y23/Z23*100)</f>
        <v>0</v>
      </c>
      <c r="Y23">
        <f>AV23*(BA23+BB23)/1000</f>
        <v>0</v>
      </c>
      <c r="Z23">
        <f>0.61365*exp(17.502*BC23/(240.97+BC23))</f>
        <v>0</v>
      </c>
      <c r="AA23">
        <f>(W23-AV23*(BA23+BB23)/1000)</f>
        <v>0</v>
      </c>
      <c r="AB23">
        <f>(-I23*44100)</f>
        <v>0</v>
      </c>
      <c r="AC23">
        <f>2*29.3*Q23*0.92*(BC23-V23)</f>
        <v>0</v>
      </c>
      <c r="AD23">
        <f>2*0.95*5.67E-8*(((BC23+$B$7)+273)^4-(V23+273)^4)</f>
        <v>0</v>
      </c>
      <c r="AE23">
        <f>T23+AD23+AB23+AC23</f>
        <v>0</v>
      </c>
      <c r="AF23">
        <v>13</v>
      </c>
      <c r="AG23">
        <v>3</v>
      </c>
      <c r="AH23">
        <f>IF(AF23*$H$13&gt;=AJ23,1.0,(AJ23/(AJ23-AF23*$H$13)))</f>
        <v>0</v>
      </c>
      <c r="AI23">
        <f>(AH23-1)*100</f>
        <v>0</v>
      </c>
      <c r="AJ23">
        <f>MAX(0,($B$13+$C$13*BH23)/(1+$D$13*BH23)*BA23/(BC23+273)*$E$13)</f>
        <v>0</v>
      </c>
      <c r="AK23">
        <f>$B$11*BI23+$C$11*BJ23+$F$11*BU23*(1-BX23)</f>
        <v>0</v>
      </c>
      <c r="AL23">
        <f>AK23*AM23</f>
        <v>0</v>
      </c>
      <c r="AM23">
        <f>($B$11*$D$9+$C$11*$D$9+$F$11*((CH23+BZ23)/MAX(CH23+BZ23+CI23, 0.1)*$I$9+CI23/MAX(CH23+BZ23+CI23, 0.1)*$J$9))/($B$11+$C$11+$F$11)</f>
        <v>0</v>
      </c>
      <c r="AN23">
        <f>($B$11*$K$9+$C$11*$K$9+$F$11*((CH23+BZ23)/MAX(CH23+BZ23+CI23, 0.1)*$P$9+CI23/MAX(CH23+BZ23+CI23, 0.1)*$Q$9))/($B$11+$C$11+$F$11)</f>
        <v>0</v>
      </c>
      <c r="AO23">
        <v>6</v>
      </c>
      <c r="AP23">
        <v>0.5</v>
      </c>
      <c r="AQ23" t="s">
        <v>342</v>
      </c>
      <c r="AR23">
        <v>2</v>
      </c>
      <c r="AS23">
        <v>1698852353.6</v>
      </c>
      <c r="AT23">
        <v>419.979</v>
      </c>
      <c r="AU23">
        <v>419.924</v>
      </c>
      <c r="AV23">
        <v>11.9323</v>
      </c>
      <c r="AW23">
        <v>11.4368</v>
      </c>
      <c r="AX23">
        <v>419.222</v>
      </c>
      <c r="AY23">
        <v>11.8286</v>
      </c>
      <c r="AZ23">
        <v>500.012</v>
      </c>
      <c r="BA23">
        <v>101.507</v>
      </c>
      <c r="BB23">
        <v>0.0414188</v>
      </c>
      <c r="BC23">
        <v>21.4265</v>
      </c>
      <c r="BD23">
        <v>999.9</v>
      </c>
      <c r="BE23">
        <v>999.9</v>
      </c>
      <c r="BF23">
        <v>0</v>
      </c>
      <c r="BG23">
        <v>0</v>
      </c>
      <c r="BH23">
        <v>9999.379999999999</v>
      </c>
      <c r="BI23">
        <v>0</v>
      </c>
      <c r="BJ23">
        <v>71.62869999999999</v>
      </c>
      <c r="BK23">
        <v>0.0548096</v>
      </c>
      <c r="BL23">
        <v>425.051</v>
      </c>
      <c r="BM23">
        <v>424.782</v>
      </c>
      <c r="BN23">
        <v>0.495482</v>
      </c>
      <c r="BO23">
        <v>419.924</v>
      </c>
      <c r="BP23">
        <v>11.4368</v>
      </c>
      <c r="BQ23">
        <v>1.21121</v>
      </c>
      <c r="BR23">
        <v>1.16092</v>
      </c>
      <c r="BS23">
        <v>9.740069999999999</v>
      </c>
      <c r="BT23">
        <v>9.109579999999999</v>
      </c>
      <c r="BU23">
        <v>2500.03</v>
      </c>
      <c r="BV23">
        <v>0.899999</v>
      </c>
      <c r="BW23">
        <v>0.100001</v>
      </c>
      <c r="BX23">
        <v>0</v>
      </c>
      <c r="BY23">
        <v>2.5964</v>
      </c>
      <c r="BZ23">
        <v>0</v>
      </c>
      <c r="CA23">
        <v>17149.5</v>
      </c>
      <c r="CB23">
        <v>22324</v>
      </c>
      <c r="CC23">
        <v>40.187</v>
      </c>
      <c r="CD23">
        <v>38.562</v>
      </c>
      <c r="CE23">
        <v>39.375</v>
      </c>
      <c r="CF23">
        <v>37.187</v>
      </c>
      <c r="CG23">
        <v>38.625</v>
      </c>
      <c r="CH23">
        <v>2250.02</v>
      </c>
      <c r="CI23">
        <v>250.01</v>
      </c>
      <c r="CJ23">
        <v>0</v>
      </c>
      <c r="CK23">
        <v>1698852338.9</v>
      </c>
      <c r="CL23">
        <v>0</v>
      </c>
      <c r="CM23">
        <v>1698851051.5</v>
      </c>
      <c r="CN23" t="s">
        <v>343</v>
      </c>
      <c r="CO23">
        <v>1698851051.5</v>
      </c>
      <c r="CP23">
        <v>1698851047.5</v>
      </c>
      <c r="CQ23">
        <v>1</v>
      </c>
      <c r="CR23">
        <v>-0.273</v>
      </c>
      <c r="CS23">
        <v>0.059</v>
      </c>
      <c r="CT23">
        <v>0.757</v>
      </c>
      <c r="CU23">
        <v>0.101</v>
      </c>
      <c r="CV23">
        <v>420</v>
      </c>
      <c r="CW23">
        <v>11</v>
      </c>
      <c r="CX23">
        <v>0.05</v>
      </c>
      <c r="CY23">
        <v>0.08</v>
      </c>
      <c r="CZ23">
        <v>-0.2219932810494544</v>
      </c>
      <c r="DA23">
        <v>0.2259405828434244</v>
      </c>
      <c r="DB23">
        <v>0.02655949096936452</v>
      </c>
      <c r="DC23">
        <v>1</v>
      </c>
      <c r="DD23">
        <v>0.0003953989426272338</v>
      </c>
      <c r="DE23">
        <v>0.0001436921315906668</v>
      </c>
      <c r="DF23">
        <v>1.071828497283674E-05</v>
      </c>
      <c r="DG23">
        <v>1</v>
      </c>
      <c r="DH23">
        <v>0.0226711848630764</v>
      </c>
      <c r="DI23">
        <v>0.008625366198820176</v>
      </c>
      <c r="DJ23">
        <v>0.0006434142386110685</v>
      </c>
      <c r="DK23">
        <v>1</v>
      </c>
      <c r="DL23">
        <v>3</v>
      </c>
      <c r="DM23">
        <v>3</v>
      </c>
      <c r="DN23" t="s">
        <v>344</v>
      </c>
      <c r="DO23">
        <v>3.10313</v>
      </c>
      <c r="DP23">
        <v>2.67505</v>
      </c>
      <c r="DQ23">
        <v>0.103928</v>
      </c>
      <c r="DR23">
        <v>0.104843</v>
      </c>
      <c r="DS23">
        <v>0.06497269999999999</v>
      </c>
      <c r="DT23">
        <v>0.0649552</v>
      </c>
      <c r="DU23">
        <v>26508.3</v>
      </c>
      <c r="DV23">
        <v>28921.9</v>
      </c>
      <c r="DW23">
        <v>27972.4</v>
      </c>
      <c r="DX23">
        <v>30341.5</v>
      </c>
      <c r="DY23">
        <v>32816.3</v>
      </c>
      <c r="DZ23">
        <v>35100.1</v>
      </c>
      <c r="EA23">
        <v>38429.3</v>
      </c>
      <c r="EB23">
        <v>41704.6</v>
      </c>
      <c r="EC23">
        <v>2.28592</v>
      </c>
      <c r="ED23">
        <v>2.39718</v>
      </c>
      <c r="EE23">
        <v>0</v>
      </c>
      <c r="EF23">
        <v>0</v>
      </c>
      <c r="EG23">
        <v>17.5614</v>
      </c>
      <c r="EH23">
        <v>999.9</v>
      </c>
      <c r="EI23">
        <v>53</v>
      </c>
      <c r="EJ23">
        <v>21</v>
      </c>
      <c r="EK23">
        <v>13.0311</v>
      </c>
      <c r="EL23">
        <v>64.6435</v>
      </c>
      <c r="EM23">
        <v>10.7772</v>
      </c>
      <c r="EN23">
        <v>1</v>
      </c>
      <c r="EO23">
        <v>-0.88346</v>
      </c>
      <c r="EP23">
        <v>-1.88175</v>
      </c>
      <c r="EQ23">
        <v>20.1937</v>
      </c>
      <c r="ER23">
        <v>5.26281</v>
      </c>
      <c r="ES23">
        <v>12.0468</v>
      </c>
      <c r="ET23">
        <v>4.97365</v>
      </c>
      <c r="EU23">
        <v>3.293</v>
      </c>
      <c r="EV23">
        <v>9999</v>
      </c>
      <c r="EW23">
        <v>9999</v>
      </c>
      <c r="EX23">
        <v>9999</v>
      </c>
      <c r="EY23">
        <v>219.7</v>
      </c>
      <c r="EZ23">
        <v>4.97172</v>
      </c>
      <c r="FA23">
        <v>1.87012</v>
      </c>
      <c r="FB23">
        <v>1.87637</v>
      </c>
      <c r="FC23">
        <v>1.86937</v>
      </c>
      <c r="FD23">
        <v>1.87269</v>
      </c>
      <c r="FE23">
        <v>1.87424</v>
      </c>
      <c r="FF23">
        <v>1.87363</v>
      </c>
      <c r="FG23">
        <v>1.87515</v>
      </c>
      <c r="FH23">
        <v>0</v>
      </c>
      <c r="FI23">
        <v>0</v>
      </c>
      <c r="FJ23">
        <v>0</v>
      </c>
      <c r="FK23">
        <v>0</v>
      </c>
      <c r="FL23" t="s">
        <v>345</v>
      </c>
      <c r="FM23" t="s">
        <v>346</v>
      </c>
      <c r="FN23" t="s">
        <v>347</v>
      </c>
      <c r="FO23" t="s">
        <v>347</v>
      </c>
      <c r="FP23" t="s">
        <v>347</v>
      </c>
      <c r="FQ23" t="s">
        <v>347</v>
      </c>
      <c r="FR23">
        <v>0</v>
      </c>
      <c r="FS23">
        <v>100</v>
      </c>
      <c r="FT23">
        <v>100</v>
      </c>
      <c r="FU23">
        <v>0.757</v>
      </c>
      <c r="FV23">
        <v>0.1037</v>
      </c>
      <c r="FW23">
        <v>-0.2613933864095243</v>
      </c>
      <c r="FX23">
        <v>0.002616612134532941</v>
      </c>
      <c r="FY23">
        <v>-4.519413631873513E-07</v>
      </c>
      <c r="FZ23">
        <v>9.831233035137328E-12</v>
      </c>
      <c r="GA23">
        <v>0.01707643891318017</v>
      </c>
      <c r="GB23">
        <v>0.01128715920374445</v>
      </c>
      <c r="GC23">
        <v>-0.0004913425133041084</v>
      </c>
      <c r="GD23">
        <v>1.320148971478439E-05</v>
      </c>
      <c r="GE23">
        <v>-1</v>
      </c>
      <c r="GF23">
        <v>2093</v>
      </c>
      <c r="GG23">
        <v>1</v>
      </c>
      <c r="GH23">
        <v>22</v>
      </c>
      <c r="GI23">
        <v>21.7</v>
      </c>
      <c r="GJ23">
        <v>21.8</v>
      </c>
      <c r="GK23">
        <v>1.07544</v>
      </c>
      <c r="GL23">
        <v>2.44263</v>
      </c>
      <c r="GM23">
        <v>1.39893</v>
      </c>
      <c r="GN23">
        <v>2.31689</v>
      </c>
      <c r="GO23">
        <v>1.44897</v>
      </c>
      <c r="GP23">
        <v>2.32544</v>
      </c>
      <c r="GQ23">
        <v>23.3336</v>
      </c>
      <c r="GR23">
        <v>15.6468</v>
      </c>
      <c r="GS23">
        <v>18</v>
      </c>
      <c r="GT23">
        <v>445.338</v>
      </c>
      <c r="GU23">
        <v>588.127</v>
      </c>
      <c r="GV23">
        <v>19.9996</v>
      </c>
      <c r="GW23">
        <v>15.3307</v>
      </c>
      <c r="GX23">
        <v>30.0005</v>
      </c>
      <c r="GY23">
        <v>15.1974</v>
      </c>
      <c r="GZ23">
        <v>15.14</v>
      </c>
      <c r="HA23">
        <v>21.4928</v>
      </c>
      <c r="HB23">
        <v>0</v>
      </c>
      <c r="HC23">
        <v>62.0628</v>
      </c>
      <c r="HD23">
        <v>20</v>
      </c>
      <c r="HE23">
        <v>420</v>
      </c>
      <c r="HF23">
        <v>16.9619</v>
      </c>
      <c r="HG23">
        <v>103.601</v>
      </c>
      <c r="HH23">
        <v>104.123</v>
      </c>
    </row>
    <row r="24" spans="1:216">
      <c r="A24">
        <v>8</v>
      </c>
      <c r="B24">
        <v>1698852470.1</v>
      </c>
      <c r="C24">
        <v>1292.599999904633</v>
      </c>
      <c r="D24" t="s">
        <v>366</v>
      </c>
      <c r="E24" t="s">
        <v>367</v>
      </c>
      <c r="F24" t="s">
        <v>340</v>
      </c>
      <c r="G24" t="s">
        <v>368</v>
      </c>
      <c r="H24">
        <v>1698852470.1</v>
      </c>
      <c r="I24">
        <f>(J24)/1000</f>
        <v>0</v>
      </c>
      <c r="J24">
        <f>1000*AZ24*AH24*(AV24-AW24)/(100*AO24*(1000-AH24*AV24))</f>
        <v>0</v>
      </c>
      <c r="K24">
        <f>AZ24*AH24*(AU24-AT24*(1000-AH24*AW24)/(1000-AH24*AV24))/(100*AO24)</f>
        <v>0</v>
      </c>
      <c r="L24">
        <f>AT24 - IF(AH24&gt;1, K24*AO24*100.0/(AJ24*BH24), 0)</f>
        <v>0</v>
      </c>
      <c r="M24">
        <f>((S24-I24/2)*L24-K24)/(S24+I24/2)</f>
        <v>0</v>
      </c>
      <c r="N24">
        <f>M24*(BA24+BB24)/1000.0</f>
        <v>0</v>
      </c>
      <c r="O24">
        <f>(AT24 - IF(AH24&gt;1, K24*AO24*100.0/(AJ24*BH24), 0))*(BA24+BB24)/1000.0</f>
        <v>0</v>
      </c>
      <c r="P24">
        <f>2.0/((1/R24-1/Q24)+SIGN(R24)*SQRT((1/R24-1/Q24)*(1/R24-1/Q24) + 4*AP24/((AP24+1)*(AP24+1))*(2*1/R24*1/Q24-1/Q24*1/Q24)))</f>
        <v>0</v>
      </c>
      <c r="Q24">
        <f>IF(LEFT(AQ24,1)&lt;&gt;"0",IF(LEFT(AQ24,1)="1",3.0,AR24),$D$5+$E$5*(BH24*BA24/($K$5*1000))+$F$5*(BH24*BA24/($K$5*1000))*MAX(MIN(AO24,$J$5),$I$5)*MAX(MIN(AO24,$J$5),$I$5)+$G$5*MAX(MIN(AO24,$J$5),$I$5)*(BH24*BA24/($K$5*1000))+$H$5*(BH24*BA24/($K$5*1000))*(BH24*BA24/($K$5*1000)))</f>
        <v>0</v>
      </c>
      <c r="R24">
        <f>I24*(1000-(1000*0.61365*exp(17.502*V24/(240.97+V24))/(BA24+BB24)+AV24)/2)/(1000*0.61365*exp(17.502*V24/(240.97+V24))/(BA24+BB24)-AV24)</f>
        <v>0</v>
      </c>
      <c r="S24">
        <f>1/((AP24+1)/(P24/1.6)+1/(Q24/1.37)) + AP24/((AP24+1)/(P24/1.6) + AP24/(Q24/1.37))</f>
        <v>0</v>
      </c>
      <c r="T24">
        <f>(AK24*AN24)</f>
        <v>0</v>
      </c>
      <c r="U24">
        <f>(BC24+(T24+2*0.95*5.67E-8*(((BC24+$B$7)+273)^4-(BC24+273)^4)-44100*I24)/(1.84*29.3*Q24+8*0.95*5.67E-8*(BC24+273)^3))</f>
        <v>0</v>
      </c>
      <c r="V24">
        <f>($C$7*BD24+$D$7*BE24+$E$7*U24)</f>
        <v>0</v>
      </c>
      <c r="W24">
        <f>0.61365*exp(17.502*V24/(240.97+V24))</f>
        <v>0</v>
      </c>
      <c r="X24">
        <f>(Y24/Z24*100)</f>
        <v>0</v>
      </c>
      <c r="Y24">
        <f>AV24*(BA24+BB24)/1000</f>
        <v>0</v>
      </c>
      <c r="Z24">
        <f>0.61365*exp(17.502*BC24/(240.97+BC24))</f>
        <v>0</v>
      </c>
      <c r="AA24">
        <f>(W24-AV24*(BA24+BB24)/1000)</f>
        <v>0</v>
      </c>
      <c r="AB24">
        <f>(-I24*44100)</f>
        <v>0</v>
      </c>
      <c r="AC24">
        <f>2*29.3*Q24*0.92*(BC24-V24)</f>
        <v>0</v>
      </c>
      <c r="AD24">
        <f>2*0.95*5.67E-8*(((BC24+$B$7)+273)^4-(V24+273)^4)</f>
        <v>0</v>
      </c>
      <c r="AE24">
        <f>T24+AD24+AB24+AC24</f>
        <v>0</v>
      </c>
      <c r="AF24">
        <v>16</v>
      </c>
      <c r="AG24">
        <v>3</v>
      </c>
      <c r="AH24">
        <f>IF(AF24*$H$13&gt;=AJ24,1.0,(AJ24/(AJ24-AF24*$H$13)))</f>
        <v>0</v>
      </c>
      <c r="AI24">
        <f>(AH24-1)*100</f>
        <v>0</v>
      </c>
      <c r="AJ24">
        <f>MAX(0,($B$13+$C$13*BH24)/(1+$D$13*BH24)*BA24/(BC24+273)*$E$13)</f>
        <v>0</v>
      </c>
      <c r="AK24">
        <f>$B$11*BI24+$C$11*BJ24+$F$11*BU24*(1-BX24)</f>
        <v>0</v>
      </c>
      <c r="AL24">
        <f>AK24*AM24</f>
        <v>0</v>
      </c>
      <c r="AM24">
        <f>($B$11*$D$9+$C$11*$D$9+$F$11*((CH24+BZ24)/MAX(CH24+BZ24+CI24, 0.1)*$I$9+CI24/MAX(CH24+BZ24+CI24, 0.1)*$J$9))/($B$11+$C$11+$F$11)</f>
        <v>0</v>
      </c>
      <c r="AN24">
        <f>($B$11*$K$9+$C$11*$K$9+$F$11*((CH24+BZ24)/MAX(CH24+BZ24+CI24, 0.1)*$P$9+CI24/MAX(CH24+BZ24+CI24, 0.1)*$Q$9))/($B$11+$C$11+$F$11)</f>
        <v>0</v>
      </c>
      <c r="AO24">
        <v>6</v>
      </c>
      <c r="AP24">
        <v>0.5</v>
      </c>
      <c r="AQ24" t="s">
        <v>342</v>
      </c>
      <c r="AR24">
        <v>2</v>
      </c>
      <c r="AS24">
        <v>1698852470.1</v>
      </c>
      <c r="AT24">
        <v>419.619</v>
      </c>
      <c r="AU24">
        <v>419.987</v>
      </c>
      <c r="AV24">
        <v>11.681</v>
      </c>
      <c r="AW24">
        <v>11.4498</v>
      </c>
      <c r="AX24">
        <v>418.863</v>
      </c>
      <c r="AY24">
        <v>11.5786</v>
      </c>
      <c r="AZ24">
        <v>500.048</v>
      </c>
      <c r="BA24">
        <v>101.506</v>
      </c>
      <c r="BB24">
        <v>0.037118</v>
      </c>
      <c r="BC24">
        <v>21.1546</v>
      </c>
      <c r="BD24">
        <v>999.9</v>
      </c>
      <c r="BE24">
        <v>999.9</v>
      </c>
      <c r="BF24">
        <v>0</v>
      </c>
      <c r="BG24">
        <v>0</v>
      </c>
      <c r="BH24">
        <v>9984.379999999999</v>
      </c>
      <c r="BI24">
        <v>0</v>
      </c>
      <c r="BJ24">
        <v>47.3347</v>
      </c>
      <c r="BK24">
        <v>-0.367645</v>
      </c>
      <c r="BL24">
        <v>424.579</v>
      </c>
      <c r="BM24">
        <v>424.851</v>
      </c>
      <c r="BN24">
        <v>0.231155</v>
      </c>
      <c r="BO24">
        <v>419.987</v>
      </c>
      <c r="BP24">
        <v>11.4498</v>
      </c>
      <c r="BQ24">
        <v>1.1857</v>
      </c>
      <c r="BR24">
        <v>1.16223</v>
      </c>
      <c r="BS24">
        <v>9.42315</v>
      </c>
      <c r="BT24">
        <v>9.12637</v>
      </c>
      <c r="BU24">
        <v>2500.22</v>
      </c>
      <c r="BV24">
        <v>0.899992</v>
      </c>
      <c r="BW24">
        <v>0.100008</v>
      </c>
      <c r="BX24">
        <v>0</v>
      </c>
      <c r="BY24">
        <v>2.1994</v>
      </c>
      <c r="BZ24">
        <v>0</v>
      </c>
      <c r="CA24">
        <v>15792.7</v>
      </c>
      <c r="CB24">
        <v>22325.7</v>
      </c>
      <c r="CC24">
        <v>41.875</v>
      </c>
      <c r="CD24">
        <v>39.312</v>
      </c>
      <c r="CE24">
        <v>40.75</v>
      </c>
      <c r="CF24">
        <v>38.625</v>
      </c>
      <c r="CG24">
        <v>39.875</v>
      </c>
      <c r="CH24">
        <v>2250.18</v>
      </c>
      <c r="CI24">
        <v>250.04</v>
      </c>
      <c r="CJ24">
        <v>0</v>
      </c>
      <c r="CK24">
        <v>1698852455.3</v>
      </c>
      <c r="CL24">
        <v>0</v>
      </c>
      <c r="CM24">
        <v>1698851051.5</v>
      </c>
      <c r="CN24" t="s">
        <v>343</v>
      </c>
      <c r="CO24">
        <v>1698851051.5</v>
      </c>
      <c r="CP24">
        <v>1698851047.5</v>
      </c>
      <c r="CQ24">
        <v>1</v>
      </c>
      <c r="CR24">
        <v>-0.273</v>
      </c>
      <c r="CS24">
        <v>0.059</v>
      </c>
      <c r="CT24">
        <v>0.757</v>
      </c>
      <c r="CU24">
        <v>0.101</v>
      </c>
      <c r="CV24">
        <v>420</v>
      </c>
      <c r="CW24">
        <v>11</v>
      </c>
      <c r="CX24">
        <v>0.05</v>
      </c>
      <c r="CY24">
        <v>0.08</v>
      </c>
      <c r="CZ24">
        <v>0.1643542732037913</v>
      </c>
      <c r="DA24">
        <v>0.1289736302247513</v>
      </c>
      <c r="DB24">
        <v>0.02624194956329063</v>
      </c>
      <c r="DC24">
        <v>1</v>
      </c>
      <c r="DD24">
        <v>0.000108825812375372</v>
      </c>
      <c r="DE24">
        <v>0.0006655275163351105</v>
      </c>
      <c r="DF24">
        <v>4.982164521732324E-05</v>
      </c>
      <c r="DG24">
        <v>1</v>
      </c>
      <c r="DH24">
        <v>0.006268462843701575</v>
      </c>
      <c r="DI24">
        <v>0.03850344358442575</v>
      </c>
      <c r="DJ24">
        <v>0.002881801340817728</v>
      </c>
      <c r="DK24">
        <v>1</v>
      </c>
      <c r="DL24">
        <v>3</v>
      </c>
      <c r="DM24">
        <v>3</v>
      </c>
      <c r="DN24" t="s">
        <v>344</v>
      </c>
      <c r="DO24">
        <v>3.10316</v>
      </c>
      <c r="DP24">
        <v>2.67062</v>
      </c>
      <c r="DQ24">
        <v>0.103824</v>
      </c>
      <c r="DR24">
        <v>0.104822</v>
      </c>
      <c r="DS24">
        <v>0.0638937</v>
      </c>
      <c r="DT24">
        <v>0.0649911</v>
      </c>
      <c r="DU24">
        <v>26509.9</v>
      </c>
      <c r="DV24">
        <v>28912.4</v>
      </c>
      <c r="DW24">
        <v>27971.3</v>
      </c>
      <c r="DX24">
        <v>30331.2</v>
      </c>
      <c r="DY24">
        <v>32851.2</v>
      </c>
      <c r="DZ24">
        <v>35087.2</v>
      </c>
      <c r="EA24">
        <v>38426.3</v>
      </c>
      <c r="EB24">
        <v>41691</v>
      </c>
      <c r="EC24">
        <v>2.27785</v>
      </c>
      <c r="ED24">
        <v>2.39978</v>
      </c>
      <c r="EE24">
        <v>0</v>
      </c>
      <c r="EF24">
        <v>0</v>
      </c>
      <c r="EG24">
        <v>16.9253</v>
      </c>
      <c r="EH24">
        <v>999.9</v>
      </c>
      <c r="EI24">
        <v>60.6</v>
      </c>
      <c r="EJ24">
        <v>20.9</v>
      </c>
      <c r="EK24">
        <v>14.8093</v>
      </c>
      <c r="EL24">
        <v>64.40349999999999</v>
      </c>
      <c r="EM24">
        <v>10.3205</v>
      </c>
      <c r="EN24">
        <v>1</v>
      </c>
      <c r="EO24">
        <v>-0.874754</v>
      </c>
      <c r="EP24">
        <v>-2.03615</v>
      </c>
      <c r="EQ24">
        <v>20.1891</v>
      </c>
      <c r="ER24">
        <v>5.26132</v>
      </c>
      <c r="ES24">
        <v>12.049</v>
      </c>
      <c r="ET24">
        <v>4.9733</v>
      </c>
      <c r="EU24">
        <v>3.29278</v>
      </c>
      <c r="EV24">
        <v>9999</v>
      </c>
      <c r="EW24">
        <v>9999</v>
      </c>
      <c r="EX24">
        <v>9999</v>
      </c>
      <c r="EY24">
        <v>219.7</v>
      </c>
      <c r="EZ24">
        <v>4.97171</v>
      </c>
      <c r="FA24">
        <v>1.87012</v>
      </c>
      <c r="FB24">
        <v>1.87637</v>
      </c>
      <c r="FC24">
        <v>1.86938</v>
      </c>
      <c r="FD24">
        <v>1.87269</v>
      </c>
      <c r="FE24">
        <v>1.87424</v>
      </c>
      <c r="FF24">
        <v>1.87363</v>
      </c>
      <c r="FG24">
        <v>1.87515</v>
      </c>
      <c r="FH24">
        <v>0</v>
      </c>
      <c r="FI24">
        <v>0</v>
      </c>
      <c r="FJ24">
        <v>0</v>
      </c>
      <c r="FK24">
        <v>0</v>
      </c>
      <c r="FL24" t="s">
        <v>345</v>
      </c>
      <c r="FM24" t="s">
        <v>346</v>
      </c>
      <c r="FN24" t="s">
        <v>347</v>
      </c>
      <c r="FO24" t="s">
        <v>347</v>
      </c>
      <c r="FP24" t="s">
        <v>347</v>
      </c>
      <c r="FQ24" t="s">
        <v>347</v>
      </c>
      <c r="FR24">
        <v>0</v>
      </c>
      <c r="FS24">
        <v>100</v>
      </c>
      <c r="FT24">
        <v>100</v>
      </c>
      <c r="FU24">
        <v>0.756</v>
      </c>
      <c r="FV24">
        <v>0.1024</v>
      </c>
      <c r="FW24">
        <v>-0.2613933864095243</v>
      </c>
      <c r="FX24">
        <v>0.002616612134532941</v>
      </c>
      <c r="FY24">
        <v>-4.519413631873513E-07</v>
      </c>
      <c r="FZ24">
        <v>9.831233035137328E-12</v>
      </c>
      <c r="GA24">
        <v>0.01707643891318017</v>
      </c>
      <c r="GB24">
        <v>0.01128715920374445</v>
      </c>
      <c r="GC24">
        <v>-0.0004913425133041084</v>
      </c>
      <c r="GD24">
        <v>1.320148971478439E-05</v>
      </c>
      <c r="GE24">
        <v>-1</v>
      </c>
      <c r="GF24">
        <v>2093</v>
      </c>
      <c r="GG24">
        <v>1</v>
      </c>
      <c r="GH24">
        <v>22</v>
      </c>
      <c r="GI24">
        <v>23.6</v>
      </c>
      <c r="GJ24">
        <v>23.7</v>
      </c>
      <c r="GK24">
        <v>1.07544</v>
      </c>
      <c r="GL24">
        <v>2.43408</v>
      </c>
      <c r="GM24">
        <v>1.39893</v>
      </c>
      <c r="GN24">
        <v>2.31934</v>
      </c>
      <c r="GO24">
        <v>1.44897</v>
      </c>
      <c r="GP24">
        <v>2.49023</v>
      </c>
      <c r="GQ24">
        <v>23.3133</v>
      </c>
      <c r="GR24">
        <v>15.6205</v>
      </c>
      <c r="GS24">
        <v>18</v>
      </c>
      <c r="GT24">
        <v>442.311</v>
      </c>
      <c r="GU24">
        <v>591.7859999999999</v>
      </c>
      <c r="GV24">
        <v>20.0006</v>
      </c>
      <c r="GW24">
        <v>15.4465</v>
      </c>
      <c r="GX24">
        <v>30.0002</v>
      </c>
      <c r="GY24">
        <v>15.3249</v>
      </c>
      <c r="GZ24">
        <v>15.2589</v>
      </c>
      <c r="HA24">
        <v>21.4987</v>
      </c>
      <c r="HB24">
        <v>0</v>
      </c>
      <c r="HC24">
        <v>97.837</v>
      </c>
      <c r="HD24">
        <v>20</v>
      </c>
      <c r="HE24">
        <v>420</v>
      </c>
      <c r="HF24">
        <v>19.7828</v>
      </c>
      <c r="HG24">
        <v>103.595</v>
      </c>
      <c r="HH24">
        <v>104.089</v>
      </c>
    </row>
    <row r="25" spans="1:216">
      <c r="A25">
        <v>9</v>
      </c>
      <c r="B25">
        <v>1698852593.1</v>
      </c>
      <c r="C25">
        <v>1415.599999904633</v>
      </c>
      <c r="D25" t="s">
        <v>369</v>
      </c>
      <c r="E25" t="s">
        <v>370</v>
      </c>
      <c r="F25" t="s">
        <v>340</v>
      </c>
      <c r="G25" t="s">
        <v>371</v>
      </c>
      <c r="H25">
        <v>1698852593.1</v>
      </c>
      <c r="I25">
        <f>(J25)/1000</f>
        <v>0</v>
      </c>
      <c r="J25">
        <f>1000*AZ25*AH25*(AV25-AW25)/(100*AO25*(1000-AH25*AV25))</f>
        <v>0</v>
      </c>
      <c r="K25">
        <f>AZ25*AH25*(AU25-AT25*(1000-AH25*AW25)/(1000-AH25*AV25))/(100*AO25)</f>
        <v>0</v>
      </c>
      <c r="L25">
        <f>AT25 - IF(AH25&gt;1, K25*AO25*100.0/(AJ25*BH25), 0)</f>
        <v>0</v>
      </c>
      <c r="M25">
        <f>((S25-I25/2)*L25-K25)/(S25+I25/2)</f>
        <v>0</v>
      </c>
      <c r="N25">
        <f>M25*(BA25+BB25)/1000.0</f>
        <v>0</v>
      </c>
      <c r="O25">
        <f>(AT25 - IF(AH25&gt;1, K25*AO25*100.0/(AJ25*BH25), 0))*(BA25+BB25)/1000.0</f>
        <v>0</v>
      </c>
      <c r="P25">
        <f>2.0/((1/R25-1/Q25)+SIGN(R25)*SQRT((1/R25-1/Q25)*(1/R25-1/Q25) + 4*AP25/((AP25+1)*(AP25+1))*(2*1/R25*1/Q25-1/Q25*1/Q25)))</f>
        <v>0</v>
      </c>
      <c r="Q25">
        <f>IF(LEFT(AQ25,1)&lt;&gt;"0",IF(LEFT(AQ25,1)="1",3.0,AR25),$D$5+$E$5*(BH25*BA25/($K$5*1000))+$F$5*(BH25*BA25/($K$5*1000))*MAX(MIN(AO25,$J$5),$I$5)*MAX(MIN(AO25,$J$5),$I$5)+$G$5*MAX(MIN(AO25,$J$5),$I$5)*(BH25*BA25/($K$5*1000))+$H$5*(BH25*BA25/($K$5*1000))*(BH25*BA25/($K$5*1000)))</f>
        <v>0</v>
      </c>
      <c r="R25">
        <f>I25*(1000-(1000*0.61365*exp(17.502*V25/(240.97+V25))/(BA25+BB25)+AV25)/2)/(1000*0.61365*exp(17.502*V25/(240.97+V25))/(BA25+BB25)-AV25)</f>
        <v>0</v>
      </c>
      <c r="S25">
        <f>1/((AP25+1)/(P25/1.6)+1/(Q25/1.37)) + AP25/((AP25+1)/(P25/1.6) + AP25/(Q25/1.37))</f>
        <v>0</v>
      </c>
      <c r="T25">
        <f>(AK25*AN25)</f>
        <v>0</v>
      </c>
      <c r="U25">
        <f>(BC25+(T25+2*0.95*5.67E-8*(((BC25+$B$7)+273)^4-(BC25+273)^4)-44100*I25)/(1.84*29.3*Q25+8*0.95*5.67E-8*(BC25+273)^3))</f>
        <v>0</v>
      </c>
      <c r="V25">
        <f>($C$7*BD25+$D$7*BE25+$E$7*U25)</f>
        <v>0</v>
      </c>
      <c r="W25">
        <f>0.61365*exp(17.502*V25/(240.97+V25))</f>
        <v>0</v>
      </c>
      <c r="X25">
        <f>(Y25/Z25*100)</f>
        <v>0</v>
      </c>
      <c r="Y25">
        <f>AV25*(BA25+BB25)/1000</f>
        <v>0</v>
      </c>
      <c r="Z25">
        <f>0.61365*exp(17.502*BC25/(240.97+BC25))</f>
        <v>0</v>
      </c>
      <c r="AA25">
        <f>(W25-AV25*(BA25+BB25)/1000)</f>
        <v>0</v>
      </c>
      <c r="AB25">
        <f>(-I25*44100)</f>
        <v>0</v>
      </c>
      <c r="AC25">
        <f>2*29.3*Q25*0.92*(BC25-V25)</f>
        <v>0</v>
      </c>
      <c r="AD25">
        <f>2*0.95*5.67E-8*(((BC25+$B$7)+273)^4-(V25+273)^4)</f>
        <v>0</v>
      </c>
      <c r="AE25">
        <f>T25+AD25+AB25+AC25</f>
        <v>0</v>
      </c>
      <c r="AF25">
        <v>15</v>
      </c>
      <c r="AG25">
        <v>3</v>
      </c>
      <c r="AH25">
        <f>IF(AF25*$H$13&gt;=AJ25,1.0,(AJ25/(AJ25-AF25*$H$13)))</f>
        <v>0</v>
      </c>
      <c r="AI25">
        <f>(AH25-1)*100</f>
        <v>0</v>
      </c>
      <c r="AJ25">
        <f>MAX(0,($B$13+$C$13*BH25)/(1+$D$13*BH25)*BA25/(BC25+273)*$E$13)</f>
        <v>0</v>
      </c>
      <c r="AK25">
        <f>$B$11*BI25+$C$11*BJ25+$F$11*BU25*(1-BX25)</f>
        <v>0</v>
      </c>
      <c r="AL25">
        <f>AK25*AM25</f>
        <v>0</v>
      </c>
      <c r="AM25">
        <f>($B$11*$D$9+$C$11*$D$9+$F$11*((CH25+BZ25)/MAX(CH25+BZ25+CI25, 0.1)*$I$9+CI25/MAX(CH25+BZ25+CI25, 0.1)*$J$9))/($B$11+$C$11+$F$11)</f>
        <v>0</v>
      </c>
      <c r="AN25">
        <f>($B$11*$K$9+$C$11*$K$9+$F$11*((CH25+BZ25)/MAX(CH25+BZ25+CI25, 0.1)*$P$9+CI25/MAX(CH25+BZ25+CI25, 0.1)*$Q$9))/($B$11+$C$11+$F$11)</f>
        <v>0</v>
      </c>
      <c r="AO25">
        <v>6</v>
      </c>
      <c r="AP25">
        <v>0.5</v>
      </c>
      <c r="AQ25" t="s">
        <v>342</v>
      </c>
      <c r="AR25">
        <v>2</v>
      </c>
      <c r="AS25">
        <v>1698852593.1</v>
      </c>
      <c r="AT25">
        <v>416.918</v>
      </c>
      <c r="AU25">
        <v>420.918</v>
      </c>
      <c r="AV25">
        <v>13.9956</v>
      </c>
      <c r="AW25">
        <v>11.7058</v>
      </c>
      <c r="AX25">
        <v>416.168</v>
      </c>
      <c r="AY25">
        <v>13.8812</v>
      </c>
      <c r="AZ25">
        <v>500.101</v>
      </c>
      <c r="BA25">
        <v>101.507</v>
      </c>
      <c r="BB25">
        <v>0.0387371</v>
      </c>
      <c r="BC25">
        <v>21.1414</v>
      </c>
      <c r="BD25">
        <v>999.9</v>
      </c>
      <c r="BE25">
        <v>999.9</v>
      </c>
      <c r="BF25">
        <v>0</v>
      </c>
      <c r="BG25">
        <v>0</v>
      </c>
      <c r="BH25">
        <v>10006.9</v>
      </c>
      <c r="BI25">
        <v>0</v>
      </c>
      <c r="BJ25">
        <v>44.7716</v>
      </c>
      <c r="BK25">
        <v>-3.99991</v>
      </c>
      <c r="BL25">
        <v>422.835</v>
      </c>
      <c r="BM25">
        <v>425.903</v>
      </c>
      <c r="BN25">
        <v>2.28972</v>
      </c>
      <c r="BO25">
        <v>420.918</v>
      </c>
      <c r="BP25">
        <v>11.7058</v>
      </c>
      <c r="BQ25">
        <v>1.42065</v>
      </c>
      <c r="BR25">
        <v>1.18823</v>
      </c>
      <c r="BS25">
        <v>12.1399</v>
      </c>
      <c r="BT25">
        <v>9.45485</v>
      </c>
      <c r="BU25">
        <v>2500.16</v>
      </c>
      <c r="BV25">
        <v>0.899999</v>
      </c>
      <c r="BW25">
        <v>0.100001</v>
      </c>
      <c r="BX25">
        <v>0</v>
      </c>
      <c r="BY25">
        <v>1.9759</v>
      </c>
      <c r="BZ25">
        <v>0</v>
      </c>
      <c r="CA25">
        <v>14846.4</v>
      </c>
      <c r="CB25">
        <v>22325.2</v>
      </c>
      <c r="CC25">
        <v>38.5</v>
      </c>
      <c r="CD25">
        <v>37.187</v>
      </c>
      <c r="CE25">
        <v>38.062</v>
      </c>
      <c r="CF25">
        <v>35.5</v>
      </c>
      <c r="CG25">
        <v>37.25</v>
      </c>
      <c r="CH25">
        <v>2250.14</v>
      </c>
      <c r="CI25">
        <v>250.02</v>
      </c>
      <c r="CJ25">
        <v>0</v>
      </c>
      <c r="CK25">
        <v>1698852578.3</v>
      </c>
      <c r="CL25">
        <v>0</v>
      </c>
      <c r="CM25">
        <v>1698851051.5</v>
      </c>
      <c r="CN25" t="s">
        <v>343</v>
      </c>
      <c r="CO25">
        <v>1698851051.5</v>
      </c>
      <c r="CP25">
        <v>1698851047.5</v>
      </c>
      <c r="CQ25">
        <v>1</v>
      </c>
      <c r="CR25">
        <v>-0.273</v>
      </c>
      <c r="CS25">
        <v>0.059</v>
      </c>
      <c r="CT25">
        <v>0.757</v>
      </c>
      <c r="CU25">
        <v>0.101</v>
      </c>
      <c r="CV25">
        <v>420</v>
      </c>
      <c r="CW25">
        <v>11</v>
      </c>
      <c r="CX25">
        <v>0.05</v>
      </c>
      <c r="CY25">
        <v>0.08</v>
      </c>
      <c r="CZ25">
        <v>2.730615909210557</v>
      </c>
      <c r="DA25">
        <v>0.04486165698918389</v>
      </c>
      <c r="DB25">
        <v>0.07407397045985029</v>
      </c>
      <c r="DC25">
        <v>1</v>
      </c>
      <c r="DD25">
        <v>0.001841406024726765</v>
      </c>
      <c r="DE25">
        <v>0.0007805837576766966</v>
      </c>
      <c r="DF25">
        <v>5.647800758183608E-05</v>
      </c>
      <c r="DG25">
        <v>1</v>
      </c>
      <c r="DH25">
        <v>0.1318994075400026</v>
      </c>
      <c r="DI25">
        <v>0.06783204327478004</v>
      </c>
      <c r="DJ25">
        <v>0.004907223125377015</v>
      </c>
      <c r="DK25">
        <v>1</v>
      </c>
      <c r="DL25">
        <v>3</v>
      </c>
      <c r="DM25">
        <v>3</v>
      </c>
      <c r="DN25" t="s">
        <v>344</v>
      </c>
      <c r="DO25">
        <v>3.10327</v>
      </c>
      <c r="DP25">
        <v>2.67244</v>
      </c>
      <c r="DQ25">
        <v>0.103316</v>
      </c>
      <c r="DR25">
        <v>0.104972</v>
      </c>
      <c r="DS25">
        <v>0.0733241</v>
      </c>
      <c r="DT25">
        <v>0.0660815</v>
      </c>
      <c r="DU25">
        <v>26493.6</v>
      </c>
      <c r="DV25">
        <v>28903.7</v>
      </c>
      <c r="DW25">
        <v>27938.6</v>
      </c>
      <c r="DX25">
        <v>30327.4</v>
      </c>
      <c r="DY25">
        <v>32484.4</v>
      </c>
      <c r="DZ25">
        <v>35041.7</v>
      </c>
      <c r="EA25">
        <v>38383.3</v>
      </c>
      <c r="EB25">
        <v>41685.7</v>
      </c>
      <c r="EC25">
        <v>2.2778</v>
      </c>
      <c r="ED25">
        <v>2.39422</v>
      </c>
      <c r="EE25">
        <v>0</v>
      </c>
      <c r="EF25">
        <v>0</v>
      </c>
      <c r="EG25">
        <v>16.9466</v>
      </c>
      <c r="EH25">
        <v>999.9</v>
      </c>
      <c r="EI25">
        <v>63.4</v>
      </c>
      <c r="EJ25">
        <v>20.7</v>
      </c>
      <c r="EK25">
        <v>15.3038</v>
      </c>
      <c r="EL25">
        <v>64.1635</v>
      </c>
      <c r="EM25">
        <v>10.3646</v>
      </c>
      <c r="EN25">
        <v>1</v>
      </c>
      <c r="EO25">
        <v>-0.8689789999999999</v>
      </c>
      <c r="EP25">
        <v>-1.97917</v>
      </c>
      <c r="EQ25">
        <v>20.1916</v>
      </c>
      <c r="ER25">
        <v>5.26296</v>
      </c>
      <c r="ES25">
        <v>12.0507</v>
      </c>
      <c r="ET25">
        <v>4.97355</v>
      </c>
      <c r="EU25">
        <v>3.293</v>
      </c>
      <c r="EV25">
        <v>9999</v>
      </c>
      <c r="EW25">
        <v>9999</v>
      </c>
      <c r="EX25">
        <v>9999</v>
      </c>
      <c r="EY25">
        <v>219.7</v>
      </c>
      <c r="EZ25">
        <v>4.97174</v>
      </c>
      <c r="FA25">
        <v>1.87012</v>
      </c>
      <c r="FB25">
        <v>1.87639</v>
      </c>
      <c r="FC25">
        <v>1.86944</v>
      </c>
      <c r="FD25">
        <v>1.87271</v>
      </c>
      <c r="FE25">
        <v>1.87426</v>
      </c>
      <c r="FF25">
        <v>1.87365</v>
      </c>
      <c r="FG25">
        <v>1.87516</v>
      </c>
      <c r="FH25">
        <v>0</v>
      </c>
      <c r="FI25">
        <v>0</v>
      </c>
      <c r="FJ25">
        <v>0</v>
      </c>
      <c r="FK25">
        <v>0</v>
      </c>
      <c r="FL25" t="s">
        <v>345</v>
      </c>
      <c r="FM25" t="s">
        <v>346</v>
      </c>
      <c r="FN25" t="s">
        <v>347</v>
      </c>
      <c r="FO25" t="s">
        <v>347</v>
      </c>
      <c r="FP25" t="s">
        <v>347</v>
      </c>
      <c r="FQ25" t="s">
        <v>347</v>
      </c>
      <c r="FR25">
        <v>0</v>
      </c>
      <c r="FS25">
        <v>100</v>
      </c>
      <c r="FT25">
        <v>100</v>
      </c>
      <c r="FU25">
        <v>0.75</v>
      </c>
      <c r="FV25">
        <v>0.1144</v>
      </c>
      <c r="FW25">
        <v>-0.2613933864095243</v>
      </c>
      <c r="FX25">
        <v>0.002616612134532941</v>
      </c>
      <c r="FY25">
        <v>-4.519413631873513E-07</v>
      </c>
      <c r="FZ25">
        <v>9.831233035137328E-12</v>
      </c>
      <c r="GA25">
        <v>0.01707643891318017</v>
      </c>
      <c r="GB25">
        <v>0.01128715920374445</v>
      </c>
      <c r="GC25">
        <v>-0.0004913425133041084</v>
      </c>
      <c r="GD25">
        <v>1.320148971478439E-05</v>
      </c>
      <c r="GE25">
        <v>-1</v>
      </c>
      <c r="GF25">
        <v>2093</v>
      </c>
      <c r="GG25">
        <v>1</v>
      </c>
      <c r="GH25">
        <v>22</v>
      </c>
      <c r="GI25">
        <v>25.7</v>
      </c>
      <c r="GJ25">
        <v>25.8</v>
      </c>
      <c r="GK25">
        <v>1.06812</v>
      </c>
      <c r="GL25">
        <v>2.44873</v>
      </c>
      <c r="GM25">
        <v>1.39893</v>
      </c>
      <c r="GN25">
        <v>2.32178</v>
      </c>
      <c r="GO25">
        <v>1.44897</v>
      </c>
      <c r="GP25">
        <v>2.48413</v>
      </c>
      <c r="GQ25">
        <v>23.3336</v>
      </c>
      <c r="GR25">
        <v>15.5943</v>
      </c>
      <c r="GS25">
        <v>18</v>
      </c>
      <c r="GT25">
        <v>443.475</v>
      </c>
      <c r="GU25">
        <v>589.189</v>
      </c>
      <c r="GV25">
        <v>20.0017</v>
      </c>
      <c r="GW25">
        <v>15.5347</v>
      </c>
      <c r="GX25">
        <v>30.0003</v>
      </c>
      <c r="GY25">
        <v>15.4345</v>
      </c>
      <c r="GZ25">
        <v>15.3625</v>
      </c>
      <c r="HA25">
        <v>21.3533</v>
      </c>
      <c r="HB25">
        <v>93.16249999999999</v>
      </c>
      <c r="HC25">
        <v>98.4901</v>
      </c>
      <c r="HD25">
        <v>20</v>
      </c>
      <c r="HE25">
        <v>420</v>
      </c>
      <c r="HF25">
        <v>7.86299</v>
      </c>
      <c r="HG25">
        <v>103.477</v>
      </c>
      <c r="HH25">
        <v>104.075</v>
      </c>
    </row>
    <row r="26" spans="1:216">
      <c r="A26">
        <v>10</v>
      </c>
      <c r="B26">
        <v>1698852757.1</v>
      </c>
      <c r="C26">
        <v>1579.599999904633</v>
      </c>
      <c r="D26" t="s">
        <v>372</v>
      </c>
      <c r="E26" t="s">
        <v>373</v>
      </c>
      <c r="F26" t="s">
        <v>340</v>
      </c>
      <c r="G26" t="s">
        <v>374</v>
      </c>
      <c r="H26">
        <v>1698852757.1</v>
      </c>
      <c r="I26">
        <f>(J26)/1000</f>
        <v>0</v>
      </c>
      <c r="J26">
        <f>1000*AZ26*AH26*(AV26-AW26)/(100*AO26*(1000-AH26*AV26))</f>
        <v>0</v>
      </c>
      <c r="K26">
        <f>AZ26*AH26*(AU26-AT26*(1000-AH26*AW26)/(1000-AH26*AV26))/(100*AO26)</f>
        <v>0</v>
      </c>
      <c r="L26">
        <f>AT26 - IF(AH26&gt;1, K26*AO26*100.0/(AJ26*BH26), 0)</f>
        <v>0</v>
      </c>
      <c r="M26">
        <f>((S26-I26/2)*L26-K26)/(S26+I26/2)</f>
        <v>0</v>
      </c>
      <c r="N26">
        <f>M26*(BA26+BB26)/1000.0</f>
        <v>0</v>
      </c>
      <c r="O26">
        <f>(AT26 - IF(AH26&gt;1, K26*AO26*100.0/(AJ26*BH26), 0))*(BA26+BB26)/1000.0</f>
        <v>0</v>
      </c>
      <c r="P26">
        <f>2.0/((1/R26-1/Q26)+SIGN(R26)*SQRT((1/R26-1/Q26)*(1/R26-1/Q26) + 4*AP26/((AP26+1)*(AP26+1))*(2*1/R26*1/Q26-1/Q26*1/Q26)))</f>
        <v>0</v>
      </c>
      <c r="Q26">
        <f>IF(LEFT(AQ26,1)&lt;&gt;"0",IF(LEFT(AQ26,1)="1",3.0,AR26),$D$5+$E$5*(BH26*BA26/($K$5*1000))+$F$5*(BH26*BA26/($K$5*1000))*MAX(MIN(AO26,$J$5),$I$5)*MAX(MIN(AO26,$J$5),$I$5)+$G$5*MAX(MIN(AO26,$J$5),$I$5)*(BH26*BA26/($K$5*1000))+$H$5*(BH26*BA26/($K$5*1000))*(BH26*BA26/($K$5*1000)))</f>
        <v>0</v>
      </c>
      <c r="R26">
        <f>I26*(1000-(1000*0.61365*exp(17.502*V26/(240.97+V26))/(BA26+BB26)+AV26)/2)/(1000*0.61365*exp(17.502*V26/(240.97+V26))/(BA26+BB26)-AV26)</f>
        <v>0</v>
      </c>
      <c r="S26">
        <f>1/((AP26+1)/(P26/1.6)+1/(Q26/1.37)) + AP26/((AP26+1)/(P26/1.6) + AP26/(Q26/1.37))</f>
        <v>0</v>
      </c>
      <c r="T26">
        <f>(AK26*AN26)</f>
        <v>0</v>
      </c>
      <c r="U26">
        <f>(BC26+(T26+2*0.95*5.67E-8*(((BC26+$B$7)+273)^4-(BC26+273)^4)-44100*I26)/(1.84*29.3*Q26+8*0.95*5.67E-8*(BC26+273)^3))</f>
        <v>0</v>
      </c>
      <c r="V26">
        <f>($C$7*BD26+$D$7*BE26+$E$7*U26)</f>
        <v>0</v>
      </c>
      <c r="W26">
        <f>0.61365*exp(17.502*V26/(240.97+V26))</f>
        <v>0</v>
      </c>
      <c r="X26">
        <f>(Y26/Z26*100)</f>
        <v>0</v>
      </c>
      <c r="Y26">
        <f>AV26*(BA26+BB26)/1000</f>
        <v>0</v>
      </c>
      <c r="Z26">
        <f>0.61365*exp(17.502*BC26/(240.97+BC26))</f>
        <v>0</v>
      </c>
      <c r="AA26">
        <f>(W26-AV26*(BA26+BB26)/1000)</f>
        <v>0</v>
      </c>
      <c r="AB26">
        <f>(-I26*44100)</f>
        <v>0</v>
      </c>
      <c r="AC26">
        <f>2*29.3*Q26*0.92*(BC26-V26)</f>
        <v>0</v>
      </c>
      <c r="AD26">
        <f>2*0.95*5.67E-8*(((BC26+$B$7)+273)^4-(V26+273)^4)</f>
        <v>0</v>
      </c>
      <c r="AE26">
        <f>T26+AD26+AB26+AC26</f>
        <v>0</v>
      </c>
      <c r="AF26">
        <v>14</v>
      </c>
      <c r="AG26">
        <v>3</v>
      </c>
      <c r="AH26">
        <f>IF(AF26*$H$13&gt;=AJ26,1.0,(AJ26/(AJ26-AF26*$H$13)))</f>
        <v>0</v>
      </c>
      <c r="AI26">
        <f>(AH26-1)*100</f>
        <v>0</v>
      </c>
      <c r="AJ26">
        <f>MAX(0,($B$13+$C$13*BH26)/(1+$D$13*BH26)*BA26/(BC26+273)*$E$13)</f>
        <v>0</v>
      </c>
      <c r="AK26">
        <f>$B$11*BI26+$C$11*BJ26+$F$11*BU26*(1-BX26)</f>
        <v>0</v>
      </c>
      <c r="AL26">
        <f>AK26*AM26</f>
        <v>0</v>
      </c>
      <c r="AM26">
        <f>($B$11*$D$9+$C$11*$D$9+$F$11*((CH26+BZ26)/MAX(CH26+BZ26+CI26, 0.1)*$I$9+CI26/MAX(CH26+BZ26+CI26, 0.1)*$J$9))/($B$11+$C$11+$F$11)</f>
        <v>0</v>
      </c>
      <c r="AN26">
        <f>($B$11*$K$9+$C$11*$K$9+$F$11*((CH26+BZ26)/MAX(CH26+BZ26+CI26, 0.1)*$P$9+CI26/MAX(CH26+BZ26+CI26, 0.1)*$Q$9))/($B$11+$C$11+$F$11)</f>
        <v>0</v>
      </c>
      <c r="AO26">
        <v>6</v>
      </c>
      <c r="AP26">
        <v>0.5</v>
      </c>
      <c r="AQ26" t="s">
        <v>342</v>
      </c>
      <c r="AR26">
        <v>2</v>
      </c>
      <c r="AS26">
        <v>1698852757.1</v>
      </c>
      <c r="AT26">
        <v>410.753</v>
      </c>
      <c r="AU26">
        <v>419.989</v>
      </c>
      <c r="AV26">
        <v>12.5989</v>
      </c>
      <c r="AW26">
        <v>10.5605</v>
      </c>
      <c r="AX26">
        <v>410.016</v>
      </c>
      <c r="AY26">
        <v>12.4917</v>
      </c>
      <c r="AZ26">
        <v>500.131</v>
      </c>
      <c r="BA26">
        <v>101.51</v>
      </c>
      <c r="BB26">
        <v>0.0404865</v>
      </c>
      <c r="BC26">
        <v>21.5468</v>
      </c>
      <c r="BD26">
        <v>999.9</v>
      </c>
      <c r="BE26">
        <v>999.9</v>
      </c>
      <c r="BF26">
        <v>0</v>
      </c>
      <c r="BG26">
        <v>0</v>
      </c>
      <c r="BH26">
        <v>10015.6</v>
      </c>
      <c r="BI26">
        <v>0</v>
      </c>
      <c r="BJ26">
        <v>44.0444</v>
      </c>
      <c r="BK26">
        <v>-9.23645</v>
      </c>
      <c r="BL26">
        <v>415.994</v>
      </c>
      <c r="BM26">
        <v>424.472</v>
      </c>
      <c r="BN26">
        <v>2.03833</v>
      </c>
      <c r="BO26">
        <v>419.989</v>
      </c>
      <c r="BP26">
        <v>10.5605</v>
      </c>
      <c r="BQ26">
        <v>1.27891</v>
      </c>
      <c r="BR26">
        <v>1.072</v>
      </c>
      <c r="BS26">
        <v>10.5533</v>
      </c>
      <c r="BT26">
        <v>7.93349</v>
      </c>
      <c r="BU26">
        <v>2499.94</v>
      </c>
      <c r="BV26">
        <v>0.899996</v>
      </c>
      <c r="BW26">
        <v>0.100004</v>
      </c>
      <c r="BX26">
        <v>0</v>
      </c>
      <c r="BY26">
        <v>2.7154</v>
      </c>
      <c r="BZ26">
        <v>0</v>
      </c>
      <c r="CA26">
        <v>19772.7</v>
      </c>
      <c r="CB26">
        <v>22323.2</v>
      </c>
      <c r="CC26">
        <v>41.562</v>
      </c>
      <c r="CD26">
        <v>39.312</v>
      </c>
      <c r="CE26">
        <v>40.437</v>
      </c>
      <c r="CF26">
        <v>38.562</v>
      </c>
      <c r="CG26">
        <v>39.812</v>
      </c>
      <c r="CH26">
        <v>2249.94</v>
      </c>
      <c r="CI26">
        <v>250</v>
      </c>
      <c r="CJ26">
        <v>0</v>
      </c>
      <c r="CK26">
        <v>1698852742.7</v>
      </c>
      <c r="CL26">
        <v>0</v>
      </c>
      <c r="CM26">
        <v>1698851051.5</v>
      </c>
      <c r="CN26" t="s">
        <v>343</v>
      </c>
      <c r="CO26">
        <v>1698851051.5</v>
      </c>
      <c r="CP26">
        <v>1698851047.5</v>
      </c>
      <c r="CQ26">
        <v>1</v>
      </c>
      <c r="CR26">
        <v>-0.273</v>
      </c>
      <c r="CS26">
        <v>0.059</v>
      </c>
      <c r="CT26">
        <v>0.757</v>
      </c>
      <c r="CU26">
        <v>0.101</v>
      </c>
      <c r="CV26">
        <v>420</v>
      </c>
      <c r="CW26">
        <v>11</v>
      </c>
      <c r="CX26">
        <v>0.05</v>
      </c>
      <c r="CY26">
        <v>0.08</v>
      </c>
      <c r="CZ26">
        <v>6.999392994931553</v>
      </c>
      <c r="DA26">
        <v>-0.1998333970066894</v>
      </c>
      <c r="DB26">
        <v>0.01883466218955069</v>
      </c>
      <c r="DC26">
        <v>1</v>
      </c>
      <c r="DD26">
        <v>0.001709438726692511</v>
      </c>
      <c r="DE26">
        <v>9.012403018636927E-05</v>
      </c>
      <c r="DF26">
        <v>6.875870243610585E-06</v>
      </c>
      <c r="DG26">
        <v>1</v>
      </c>
      <c r="DH26">
        <v>0.1064518669459465</v>
      </c>
      <c r="DI26">
        <v>0.004684000537893557</v>
      </c>
      <c r="DJ26">
        <v>0.0003762760726198458</v>
      </c>
      <c r="DK26">
        <v>1</v>
      </c>
      <c r="DL26">
        <v>3</v>
      </c>
      <c r="DM26">
        <v>3</v>
      </c>
      <c r="DN26" t="s">
        <v>344</v>
      </c>
      <c r="DO26">
        <v>3.10303</v>
      </c>
      <c r="DP26">
        <v>2.67426</v>
      </c>
      <c r="DQ26">
        <v>0.10213</v>
      </c>
      <c r="DR26">
        <v>0.104762</v>
      </c>
      <c r="DS26">
        <v>0.0676841</v>
      </c>
      <c r="DT26">
        <v>0.061041</v>
      </c>
      <c r="DU26">
        <v>26541.1</v>
      </c>
      <c r="DV26">
        <v>28911.7</v>
      </c>
      <c r="DW26">
        <v>27952</v>
      </c>
      <c r="DX26">
        <v>30329</v>
      </c>
      <c r="DY26">
        <v>32697.5</v>
      </c>
      <c r="DZ26">
        <v>35232.2</v>
      </c>
      <c r="EA26">
        <v>38402.2</v>
      </c>
      <c r="EB26">
        <v>41688.1</v>
      </c>
      <c r="EC26">
        <v>2.2793</v>
      </c>
      <c r="ED26">
        <v>2.39127</v>
      </c>
      <c r="EE26">
        <v>0</v>
      </c>
      <c r="EF26">
        <v>0</v>
      </c>
      <c r="EG26">
        <v>17.2479</v>
      </c>
      <c r="EH26">
        <v>999.9</v>
      </c>
      <c r="EI26">
        <v>63.8</v>
      </c>
      <c r="EJ26">
        <v>20.6</v>
      </c>
      <c r="EK26">
        <v>15.3057</v>
      </c>
      <c r="EL26">
        <v>64.3835</v>
      </c>
      <c r="EM26">
        <v>10.5569</v>
      </c>
      <c r="EN26">
        <v>1</v>
      </c>
      <c r="EO26">
        <v>-0.865742</v>
      </c>
      <c r="EP26">
        <v>-1.86642</v>
      </c>
      <c r="EQ26">
        <v>20.1911</v>
      </c>
      <c r="ER26">
        <v>5.25623</v>
      </c>
      <c r="ES26">
        <v>12.0474</v>
      </c>
      <c r="ET26">
        <v>4.97315</v>
      </c>
      <c r="EU26">
        <v>3.29233</v>
      </c>
      <c r="EV26">
        <v>9999</v>
      </c>
      <c r="EW26">
        <v>9999</v>
      </c>
      <c r="EX26">
        <v>9999</v>
      </c>
      <c r="EY26">
        <v>219.8</v>
      </c>
      <c r="EZ26">
        <v>4.97171</v>
      </c>
      <c r="FA26">
        <v>1.87012</v>
      </c>
      <c r="FB26">
        <v>1.87637</v>
      </c>
      <c r="FC26">
        <v>1.86945</v>
      </c>
      <c r="FD26">
        <v>1.87271</v>
      </c>
      <c r="FE26">
        <v>1.87424</v>
      </c>
      <c r="FF26">
        <v>1.87363</v>
      </c>
      <c r="FG26">
        <v>1.87515</v>
      </c>
      <c r="FH26">
        <v>0</v>
      </c>
      <c r="FI26">
        <v>0</v>
      </c>
      <c r="FJ26">
        <v>0</v>
      </c>
      <c r="FK26">
        <v>0</v>
      </c>
      <c r="FL26" t="s">
        <v>345</v>
      </c>
      <c r="FM26" t="s">
        <v>346</v>
      </c>
      <c r="FN26" t="s">
        <v>347</v>
      </c>
      <c r="FO26" t="s">
        <v>347</v>
      </c>
      <c r="FP26" t="s">
        <v>347</v>
      </c>
      <c r="FQ26" t="s">
        <v>347</v>
      </c>
      <c r="FR26">
        <v>0</v>
      </c>
      <c r="FS26">
        <v>100</v>
      </c>
      <c r="FT26">
        <v>100</v>
      </c>
      <c r="FU26">
        <v>0.737</v>
      </c>
      <c r="FV26">
        <v>0.1072</v>
      </c>
      <c r="FW26">
        <v>-0.2613933864095243</v>
      </c>
      <c r="FX26">
        <v>0.002616612134532941</v>
      </c>
      <c r="FY26">
        <v>-4.519413631873513E-07</v>
      </c>
      <c r="FZ26">
        <v>9.831233035137328E-12</v>
      </c>
      <c r="GA26">
        <v>0.01707643891318017</v>
      </c>
      <c r="GB26">
        <v>0.01128715920374445</v>
      </c>
      <c r="GC26">
        <v>-0.0004913425133041084</v>
      </c>
      <c r="GD26">
        <v>1.320148971478439E-05</v>
      </c>
      <c r="GE26">
        <v>-1</v>
      </c>
      <c r="GF26">
        <v>2093</v>
      </c>
      <c r="GG26">
        <v>1</v>
      </c>
      <c r="GH26">
        <v>22</v>
      </c>
      <c r="GI26">
        <v>28.4</v>
      </c>
      <c r="GJ26">
        <v>28.5</v>
      </c>
      <c r="GK26">
        <v>1.07422</v>
      </c>
      <c r="GL26">
        <v>2.45117</v>
      </c>
      <c r="GM26">
        <v>1.39893</v>
      </c>
      <c r="GN26">
        <v>2.31934</v>
      </c>
      <c r="GO26">
        <v>1.44897</v>
      </c>
      <c r="GP26">
        <v>2.30103</v>
      </c>
      <c r="GQ26">
        <v>23.3538</v>
      </c>
      <c r="GR26">
        <v>15.5505</v>
      </c>
      <c r="GS26">
        <v>18</v>
      </c>
      <c r="GT26">
        <v>445.152</v>
      </c>
      <c r="GU26">
        <v>588.375</v>
      </c>
      <c r="GV26">
        <v>20.0014</v>
      </c>
      <c r="GW26">
        <v>15.6114</v>
      </c>
      <c r="GX26">
        <v>30</v>
      </c>
      <c r="GY26">
        <v>15.5134</v>
      </c>
      <c r="GZ26">
        <v>15.4567</v>
      </c>
      <c r="HA26">
        <v>21.4732</v>
      </c>
      <c r="HB26">
        <v>34.517</v>
      </c>
      <c r="HC26">
        <v>95.0733</v>
      </c>
      <c r="HD26">
        <v>20</v>
      </c>
      <c r="HE26">
        <v>420</v>
      </c>
      <c r="HF26">
        <v>10.6642</v>
      </c>
      <c r="HG26">
        <v>103.527</v>
      </c>
      <c r="HH26">
        <v>104.081</v>
      </c>
    </row>
    <row r="27" spans="1:216">
      <c r="A27">
        <v>11</v>
      </c>
      <c r="B27">
        <v>1698852843.1</v>
      </c>
      <c r="C27">
        <v>1665.599999904633</v>
      </c>
      <c r="D27" t="s">
        <v>375</v>
      </c>
      <c r="E27" t="s">
        <v>376</v>
      </c>
      <c r="F27" t="s">
        <v>340</v>
      </c>
      <c r="G27" t="s">
        <v>377</v>
      </c>
      <c r="H27">
        <v>1698852843.1</v>
      </c>
      <c r="I27">
        <f>(J27)/1000</f>
        <v>0</v>
      </c>
      <c r="J27">
        <f>1000*AZ27*AH27*(AV27-AW27)/(100*AO27*(1000-AH27*AV27))</f>
        <v>0</v>
      </c>
      <c r="K27">
        <f>AZ27*AH27*(AU27-AT27*(1000-AH27*AW27)/(1000-AH27*AV27))/(100*AO27)</f>
        <v>0</v>
      </c>
      <c r="L27">
        <f>AT27 - IF(AH27&gt;1, K27*AO27*100.0/(AJ27*BH27), 0)</f>
        <v>0</v>
      </c>
      <c r="M27">
        <f>((S27-I27/2)*L27-K27)/(S27+I27/2)</f>
        <v>0</v>
      </c>
      <c r="N27">
        <f>M27*(BA27+BB27)/1000.0</f>
        <v>0</v>
      </c>
      <c r="O27">
        <f>(AT27 - IF(AH27&gt;1, K27*AO27*100.0/(AJ27*BH27), 0))*(BA27+BB27)/1000.0</f>
        <v>0</v>
      </c>
      <c r="P27">
        <f>2.0/((1/R27-1/Q27)+SIGN(R27)*SQRT((1/R27-1/Q27)*(1/R27-1/Q27) + 4*AP27/((AP27+1)*(AP27+1))*(2*1/R27*1/Q27-1/Q27*1/Q27)))</f>
        <v>0</v>
      </c>
      <c r="Q27">
        <f>IF(LEFT(AQ27,1)&lt;&gt;"0",IF(LEFT(AQ27,1)="1",3.0,AR27),$D$5+$E$5*(BH27*BA27/($K$5*1000))+$F$5*(BH27*BA27/($K$5*1000))*MAX(MIN(AO27,$J$5),$I$5)*MAX(MIN(AO27,$J$5),$I$5)+$G$5*MAX(MIN(AO27,$J$5),$I$5)*(BH27*BA27/($K$5*1000))+$H$5*(BH27*BA27/($K$5*1000))*(BH27*BA27/($K$5*1000)))</f>
        <v>0</v>
      </c>
      <c r="R27">
        <f>I27*(1000-(1000*0.61365*exp(17.502*V27/(240.97+V27))/(BA27+BB27)+AV27)/2)/(1000*0.61365*exp(17.502*V27/(240.97+V27))/(BA27+BB27)-AV27)</f>
        <v>0</v>
      </c>
      <c r="S27">
        <f>1/((AP27+1)/(P27/1.6)+1/(Q27/1.37)) + AP27/((AP27+1)/(P27/1.6) + AP27/(Q27/1.37))</f>
        <v>0</v>
      </c>
      <c r="T27">
        <f>(AK27*AN27)</f>
        <v>0</v>
      </c>
      <c r="U27">
        <f>(BC27+(T27+2*0.95*5.67E-8*(((BC27+$B$7)+273)^4-(BC27+273)^4)-44100*I27)/(1.84*29.3*Q27+8*0.95*5.67E-8*(BC27+273)^3))</f>
        <v>0</v>
      </c>
      <c r="V27">
        <f>($C$7*BD27+$D$7*BE27+$E$7*U27)</f>
        <v>0</v>
      </c>
      <c r="W27">
        <f>0.61365*exp(17.502*V27/(240.97+V27))</f>
        <v>0</v>
      </c>
      <c r="X27">
        <f>(Y27/Z27*100)</f>
        <v>0</v>
      </c>
      <c r="Y27">
        <f>AV27*(BA27+BB27)/1000</f>
        <v>0</v>
      </c>
      <c r="Z27">
        <f>0.61365*exp(17.502*BC27/(240.97+BC27))</f>
        <v>0</v>
      </c>
      <c r="AA27">
        <f>(W27-AV27*(BA27+BB27)/1000)</f>
        <v>0</v>
      </c>
      <c r="AB27">
        <f>(-I27*44100)</f>
        <v>0</v>
      </c>
      <c r="AC27">
        <f>2*29.3*Q27*0.92*(BC27-V27)</f>
        <v>0</v>
      </c>
      <c r="AD27">
        <f>2*0.95*5.67E-8*(((BC27+$B$7)+273)^4-(V27+273)^4)</f>
        <v>0</v>
      </c>
      <c r="AE27">
        <f>T27+AD27+AB27+AC27</f>
        <v>0</v>
      </c>
      <c r="AF27">
        <v>13</v>
      </c>
      <c r="AG27">
        <v>3</v>
      </c>
      <c r="AH27">
        <f>IF(AF27*$H$13&gt;=AJ27,1.0,(AJ27/(AJ27-AF27*$H$13)))</f>
        <v>0</v>
      </c>
      <c r="AI27">
        <f>(AH27-1)*100</f>
        <v>0</v>
      </c>
      <c r="AJ27">
        <f>MAX(0,($B$13+$C$13*BH27)/(1+$D$13*BH27)*BA27/(BC27+273)*$E$13)</f>
        <v>0</v>
      </c>
      <c r="AK27">
        <f>$B$11*BI27+$C$11*BJ27+$F$11*BU27*(1-BX27)</f>
        <v>0</v>
      </c>
      <c r="AL27">
        <f>AK27*AM27</f>
        <v>0</v>
      </c>
      <c r="AM27">
        <f>($B$11*$D$9+$C$11*$D$9+$F$11*((CH27+BZ27)/MAX(CH27+BZ27+CI27, 0.1)*$I$9+CI27/MAX(CH27+BZ27+CI27, 0.1)*$J$9))/($B$11+$C$11+$F$11)</f>
        <v>0</v>
      </c>
      <c r="AN27">
        <f>($B$11*$K$9+$C$11*$K$9+$F$11*((CH27+BZ27)/MAX(CH27+BZ27+CI27, 0.1)*$P$9+CI27/MAX(CH27+BZ27+CI27, 0.1)*$Q$9))/($B$11+$C$11+$F$11)</f>
        <v>0</v>
      </c>
      <c r="AO27">
        <v>6</v>
      </c>
      <c r="AP27">
        <v>0.5</v>
      </c>
      <c r="AQ27" t="s">
        <v>342</v>
      </c>
      <c r="AR27">
        <v>2</v>
      </c>
      <c r="AS27">
        <v>1698852843.1</v>
      </c>
      <c r="AT27">
        <v>413.852</v>
      </c>
      <c r="AU27">
        <v>419.993</v>
      </c>
      <c r="AV27">
        <v>12.5108</v>
      </c>
      <c r="AW27">
        <v>11.2324</v>
      </c>
      <c r="AX27">
        <v>413.109</v>
      </c>
      <c r="AY27">
        <v>12.4041</v>
      </c>
      <c r="AZ27">
        <v>500.047</v>
      </c>
      <c r="BA27">
        <v>101.507</v>
      </c>
      <c r="BB27">
        <v>0.0390197</v>
      </c>
      <c r="BC27">
        <v>21.5809</v>
      </c>
      <c r="BD27">
        <v>999.9</v>
      </c>
      <c r="BE27">
        <v>999.9</v>
      </c>
      <c r="BF27">
        <v>0</v>
      </c>
      <c r="BG27">
        <v>0</v>
      </c>
      <c r="BH27">
        <v>9963.75</v>
      </c>
      <c r="BI27">
        <v>0</v>
      </c>
      <c r="BJ27">
        <v>45.6615</v>
      </c>
      <c r="BK27">
        <v>-6.14108</v>
      </c>
      <c r="BL27">
        <v>419.096</v>
      </c>
      <c r="BM27">
        <v>424.765</v>
      </c>
      <c r="BN27">
        <v>1.27835</v>
      </c>
      <c r="BO27">
        <v>419.993</v>
      </c>
      <c r="BP27">
        <v>11.2324</v>
      </c>
      <c r="BQ27">
        <v>1.26994</v>
      </c>
      <c r="BR27">
        <v>1.14017</v>
      </c>
      <c r="BS27">
        <v>10.4477</v>
      </c>
      <c r="BT27">
        <v>8.84252</v>
      </c>
      <c r="BU27">
        <v>2500.03</v>
      </c>
      <c r="BV27">
        <v>0.9000010000000001</v>
      </c>
      <c r="BW27">
        <v>0.09999909999999999</v>
      </c>
      <c r="BX27">
        <v>0</v>
      </c>
      <c r="BY27">
        <v>2.9307</v>
      </c>
      <c r="BZ27">
        <v>0</v>
      </c>
      <c r="CA27">
        <v>16476</v>
      </c>
      <c r="CB27">
        <v>22324</v>
      </c>
      <c r="CC27">
        <v>39.75</v>
      </c>
      <c r="CD27">
        <v>37.687</v>
      </c>
      <c r="CE27">
        <v>39.125</v>
      </c>
      <c r="CF27">
        <v>36.437</v>
      </c>
      <c r="CG27">
        <v>38.25</v>
      </c>
      <c r="CH27">
        <v>2250.03</v>
      </c>
      <c r="CI27">
        <v>250</v>
      </c>
      <c r="CJ27">
        <v>0</v>
      </c>
      <c r="CK27">
        <v>1698852828.5</v>
      </c>
      <c r="CL27">
        <v>0</v>
      </c>
      <c r="CM27">
        <v>1698851051.5</v>
      </c>
      <c r="CN27" t="s">
        <v>343</v>
      </c>
      <c r="CO27">
        <v>1698851051.5</v>
      </c>
      <c r="CP27">
        <v>1698851047.5</v>
      </c>
      <c r="CQ27">
        <v>1</v>
      </c>
      <c r="CR27">
        <v>-0.273</v>
      </c>
      <c r="CS27">
        <v>0.059</v>
      </c>
      <c r="CT27">
        <v>0.757</v>
      </c>
      <c r="CU27">
        <v>0.101</v>
      </c>
      <c r="CV27">
        <v>420</v>
      </c>
      <c r="CW27">
        <v>11</v>
      </c>
      <c r="CX27">
        <v>0.05</v>
      </c>
      <c r="CY27">
        <v>0.08</v>
      </c>
      <c r="CZ27">
        <v>4.740745130939931</v>
      </c>
      <c r="DA27">
        <v>-0.03097618329220179</v>
      </c>
      <c r="DB27">
        <v>0.06676737772032365</v>
      </c>
      <c r="DC27">
        <v>1</v>
      </c>
      <c r="DD27">
        <v>0.0009937336810319449</v>
      </c>
      <c r="DE27">
        <v>0.0006863935418039284</v>
      </c>
      <c r="DF27">
        <v>4.980335881138559E-05</v>
      </c>
      <c r="DG27">
        <v>1</v>
      </c>
      <c r="DH27">
        <v>0.05918386710279292</v>
      </c>
      <c r="DI27">
        <v>0.04481307083174955</v>
      </c>
      <c r="DJ27">
        <v>0.003249933132833038</v>
      </c>
      <c r="DK27">
        <v>1</v>
      </c>
      <c r="DL27">
        <v>3</v>
      </c>
      <c r="DM27">
        <v>3</v>
      </c>
      <c r="DN27" t="s">
        <v>344</v>
      </c>
      <c r="DO27">
        <v>3.10309</v>
      </c>
      <c r="DP27">
        <v>2.67235</v>
      </c>
      <c r="DQ27">
        <v>0.102701</v>
      </c>
      <c r="DR27">
        <v>0.104763</v>
      </c>
      <c r="DS27">
        <v>0.0673164</v>
      </c>
      <c r="DT27">
        <v>0.0640063</v>
      </c>
      <c r="DU27">
        <v>26526</v>
      </c>
      <c r="DV27">
        <v>28909.7</v>
      </c>
      <c r="DW27">
        <v>27953.9</v>
      </c>
      <c r="DX27">
        <v>30326.9</v>
      </c>
      <c r="DY27">
        <v>32711.7</v>
      </c>
      <c r="DZ27">
        <v>35119.2</v>
      </c>
      <c r="EA27">
        <v>38403.7</v>
      </c>
      <c r="EB27">
        <v>41685.7</v>
      </c>
      <c r="EC27">
        <v>2.27997</v>
      </c>
      <c r="ED27">
        <v>2.39462</v>
      </c>
      <c r="EE27">
        <v>0</v>
      </c>
      <c r="EF27">
        <v>0</v>
      </c>
      <c r="EG27">
        <v>17.1684</v>
      </c>
      <c r="EH27">
        <v>999.9</v>
      </c>
      <c r="EI27">
        <v>64.09999999999999</v>
      </c>
      <c r="EJ27">
        <v>20.5</v>
      </c>
      <c r="EK27">
        <v>15.2833</v>
      </c>
      <c r="EL27">
        <v>64.6635</v>
      </c>
      <c r="EM27">
        <v>10.2724</v>
      </c>
      <c r="EN27">
        <v>1</v>
      </c>
      <c r="EO27">
        <v>-0.866408</v>
      </c>
      <c r="EP27">
        <v>-1.82571</v>
      </c>
      <c r="EQ27">
        <v>20.1904</v>
      </c>
      <c r="ER27">
        <v>5.26266</v>
      </c>
      <c r="ES27">
        <v>12.0466</v>
      </c>
      <c r="ET27">
        <v>4.9735</v>
      </c>
      <c r="EU27">
        <v>3.293</v>
      </c>
      <c r="EV27">
        <v>9999</v>
      </c>
      <c r="EW27">
        <v>9999</v>
      </c>
      <c r="EX27">
        <v>9999</v>
      </c>
      <c r="EY27">
        <v>219.8</v>
      </c>
      <c r="EZ27">
        <v>4.97173</v>
      </c>
      <c r="FA27">
        <v>1.87012</v>
      </c>
      <c r="FB27">
        <v>1.87637</v>
      </c>
      <c r="FC27">
        <v>1.86947</v>
      </c>
      <c r="FD27">
        <v>1.87271</v>
      </c>
      <c r="FE27">
        <v>1.87425</v>
      </c>
      <c r="FF27">
        <v>1.87363</v>
      </c>
      <c r="FG27">
        <v>1.87515</v>
      </c>
      <c r="FH27">
        <v>0</v>
      </c>
      <c r="FI27">
        <v>0</v>
      </c>
      <c r="FJ27">
        <v>0</v>
      </c>
      <c r="FK27">
        <v>0</v>
      </c>
      <c r="FL27" t="s">
        <v>345</v>
      </c>
      <c r="FM27" t="s">
        <v>346</v>
      </c>
      <c r="FN27" t="s">
        <v>347</v>
      </c>
      <c r="FO27" t="s">
        <v>347</v>
      </c>
      <c r="FP27" t="s">
        <v>347</v>
      </c>
      <c r="FQ27" t="s">
        <v>347</v>
      </c>
      <c r="FR27">
        <v>0</v>
      </c>
      <c r="FS27">
        <v>100</v>
      </c>
      <c r="FT27">
        <v>100</v>
      </c>
      <c r="FU27">
        <v>0.743</v>
      </c>
      <c r="FV27">
        <v>0.1067</v>
      </c>
      <c r="FW27">
        <v>-0.2613933864095243</v>
      </c>
      <c r="FX27">
        <v>0.002616612134532941</v>
      </c>
      <c r="FY27">
        <v>-4.519413631873513E-07</v>
      </c>
      <c r="FZ27">
        <v>9.831233035137328E-12</v>
      </c>
      <c r="GA27">
        <v>0.01707643891318017</v>
      </c>
      <c r="GB27">
        <v>0.01128715920374445</v>
      </c>
      <c r="GC27">
        <v>-0.0004913425133041084</v>
      </c>
      <c r="GD27">
        <v>1.320148971478439E-05</v>
      </c>
      <c r="GE27">
        <v>-1</v>
      </c>
      <c r="GF27">
        <v>2093</v>
      </c>
      <c r="GG27">
        <v>1</v>
      </c>
      <c r="GH27">
        <v>22</v>
      </c>
      <c r="GI27">
        <v>29.9</v>
      </c>
      <c r="GJ27">
        <v>29.9</v>
      </c>
      <c r="GK27">
        <v>1.07666</v>
      </c>
      <c r="GL27">
        <v>2.44629</v>
      </c>
      <c r="GM27">
        <v>1.39893</v>
      </c>
      <c r="GN27">
        <v>2.31934</v>
      </c>
      <c r="GO27">
        <v>1.44897</v>
      </c>
      <c r="GP27">
        <v>2.44019</v>
      </c>
      <c r="GQ27">
        <v>23.3538</v>
      </c>
      <c r="GR27">
        <v>15.533</v>
      </c>
      <c r="GS27">
        <v>18</v>
      </c>
      <c r="GT27">
        <v>445.76</v>
      </c>
      <c r="GU27">
        <v>591.155</v>
      </c>
      <c r="GV27">
        <v>20.0006</v>
      </c>
      <c r="GW27">
        <v>15.6169</v>
      </c>
      <c r="GX27">
        <v>30</v>
      </c>
      <c r="GY27">
        <v>15.5353</v>
      </c>
      <c r="GZ27">
        <v>15.4774</v>
      </c>
      <c r="HA27">
        <v>21.5095</v>
      </c>
      <c r="HB27">
        <v>0</v>
      </c>
      <c r="HC27">
        <v>94.7004</v>
      </c>
      <c r="HD27">
        <v>20</v>
      </c>
      <c r="HE27">
        <v>420</v>
      </c>
      <c r="HF27">
        <v>12.3218</v>
      </c>
      <c r="HG27">
        <v>103.533</v>
      </c>
      <c r="HH27">
        <v>104.075</v>
      </c>
    </row>
    <row r="28" spans="1:216">
      <c r="A28">
        <v>12</v>
      </c>
      <c r="B28">
        <v>1698853057</v>
      </c>
      <c r="C28">
        <v>1879.5</v>
      </c>
      <c r="D28" t="s">
        <v>378</v>
      </c>
      <c r="E28" t="s">
        <v>379</v>
      </c>
      <c r="F28" t="s">
        <v>340</v>
      </c>
      <c r="G28" t="s">
        <v>380</v>
      </c>
      <c r="H28">
        <v>1698853057</v>
      </c>
      <c r="I28">
        <f>(J28)/1000</f>
        <v>0</v>
      </c>
      <c r="J28">
        <f>1000*AZ28*AH28*(AV28-AW28)/(100*AO28*(1000-AH28*AV28))</f>
        <v>0</v>
      </c>
      <c r="K28">
        <f>AZ28*AH28*(AU28-AT28*(1000-AH28*AW28)/(1000-AH28*AV28))/(100*AO28)</f>
        <v>0</v>
      </c>
      <c r="L28">
        <f>AT28 - IF(AH28&gt;1, K28*AO28*100.0/(AJ28*BH28), 0)</f>
        <v>0</v>
      </c>
      <c r="M28">
        <f>((S28-I28/2)*L28-K28)/(S28+I28/2)</f>
        <v>0</v>
      </c>
      <c r="N28">
        <f>M28*(BA28+BB28)/1000.0</f>
        <v>0</v>
      </c>
      <c r="O28">
        <f>(AT28 - IF(AH28&gt;1, K28*AO28*100.0/(AJ28*BH28), 0))*(BA28+BB28)/1000.0</f>
        <v>0</v>
      </c>
      <c r="P28">
        <f>2.0/((1/R28-1/Q28)+SIGN(R28)*SQRT((1/R28-1/Q28)*(1/R28-1/Q28) + 4*AP28/((AP28+1)*(AP28+1))*(2*1/R28*1/Q28-1/Q28*1/Q28)))</f>
        <v>0</v>
      </c>
      <c r="Q28">
        <f>IF(LEFT(AQ28,1)&lt;&gt;"0",IF(LEFT(AQ28,1)="1",3.0,AR28),$D$5+$E$5*(BH28*BA28/($K$5*1000))+$F$5*(BH28*BA28/($K$5*1000))*MAX(MIN(AO28,$J$5),$I$5)*MAX(MIN(AO28,$J$5),$I$5)+$G$5*MAX(MIN(AO28,$J$5),$I$5)*(BH28*BA28/($K$5*1000))+$H$5*(BH28*BA28/($K$5*1000))*(BH28*BA28/($K$5*1000)))</f>
        <v>0</v>
      </c>
      <c r="R28">
        <f>I28*(1000-(1000*0.61365*exp(17.502*V28/(240.97+V28))/(BA28+BB28)+AV28)/2)/(1000*0.61365*exp(17.502*V28/(240.97+V28))/(BA28+BB28)-AV28)</f>
        <v>0</v>
      </c>
      <c r="S28">
        <f>1/((AP28+1)/(P28/1.6)+1/(Q28/1.37)) + AP28/((AP28+1)/(P28/1.6) + AP28/(Q28/1.37))</f>
        <v>0</v>
      </c>
      <c r="T28">
        <f>(AK28*AN28)</f>
        <v>0</v>
      </c>
      <c r="U28">
        <f>(BC28+(T28+2*0.95*5.67E-8*(((BC28+$B$7)+273)^4-(BC28+273)^4)-44100*I28)/(1.84*29.3*Q28+8*0.95*5.67E-8*(BC28+273)^3))</f>
        <v>0</v>
      </c>
      <c r="V28">
        <f>($C$7*BD28+$D$7*BE28+$E$7*U28)</f>
        <v>0</v>
      </c>
      <c r="W28">
        <f>0.61365*exp(17.502*V28/(240.97+V28))</f>
        <v>0</v>
      </c>
      <c r="X28">
        <f>(Y28/Z28*100)</f>
        <v>0</v>
      </c>
      <c r="Y28">
        <f>AV28*(BA28+BB28)/1000</f>
        <v>0</v>
      </c>
      <c r="Z28">
        <f>0.61365*exp(17.502*BC28/(240.97+BC28))</f>
        <v>0</v>
      </c>
      <c r="AA28">
        <f>(W28-AV28*(BA28+BB28)/1000)</f>
        <v>0</v>
      </c>
      <c r="AB28">
        <f>(-I28*44100)</f>
        <v>0</v>
      </c>
      <c r="AC28">
        <f>2*29.3*Q28*0.92*(BC28-V28)</f>
        <v>0</v>
      </c>
      <c r="AD28">
        <f>2*0.95*5.67E-8*(((BC28+$B$7)+273)^4-(V28+273)^4)</f>
        <v>0</v>
      </c>
      <c r="AE28">
        <f>T28+AD28+AB28+AC28</f>
        <v>0</v>
      </c>
      <c r="AF28">
        <v>16</v>
      </c>
      <c r="AG28">
        <v>3</v>
      </c>
      <c r="AH28">
        <f>IF(AF28*$H$13&gt;=AJ28,1.0,(AJ28/(AJ28-AF28*$H$13)))</f>
        <v>0</v>
      </c>
      <c r="AI28">
        <f>(AH28-1)*100</f>
        <v>0</v>
      </c>
      <c r="AJ28">
        <f>MAX(0,($B$13+$C$13*BH28)/(1+$D$13*BH28)*BA28/(BC28+273)*$E$13)</f>
        <v>0</v>
      </c>
      <c r="AK28">
        <f>$B$11*BI28+$C$11*BJ28+$F$11*BU28*(1-BX28)</f>
        <v>0</v>
      </c>
      <c r="AL28">
        <f>AK28*AM28</f>
        <v>0</v>
      </c>
      <c r="AM28">
        <f>($B$11*$D$9+$C$11*$D$9+$F$11*((CH28+BZ28)/MAX(CH28+BZ28+CI28, 0.1)*$I$9+CI28/MAX(CH28+BZ28+CI28, 0.1)*$J$9))/($B$11+$C$11+$F$11)</f>
        <v>0</v>
      </c>
      <c r="AN28">
        <f>($B$11*$K$9+$C$11*$K$9+$F$11*((CH28+BZ28)/MAX(CH28+BZ28+CI28, 0.1)*$P$9+CI28/MAX(CH28+BZ28+CI28, 0.1)*$Q$9))/($B$11+$C$11+$F$11)</f>
        <v>0</v>
      </c>
      <c r="AO28">
        <v>6</v>
      </c>
      <c r="AP28">
        <v>0.5</v>
      </c>
      <c r="AQ28" t="s">
        <v>342</v>
      </c>
      <c r="AR28">
        <v>2</v>
      </c>
      <c r="AS28">
        <v>1698853057</v>
      </c>
      <c r="AT28">
        <v>418.931</v>
      </c>
      <c r="AU28">
        <v>420.011</v>
      </c>
      <c r="AV28">
        <v>12.3078</v>
      </c>
      <c r="AW28">
        <v>11.6407</v>
      </c>
      <c r="AX28">
        <v>418.176</v>
      </c>
      <c r="AY28">
        <v>12.2021</v>
      </c>
      <c r="AZ28">
        <v>500.211</v>
      </c>
      <c r="BA28">
        <v>101.509</v>
      </c>
      <c r="BB28">
        <v>0.0373215</v>
      </c>
      <c r="BC28">
        <v>21.5306</v>
      </c>
      <c r="BD28">
        <v>999.9</v>
      </c>
      <c r="BE28">
        <v>999.9</v>
      </c>
      <c r="BF28">
        <v>0</v>
      </c>
      <c r="BG28">
        <v>0</v>
      </c>
      <c r="BH28">
        <v>10008.8</v>
      </c>
      <c r="BI28">
        <v>0</v>
      </c>
      <c r="BJ28">
        <v>41.947</v>
      </c>
      <c r="BK28">
        <v>-1.0802</v>
      </c>
      <c r="BL28">
        <v>424.151</v>
      </c>
      <c r="BM28">
        <v>424.958</v>
      </c>
      <c r="BN28">
        <v>0.667103</v>
      </c>
      <c r="BO28">
        <v>420.011</v>
      </c>
      <c r="BP28">
        <v>11.6407</v>
      </c>
      <c r="BQ28">
        <v>1.24935</v>
      </c>
      <c r="BR28">
        <v>1.18164</v>
      </c>
      <c r="BS28">
        <v>10.203</v>
      </c>
      <c r="BT28">
        <v>9.372159999999999</v>
      </c>
      <c r="BU28">
        <v>2499.84</v>
      </c>
      <c r="BV28">
        <v>0.899992</v>
      </c>
      <c r="BW28">
        <v>0.100008</v>
      </c>
      <c r="BX28">
        <v>0</v>
      </c>
      <c r="BY28">
        <v>2.3637</v>
      </c>
      <c r="BZ28">
        <v>0</v>
      </c>
      <c r="CA28">
        <v>17234</v>
      </c>
      <c r="CB28">
        <v>22322.3</v>
      </c>
      <c r="CC28">
        <v>41</v>
      </c>
      <c r="CD28">
        <v>39.062</v>
      </c>
      <c r="CE28">
        <v>40</v>
      </c>
      <c r="CF28">
        <v>38.187</v>
      </c>
      <c r="CG28">
        <v>39.375</v>
      </c>
      <c r="CH28">
        <v>2249.84</v>
      </c>
      <c r="CI28">
        <v>250</v>
      </c>
      <c r="CJ28">
        <v>0</v>
      </c>
      <c r="CK28">
        <v>1698853042.7</v>
      </c>
      <c r="CL28">
        <v>0</v>
      </c>
      <c r="CM28">
        <v>1698851051.5</v>
      </c>
      <c r="CN28" t="s">
        <v>343</v>
      </c>
      <c r="CO28">
        <v>1698851051.5</v>
      </c>
      <c r="CP28">
        <v>1698851047.5</v>
      </c>
      <c r="CQ28">
        <v>1</v>
      </c>
      <c r="CR28">
        <v>-0.273</v>
      </c>
      <c r="CS28">
        <v>0.059</v>
      </c>
      <c r="CT28">
        <v>0.757</v>
      </c>
      <c r="CU28">
        <v>0.101</v>
      </c>
      <c r="CV28">
        <v>420</v>
      </c>
      <c r="CW28">
        <v>11</v>
      </c>
      <c r="CX28">
        <v>0.05</v>
      </c>
      <c r="CY28">
        <v>0.08</v>
      </c>
      <c r="CZ28">
        <v>0.6701891464599696</v>
      </c>
      <c r="DA28">
        <v>0.0008463225991622314</v>
      </c>
      <c r="DB28">
        <v>0.01358915340647701</v>
      </c>
      <c r="DC28">
        <v>1</v>
      </c>
      <c r="DD28">
        <v>0.0005628100003944797</v>
      </c>
      <c r="DE28">
        <v>-1.471172538510214E-05</v>
      </c>
      <c r="DF28">
        <v>1.221093581262361E-06</v>
      </c>
      <c r="DG28">
        <v>1</v>
      </c>
      <c r="DH28">
        <v>0.03293715111164507</v>
      </c>
      <c r="DI28">
        <v>-0.001026009487641794</v>
      </c>
      <c r="DJ28">
        <v>8.408659846417001E-05</v>
      </c>
      <c r="DK28">
        <v>1</v>
      </c>
      <c r="DL28">
        <v>3</v>
      </c>
      <c r="DM28">
        <v>3</v>
      </c>
      <c r="DN28" t="s">
        <v>344</v>
      </c>
      <c r="DO28">
        <v>3.10338</v>
      </c>
      <c r="DP28">
        <v>2.67104</v>
      </c>
      <c r="DQ28">
        <v>0.103651</v>
      </c>
      <c r="DR28">
        <v>0.104771</v>
      </c>
      <c r="DS28">
        <v>0.066481</v>
      </c>
      <c r="DT28">
        <v>0.0657811</v>
      </c>
      <c r="DU28">
        <v>26500</v>
      </c>
      <c r="DV28">
        <v>28907.4</v>
      </c>
      <c r="DW28">
        <v>27956</v>
      </c>
      <c r="DX28">
        <v>30324.6</v>
      </c>
      <c r="DY28">
        <v>32743.5</v>
      </c>
      <c r="DZ28">
        <v>35051.6</v>
      </c>
      <c r="EA28">
        <v>38406.5</v>
      </c>
      <c r="EB28">
        <v>41684.2</v>
      </c>
      <c r="EC28">
        <v>2.2751</v>
      </c>
      <c r="ED28">
        <v>2.3991</v>
      </c>
      <c r="EE28">
        <v>0</v>
      </c>
      <c r="EF28">
        <v>0</v>
      </c>
      <c r="EG28">
        <v>17.4045</v>
      </c>
      <c r="EH28">
        <v>999.9</v>
      </c>
      <c r="EI28">
        <v>64.90000000000001</v>
      </c>
      <c r="EJ28">
        <v>20.3</v>
      </c>
      <c r="EK28">
        <v>15.2834</v>
      </c>
      <c r="EL28">
        <v>64.29349999999999</v>
      </c>
      <c r="EM28">
        <v>9.795669999999999</v>
      </c>
      <c r="EN28">
        <v>1</v>
      </c>
      <c r="EO28">
        <v>-0.869832</v>
      </c>
      <c r="EP28">
        <v>-1.842</v>
      </c>
      <c r="EQ28">
        <v>20.1914</v>
      </c>
      <c r="ER28">
        <v>5.26416</v>
      </c>
      <c r="ES28">
        <v>12.0469</v>
      </c>
      <c r="ET28">
        <v>4.97375</v>
      </c>
      <c r="EU28">
        <v>3.293</v>
      </c>
      <c r="EV28">
        <v>9999</v>
      </c>
      <c r="EW28">
        <v>9999</v>
      </c>
      <c r="EX28">
        <v>9999</v>
      </c>
      <c r="EY28">
        <v>219.9</v>
      </c>
      <c r="EZ28">
        <v>4.97171</v>
      </c>
      <c r="FA28">
        <v>1.87012</v>
      </c>
      <c r="FB28">
        <v>1.87636</v>
      </c>
      <c r="FC28">
        <v>1.86937</v>
      </c>
      <c r="FD28">
        <v>1.87262</v>
      </c>
      <c r="FE28">
        <v>1.87424</v>
      </c>
      <c r="FF28">
        <v>1.87363</v>
      </c>
      <c r="FG28">
        <v>1.87512</v>
      </c>
      <c r="FH28">
        <v>0</v>
      </c>
      <c r="FI28">
        <v>0</v>
      </c>
      <c r="FJ28">
        <v>0</v>
      </c>
      <c r="FK28">
        <v>0</v>
      </c>
      <c r="FL28" t="s">
        <v>345</v>
      </c>
      <c r="FM28" t="s">
        <v>346</v>
      </c>
      <c r="FN28" t="s">
        <v>347</v>
      </c>
      <c r="FO28" t="s">
        <v>347</v>
      </c>
      <c r="FP28" t="s">
        <v>347</v>
      </c>
      <c r="FQ28" t="s">
        <v>347</v>
      </c>
      <c r="FR28">
        <v>0</v>
      </c>
      <c r="FS28">
        <v>100</v>
      </c>
      <c r="FT28">
        <v>100</v>
      </c>
      <c r="FU28">
        <v>0.755</v>
      </c>
      <c r="FV28">
        <v>0.1057</v>
      </c>
      <c r="FW28">
        <v>-0.2613933864095243</v>
      </c>
      <c r="FX28">
        <v>0.002616612134532941</v>
      </c>
      <c r="FY28">
        <v>-4.519413631873513E-07</v>
      </c>
      <c r="FZ28">
        <v>9.831233035137328E-12</v>
      </c>
      <c r="GA28">
        <v>0.01707643891318017</v>
      </c>
      <c r="GB28">
        <v>0.01128715920374445</v>
      </c>
      <c r="GC28">
        <v>-0.0004913425133041084</v>
      </c>
      <c r="GD28">
        <v>1.320148971478439E-05</v>
      </c>
      <c r="GE28">
        <v>-1</v>
      </c>
      <c r="GF28">
        <v>2093</v>
      </c>
      <c r="GG28">
        <v>1</v>
      </c>
      <c r="GH28">
        <v>22</v>
      </c>
      <c r="GI28">
        <v>33.4</v>
      </c>
      <c r="GJ28">
        <v>33.5</v>
      </c>
      <c r="GK28">
        <v>1.07666</v>
      </c>
      <c r="GL28">
        <v>2.44141</v>
      </c>
      <c r="GM28">
        <v>1.39893</v>
      </c>
      <c r="GN28">
        <v>2.32178</v>
      </c>
      <c r="GO28">
        <v>1.44897</v>
      </c>
      <c r="GP28">
        <v>2.49512</v>
      </c>
      <c r="GQ28">
        <v>23.2729</v>
      </c>
      <c r="GR28">
        <v>15.498</v>
      </c>
      <c r="GS28">
        <v>18</v>
      </c>
      <c r="GT28">
        <v>442.98</v>
      </c>
      <c r="GU28">
        <v>594.522</v>
      </c>
      <c r="GV28">
        <v>20.0003</v>
      </c>
      <c r="GW28">
        <v>15.5885</v>
      </c>
      <c r="GX28">
        <v>30.0001</v>
      </c>
      <c r="GY28">
        <v>15.5254</v>
      </c>
      <c r="GZ28">
        <v>15.4802</v>
      </c>
      <c r="HA28">
        <v>21.5196</v>
      </c>
      <c r="HB28">
        <v>0</v>
      </c>
      <c r="HC28">
        <v>100</v>
      </c>
      <c r="HD28">
        <v>20</v>
      </c>
      <c r="HE28">
        <v>420</v>
      </c>
      <c r="HF28">
        <v>14.5783</v>
      </c>
      <c r="HG28">
        <v>103.54</v>
      </c>
      <c r="HH28">
        <v>104.069</v>
      </c>
    </row>
    <row r="29" spans="1:216">
      <c r="A29">
        <v>13</v>
      </c>
      <c r="B29">
        <v>1698853332</v>
      </c>
      <c r="C29">
        <v>2154.5</v>
      </c>
      <c r="D29" t="s">
        <v>381</v>
      </c>
      <c r="E29" t="s">
        <v>382</v>
      </c>
      <c r="F29" t="s">
        <v>340</v>
      </c>
      <c r="G29" t="s">
        <v>383</v>
      </c>
      <c r="H29">
        <v>1698853332</v>
      </c>
      <c r="I29">
        <f>(J29)/1000</f>
        <v>0</v>
      </c>
      <c r="J29">
        <f>1000*AZ29*AH29*(AV29-AW29)/(100*AO29*(1000-AH29*AV29))</f>
        <v>0</v>
      </c>
      <c r="K29">
        <f>AZ29*AH29*(AU29-AT29*(1000-AH29*AW29)/(1000-AH29*AV29))/(100*AO29)</f>
        <v>0</v>
      </c>
      <c r="L29">
        <f>AT29 - IF(AH29&gt;1, K29*AO29*100.0/(AJ29*BH29), 0)</f>
        <v>0</v>
      </c>
      <c r="M29">
        <f>((S29-I29/2)*L29-K29)/(S29+I29/2)</f>
        <v>0</v>
      </c>
      <c r="N29">
        <f>M29*(BA29+BB29)/1000.0</f>
        <v>0</v>
      </c>
      <c r="O29">
        <f>(AT29 - IF(AH29&gt;1, K29*AO29*100.0/(AJ29*BH29), 0))*(BA29+BB29)/1000.0</f>
        <v>0</v>
      </c>
      <c r="P29">
        <f>2.0/((1/R29-1/Q29)+SIGN(R29)*SQRT((1/R29-1/Q29)*(1/R29-1/Q29) + 4*AP29/((AP29+1)*(AP29+1))*(2*1/R29*1/Q29-1/Q29*1/Q29)))</f>
        <v>0</v>
      </c>
      <c r="Q29">
        <f>IF(LEFT(AQ29,1)&lt;&gt;"0",IF(LEFT(AQ29,1)="1",3.0,AR29),$D$5+$E$5*(BH29*BA29/($K$5*1000))+$F$5*(BH29*BA29/($K$5*1000))*MAX(MIN(AO29,$J$5),$I$5)*MAX(MIN(AO29,$J$5),$I$5)+$G$5*MAX(MIN(AO29,$J$5),$I$5)*(BH29*BA29/($K$5*1000))+$H$5*(BH29*BA29/($K$5*1000))*(BH29*BA29/($K$5*1000)))</f>
        <v>0</v>
      </c>
      <c r="R29">
        <f>I29*(1000-(1000*0.61365*exp(17.502*V29/(240.97+V29))/(BA29+BB29)+AV29)/2)/(1000*0.61365*exp(17.502*V29/(240.97+V29))/(BA29+BB29)-AV29)</f>
        <v>0</v>
      </c>
      <c r="S29">
        <f>1/((AP29+1)/(P29/1.6)+1/(Q29/1.37)) + AP29/((AP29+1)/(P29/1.6) + AP29/(Q29/1.37))</f>
        <v>0</v>
      </c>
      <c r="T29">
        <f>(AK29*AN29)</f>
        <v>0</v>
      </c>
      <c r="U29">
        <f>(BC29+(T29+2*0.95*5.67E-8*(((BC29+$B$7)+273)^4-(BC29+273)^4)-44100*I29)/(1.84*29.3*Q29+8*0.95*5.67E-8*(BC29+273)^3))</f>
        <v>0</v>
      </c>
      <c r="V29">
        <f>($C$7*BD29+$D$7*BE29+$E$7*U29)</f>
        <v>0</v>
      </c>
      <c r="W29">
        <f>0.61365*exp(17.502*V29/(240.97+V29))</f>
        <v>0</v>
      </c>
      <c r="X29">
        <f>(Y29/Z29*100)</f>
        <v>0</v>
      </c>
      <c r="Y29">
        <f>AV29*(BA29+BB29)/1000</f>
        <v>0</v>
      </c>
      <c r="Z29">
        <f>0.61365*exp(17.502*BC29/(240.97+BC29))</f>
        <v>0</v>
      </c>
      <c r="AA29">
        <f>(W29-AV29*(BA29+BB29)/1000)</f>
        <v>0</v>
      </c>
      <c r="AB29">
        <f>(-I29*44100)</f>
        <v>0</v>
      </c>
      <c r="AC29">
        <f>2*29.3*Q29*0.92*(BC29-V29)</f>
        <v>0</v>
      </c>
      <c r="AD29">
        <f>2*0.95*5.67E-8*(((BC29+$B$7)+273)^4-(V29+273)^4)</f>
        <v>0</v>
      </c>
      <c r="AE29">
        <f>T29+AD29+AB29+AC29</f>
        <v>0</v>
      </c>
      <c r="AF29">
        <v>13</v>
      </c>
      <c r="AG29">
        <v>3</v>
      </c>
      <c r="AH29">
        <f>IF(AF29*$H$13&gt;=AJ29,1.0,(AJ29/(AJ29-AF29*$H$13)))</f>
        <v>0</v>
      </c>
      <c r="AI29">
        <f>(AH29-1)*100</f>
        <v>0</v>
      </c>
      <c r="AJ29">
        <f>MAX(0,($B$13+$C$13*BH29)/(1+$D$13*BH29)*BA29/(BC29+273)*$E$13)</f>
        <v>0</v>
      </c>
      <c r="AK29">
        <f>$B$11*BI29+$C$11*BJ29+$F$11*BU29*(1-BX29)</f>
        <v>0</v>
      </c>
      <c r="AL29">
        <f>AK29*AM29</f>
        <v>0</v>
      </c>
      <c r="AM29">
        <f>($B$11*$D$9+$C$11*$D$9+$F$11*((CH29+BZ29)/MAX(CH29+BZ29+CI29, 0.1)*$I$9+CI29/MAX(CH29+BZ29+CI29, 0.1)*$J$9))/($B$11+$C$11+$F$11)</f>
        <v>0</v>
      </c>
      <c r="AN29">
        <f>($B$11*$K$9+$C$11*$K$9+$F$11*((CH29+BZ29)/MAX(CH29+BZ29+CI29, 0.1)*$P$9+CI29/MAX(CH29+BZ29+CI29, 0.1)*$Q$9))/($B$11+$C$11+$F$11)</f>
        <v>0</v>
      </c>
      <c r="AO29">
        <v>6</v>
      </c>
      <c r="AP29">
        <v>0.5</v>
      </c>
      <c r="AQ29" t="s">
        <v>342</v>
      </c>
      <c r="AR29">
        <v>2</v>
      </c>
      <c r="AS29">
        <v>1698853332</v>
      </c>
      <c r="AT29">
        <v>415.889</v>
      </c>
      <c r="AU29">
        <v>419.847</v>
      </c>
      <c r="AV29">
        <v>13.1708</v>
      </c>
      <c r="AW29">
        <v>11.949</v>
      </c>
      <c r="AX29">
        <v>415.141</v>
      </c>
      <c r="AY29">
        <v>13.0607</v>
      </c>
      <c r="AZ29">
        <v>499.938</v>
      </c>
      <c r="BA29">
        <v>101.522</v>
      </c>
      <c r="BB29">
        <v>0.038625</v>
      </c>
      <c r="BC29">
        <v>21.3123</v>
      </c>
      <c r="BD29">
        <v>999.9</v>
      </c>
      <c r="BE29">
        <v>999.9</v>
      </c>
      <c r="BF29">
        <v>0</v>
      </c>
      <c r="BG29">
        <v>0</v>
      </c>
      <c r="BH29">
        <v>10012.5</v>
      </c>
      <c r="BI29">
        <v>0</v>
      </c>
      <c r="BJ29">
        <v>46.232</v>
      </c>
      <c r="BK29">
        <v>-3.95789</v>
      </c>
      <c r="BL29">
        <v>421.44</v>
      </c>
      <c r="BM29">
        <v>424.924</v>
      </c>
      <c r="BN29">
        <v>1.22177</v>
      </c>
      <c r="BO29">
        <v>419.847</v>
      </c>
      <c r="BP29">
        <v>11.949</v>
      </c>
      <c r="BQ29">
        <v>1.33713</v>
      </c>
      <c r="BR29">
        <v>1.21309</v>
      </c>
      <c r="BS29">
        <v>11.2228</v>
      </c>
      <c r="BT29">
        <v>9.763199999999999</v>
      </c>
      <c r="BU29">
        <v>2499.96</v>
      </c>
      <c r="BV29">
        <v>0.90001</v>
      </c>
      <c r="BW29">
        <v>0.0999903</v>
      </c>
      <c r="BX29">
        <v>0</v>
      </c>
      <c r="BY29">
        <v>2.0384</v>
      </c>
      <c r="BZ29">
        <v>0</v>
      </c>
      <c r="CA29">
        <v>17488.3</v>
      </c>
      <c r="CB29">
        <v>22323.5</v>
      </c>
      <c r="CC29">
        <v>40.062</v>
      </c>
      <c r="CD29">
        <v>38.5</v>
      </c>
      <c r="CE29">
        <v>39.187</v>
      </c>
      <c r="CF29">
        <v>37.312</v>
      </c>
      <c r="CG29">
        <v>38.437</v>
      </c>
      <c r="CH29">
        <v>2249.99</v>
      </c>
      <c r="CI29">
        <v>249.97</v>
      </c>
      <c r="CJ29">
        <v>0</v>
      </c>
      <c r="CK29">
        <v>1698853317.5</v>
      </c>
      <c r="CL29">
        <v>0</v>
      </c>
      <c r="CM29">
        <v>1698851051.5</v>
      </c>
      <c r="CN29" t="s">
        <v>343</v>
      </c>
      <c r="CO29">
        <v>1698851051.5</v>
      </c>
      <c r="CP29">
        <v>1698851047.5</v>
      </c>
      <c r="CQ29">
        <v>1</v>
      </c>
      <c r="CR29">
        <v>-0.273</v>
      </c>
      <c r="CS29">
        <v>0.059</v>
      </c>
      <c r="CT29">
        <v>0.757</v>
      </c>
      <c r="CU29">
        <v>0.101</v>
      </c>
      <c r="CV29">
        <v>420</v>
      </c>
      <c r="CW29">
        <v>11</v>
      </c>
      <c r="CX29">
        <v>0.05</v>
      </c>
      <c r="CY29">
        <v>0.08</v>
      </c>
      <c r="CZ29">
        <v>2.553472159672053</v>
      </c>
      <c r="DA29">
        <v>-0.1309344956985142</v>
      </c>
      <c r="DB29">
        <v>0.128430202581328</v>
      </c>
      <c r="DC29">
        <v>1</v>
      </c>
      <c r="DD29">
        <v>0.001030063294107588</v>
      </c>
      <c r="DE29">
        <v>-1.180352761566815E-05</v>
      </c>
      <c r="DF29">
        <v>2.770469999731629E-06</v>
      </c>
      <c r="DG29">
        <v>1</v>
      </c>
      <c r="DH29">
        <v>0.06650088180492976</v>
      </c>
      <c r="DI29">
        <v>-0.001962773664732516</v>
      </c>
      <c r="DJ29">
        <v>0.0002102499063515889</v>
      </c>
      <c r="DK29">
        <v>1</v>
      </c>
      <c r="DL29">
        <v>3</v>
      </c>
      <c r="DM29">
        <v>3</v>
      </c>
      <c r="DN29" t="s">
        <v>344</v>
      </c>
      <c r="DO29">
        <v>3.10314</v>
      </c>
      <c r="DP29">
        <v>2.67237</v>
      </c>
      <c r="DQ29">
        <v>0.103093</v>
      </c>
      <c r="DR29">
        <v>0.104743</v>
      </c>
      <c r="DS29">
        <v>0.0700114</v>
      </c>
      <c r="DT29">
        <v>0.0671062</v>
      </c>
      <c r="DU29">
        <v>26491.8</v>
      </c>
      <c r="DV29">
        <v>28896.3</v>
      </c>
      <c r="DW29">
        <v>27930.1</v>
      </c>
      <c r="DX29">
        <v>30312.1</v>
      </c>
      <c r="DY29">
        <v>32590.3</v>
      </c>
      <c r="DZ29">
        <v>34987.6</v>
      </c>
      <c r="EA29">
        <v>38371.7</v>
      </c>
      <c r="EB29">
        <v>41667.2</v>
      </c>
      <c r="EC29">
        <v>2.2801</v>
      </c>
      <c r="ED29">
        <v>2.40422</v>
      </c>
      <c r="EE29">
        <v>0</v>
      </c>
      <c r="EF29">
        <v>0</v>
      </c>
      <c r="EG29">
        <v>17.1946</v>
      </c>
      <c r="EH29">
        <v>999.9</v>
      </c>
      <c r="EI29">
        <v>65.7</v>
      </c>
      <c r="EJ29">
        <v>20.1</v>
      </c>
      <c r="EK29">
        <v>15.2809</v>
      </c>
      <c r="EL29">
        <v>64.4234</v>
      </c>
      <c r="EM29">
        <v>9.77164</v>
      </c>
      <c r="EN29">
        <v>1</v>
      </c>
      <c r="EO29">
        <v>-0.866148</v>
      </c>
      <c r="EP29">
        <v>-2.04407</v>
      </c>
      <c r="EQ29">
        <v>20.1887</v>
      </c>
      <c r="ER29">
        <v>5.26431</v>
      </c>
      <c r="ES29">
        <v>12.0502</v>
      </c>
      <c r="ET29">
        <v>4.9737</v>
      </c>
      <c r="EU29">
        <v>3.293</v>
      </c>
      <c r="EV29">
        <v>9999</v>
      </c>
      <c r="EW29">
        <v>9999</v>
      </c>
      <c r="EX29">
        <v>9999</v>
      </c>
      <c r="EY29">
        <v>219.9</v>
      </c>
      <c r="EZ29">
        <v>4.9717</v>
      </c>
      <c r="FA29">
        <v>1.87012</v>
      </c>
      <c r="FB29">
        <v>1.87635</v>
      </c>
      <c r="FC29">
        <v>1.86938</v>
      </c>
      <c r="FD29">
        <v>1.87269</v>
      </c>
      <c r="FE29">
        <v>1.87424</v>
      </c>
      <c r="FF29">
        <v>1.87363</v>
      </c>
      <c r="FG29">
        <v>1.87515</v>
      </c>
      <c r="FH29">
        <v>0</v>
      </c>
      <c r="FI29">
        <v>0</v>
      </c>
      <c r="FJ29">
        <v>0</v>
      </c>
      <c r="FK29">
        <v>0</v>
      </c>
      <c r="FL29" t="s">
        <v>345</v>
      </c>
      <c r="FM29" t="s">
        <v>346</v>
      </c>
      <c r="FN29" t="s">
        <v>347</v>
      </c>
      <c r="FO29" t="s">
        <v>347</v>
      </c>
      <c r="FP29" t="s">
        <v>347</v>
      </c>
      <c r="FQ29" t="s">
        <v>347</v>
      </c>
      <c r="FR29">
        <v>0</v>
      </c>
      <c r="FS29">
        <v>100</v>
      </c>
      <c r="FT29">
        <v>100</v>
      </c>
      <c r="FU29">
        <v>0.748</v>
      </c>
      <c r="FV29">
        <v>0.1101</v>
      </c>
      <c r="FW29">
        <v>-0.2613933864095243</v>
      </c>
      <c r="FX29">
        <v>0.002616612134532941</v>
      </c>
      <c r="FY29">
        <v>-4.519413631873513E-07</v>
      </c>
      <c r="FZ29">
        <v>9.831233035137328E-12</v>
      </c>
      <c r="GA29">
        <v>0.01707643891318017</v>
      </c>
      <c r="GB29">
        <v>0.01128715920374445</v>
      </c>
      <c r="GC29">
        <v>-0.0004913425133041084</v>
      </c>
      <c r="GD29">
        <v>1.320148971478439E-05</v>
      </c>
      <c r="GE29">
        <v>-1</v>
      </c>
      <c r="GF29">
        <v>2093</v>
      </c>
      <c r="GG29">
        <v>1</v>
      </c>
      <c r="GH29">
        <v>22</v>
      </c>
      <c r="GI29">
        <v>38</v>
      </c>
      <c r="GJ29">
        <v>38.1</v>
      </c>
      <c r="GK29">
        <v>1.07544</v>
      </c>
      <c r="GL29">
        <v>2.44385</v>
      </c>
      <c r="GM29">
        <v>1.39893</v>
      </c>
      <c r="GN29">
        <v>2.32056</v>
      </c>
      <c r="GO29">
        <v>1.44897</v>
      </c>
      <c r="GP29">
        <v>2.49146</v>
      </c>
      <c r="GQ29">
        <v>23.3133</v>
      </c>
      <c r="GR29">
        <v>15.4367</v>
      </c>
      <c r="GS29">
        <v>18</v>
      </c>
      <c r="GT29">
        <v>446.262</v>
      </c>
      <c r="GU29">
        <v>599.078</v>
      </c>
      <c r="GV29">
        <v>20.0005</v>
      </c>
      <c r="GW29">
        <v>15.6112</v>
      </c>
      <c r="GX29">
        <v>30</v>
      </c>
      <c r="GY29">
        <v>15.5751</v>
      </c>
      <c r="GZ29">
        <v>15.5297</v>
      </c>
      <c r="HA29">
        <v>21.4977</v>
      </c>
      <c r="HB29">
        <v>100</v>
      </c>
      <c r="HC29">
        <v>98.4864</v>
      </c>
      <c r="HD29">
        <v>20</v>
      </c>
      <c r="HE29">
        <v>420</v>
      </c>
      <c r="HF29">
        <v>8.9581</v>
      </c>
      <c r="HG29">
        <v>103.446</v>
      </c>
      <c r="HH29">
        <v>104.027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2023-10-31T15:40:45Z</dcterms:created>
  <dcterms:modified xsi:type="dcterms:W3CDTF">2023-10-31T15:40:45Z</dcterms:modified>
</cp:coreProperties>
</file>