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8_{0FF52F30-00E0-49AC-879E-1D6152F1ED2A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99" l="1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G5" i="99"/>
  <c r="E15" i="79"/>
  <c r="I14" i="79"/>
  <c r="E14" i="79"/>
  <c r="I13" i="79"/>
  <c r="H13" i="79"/>
  <c r="E13" i="79"/>
  <c r="I12" i="79"/>
  <c r="H12" i="79"/>
  <c r="E12" i="79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DE74" i="79" l="1"/>
  <c r="DF74" i="79"/>
  <c r="DG74" i="79"/>
  <c r="DH74" i="79"/>
  <c r="DI74" i="79"/>
  <c r="DJ74" i="79"/>
  <c r="DK74" i="79"/>
  <c r="DY74" i="79"/>
  <c r="DZ74" i="79"/>
  <c r="EA74" i="79"/>
  <c r="EB74" i="79"/>
  <c r="EC74" i="79"/>
  <c r="ED74" i="79"/>
  <c r="EE74" i="79"/>
  <c r="FP77" i="79"/>
  <c r="FM25" i="79"/>
  <c r="FN25" i="79"/>
  <c r="FO25" i="79"/>
  <c r="FP25" i="79"/>
  <c r="FQ25" i="79"/>
  <c r="FR25" i="79"/>
  <c r="FS25" i="79"/>
  <c r="FM26" i="79"/>
  <c r="FN26" i="79"/>
  <c r="FO26" i="79"/>
  <c r="FP26" i="79"/>
  <c r="FQ26" i="79"/>
  <c r="FR26" i="79"/>
  <c r="FS26" i="79"/>
  <c r="FM33" i="79"/>
  <c r="FM35" i="79" s="1"/>
  <c r="FM32" i="79"/>
  <c r="FM34" i="79" s="1"/>
  <c r="FM31" i="79"/>
  <c r="FO33" i="79"/>
  <c r="FO32" i="79"/>
  <c r="FO31" i="79"/>
  <c r="FQ33" i="79"/>
  <c r="FQ35" i="79" s="1"/>
  <c r="FQ32" i="79"/>
  <c r="FQ31" i="79"/>
  <c r="FQ34" i="79" s="1"/>
  <c r="FS33" i="79"/>
  <c r="FS32" i="79"/>
  <c r="FS31" i="79"/>
  <c r="DA33" i="79"/>
  <c r="DA32" i="79"/>
  <c r="DA34" i="79" s="1"/>
  <c r="DA31" i="79"/>
  <c r="CY33" i="79"/>
  <c r="CY32" i="79"/>
  <c r="CY31" i="79"/>
  <c r="CY35" i="79" s="1"/>
  <c r="CW33" i="79"/>
  <c r="CW32" i="79"/>
  <c r="CW31" i="79"/>
  <c r="CW35" i="79" s="1"/>
  <c r="CU33" i="79"/>
  <c r="CU32" i="79"/>
  <c r="CU31" i="79"/>
  <c r="CQ35" i="79"/>
  <c r="CQ34" i="79"/>
  <c r="CO35" i="79"/>
  <c r="CO34" i="79"/>
  <c r="CW34" i="79" l="1"/>
  <c r="DA35" i="79"/>
  <c r="FO35" i="79"/>
  <c r="FS34" i="79"/>
  <c r="CU35" i="79"/>
  <c r="CY34" i="79"/>
  <c r="FS35" i="79"/>
  <c r="FO34" i="79"/>
  <c r="CU34" i="79"/>
  <c r="CK35" i="79"/>
  <c r="CK34" i="79"/>
  <c r="CM35" i="79"/>
  <c r="CM34" i="79"/>
  <c r="I17" i="95" l="1"/>
  <c r="G17" i="95"/>
  <c r="I16" i="95"/>
  <c r="G16" i="95"/>
  <c r="I15" i="95"/>
  <c r="G15" i="95"/>
  <c r="I14" i="95"/>
  <c r="G14" i="95"/>
  <c r="A14" i="95"/>
  <c r="A15" i="95"/>
  <c r="A16" i="95"/>
  <c r="A17" i="95"/>
  <c r="I18" i="95" l="1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A73" i="95"/>
  <c r="I73" i="95"/>
  <c r="G73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I39" i="95"/>
  <c r="G39" i="95"/>
  <c r="I38" i="95"/>
  <c r="G38" i="95"/>
  <c r="I37" i="95"/>
  <c r="G37" i="95"/>
  <c r="I36" i="95"/>
  <c r="G36" i="95"/>
  <c r="I35" i="95"/>
  <c r="G35" i="95"/>
  <c r="I34" i="95"/>
  <c r="G34" i="95"/>
  <c r="A9" i="82" l="1"/>
  <c r="A10" i="82"/>
  <c r="A11" i="82"/>
  <c r="B13" i="82"/>
  <c r="B9" i="82"/>
  <c r="B10" i="82"/>
  <c r="B11" i="82"/>
  <c r="B12" i="82"/>
  <c r="EX19" i="79"/>
  <c r="EN19" i="79"/>
  <c r="EX18" i="79"/>
  <c r="EN18" i="79"/>
  <c r="EX17" i="79"/>
  <c r="EN17" i="79"/>
  <c r="I17" i="79"/>
  <c r="I18" i="79"/>
  <c r="I19" i="79"/>
  <c r="I16" i="79"/>
  <c r="E17" i="79"/>
  <c r="E18" i="79"/>
  <c r="E19" i="79"/>
  <c r="EX16" i="79"/>
  <c r="EN16" i="79"/>
  <c r="E16" i="79"/>
  <c r="DC21" i="79" l="1"/>
  <c r="DD21" i="79"/>
  <c r="DE21" i="79"/>
  <c r="DF21" i="79"/>
  <c r="DG21" i="79"/>
  <c r="DH21" i="79"/>
  <c r="DI21" i="79"/>
  <c r="DJ21" i="79"/>
  <c r="DK21" i="79"/>
  <c r="DC22" i="79"/>
  <c r="DD22" i="79"/>
  <c r="DE22" i="79"/>
  <c r="DF22" i="79"/>
  <c r="DG22" i="79"/>
  <c r="DH22" i="79"/>
  <c r="DI22" i="79"/>
  <c r="DJ22" i="79"/>
  <c r="DK22" i="79"/>
  <c r="DC23" i="79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B24" i="79"/>
  <c r="DB23" i="79"/>
  <c r="DB22" i="79"/>
  <c r="DB21" i="79"/>
  <c r="G11" i="95" l="1"/>
  <c r="G12" i="95"/>
  <c r="G13" i="95"/>
  <c r="G10" i="95"/>
  <c r="H13" i="82" l="1"/>
  <c r="I13" i="82"/>
  <c r="J13" i="82"/>
  <c r="K13" i="82"/>
  <c r="L13" i="82"/>
  <c r="M13" i="82"/>
  <c r="N13" i="82"/>
  <c r="O13" i="82"/>
  <c r="P13" i="82"/>
  <c r="Q13" i="82"/>
  <c r="R13" i="82"/>
  <c r="G13" i="82"/>
  <c r="A70" i="82"/>
  <c r="B70" i="82"/>
  <c r="A13" i="82"/>
  <c r="A14" i="82"/>
  <c r="B14" i="82"/>
  <c r="R64" i="82"/>
  <c r="Q64" i="82"/>
  <c r="P64" i="82"/>
  <c r="O6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R63" i="82"/>
  <c r="Q63" i="82"/>
  <c r="P63" i="82"/>
  <c r="O63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R62" i="82"/>
  <c r="Q62" i="82"/>
  <c r="P62" i="82"/>
  <c r="O62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R61" i="82"/>
  <c r="Q61" i="82"/>
  <c r="P61" i="82"/>
  <c r="O61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R34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R29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R28" i="82"/>
  <c r="Q28" i="82"/>
  <c r="P28" i="82"/>
  <c r="O28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R25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R18" i="82"/>
  <c r="Q18" i="82"/>
  <c r="P18" i="82"/>
  <c r="O18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R17" i="82"/>
  <c r="R33" i="82" s="1"/>
  <c r="Q17" i="82"/>
  <c r="Q33" i="82" s="1"/>
  <c r="P17" i="82"/>
  <c r="P33" i="82" s="1"/>
  <c r="O17" i="82"/>
  <c r="O33" i="82" s="1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R16" i="82"/>
  <c r="R32" i="82" s="1"/>
  <c r="Q16" i="82"/>
  <c r="Q32" i="82" s="1"/>
  <c r="P16" i="82"/>
  <c r="P32" i="82" s="1"/>
  <c r="O16" i="82"/>
  <c r="O32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R15" i="82"/>
  <c r="R31" i="82" s="1"/>
  <c r="Q15" i="82"/>
  <c r="Q31" i="82" s="1"/>
  <c r="P15" i="82"/>
  <c r="P31" i="82" s="1"/>
  <c r="O15" i="82"/>
  <c r="O31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R14" i="82"/>
  <c r="R30" i="82" s="1"/>
  <c r="Q14" i="82"/>
  <c r="Q30" i="82" s="1"/>
  <c r="P14" i="82"/>
  <c r="P30" i="82" s="1"/>
  <c r="O14" i="82"/>
  <c r="O30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20" i="79" l="1"/>
  <c r="E20" i="79"/>
  <c r="EX77" i="79" l="1"/>
  <c r="DA77" i="79"/>
  <c r="CZ77" i="79"/>
  <c r="CY77" i="79"/>
  <c r="CW77" i="79"/>
  <c r="CV77" i="79"/>
  <c r="CU77" i="79"/>
  <c r="CT77" i="79"/>
  <c r="CS77" i="79"/>
  <c r="CR77" i="79"/>
  <c r="CN77" i="79"/>
  <c r="CX77" i="79" s="1"/>
  <c r="E77" i="79"/>
  <c r="EX76" i="79"/>
  <c r="EN76" i="79"/>
  <c r="CD76" i="79"/>
  <c r="O76" i="79"/>
  <c r="E76" i="79"/>
  <c r="EX75" i="79"/>
  <c r="EN75" i="79"/>
  <c r="CD75" i="79"/>
  <c r="O75" i="79"/>
  <c r="E75" i="79"/>
  <c r="EN74" i="79"/>
  <c r="EL74" i="79"/>
  <c r="EJ74" i="79"/>
  <c r="EH74" i="79"/>
  <c r="EG74" i="79"/>
  <c r="EF74" i="79"/>
  <c r="DX74" i="79"/>
  <c r="DW74" i="79"/>
  <c r="DV74" i="79"/>
  <c r="DD74" i="79"/>
  <c r="DC74" i="79"/>
  <c r="DB74" i="79"/>
  <c r="CQ74" i="79"/>
  <c r="CP74" i="79"/>
  <c r="CO74" i="79"/>
  <c r="CN74" i="79"/>
  <c r="CM74" i="79"/>
  <c r="CL74" i="79"/>
  <c r="CK74" i="79"/>
  <c r="CJ74" i="79"/>
  <c r="CI74" i="79"/>
  <c r="CH74" i="79"/>
  <c r="E74" i="79"/>
  <c r="EX73" i="79"/>
  <c r="EN73" i="79"/>
  <c r="E73" i="79"/>
  <c r="EX72" i="79"/>
  <c r="EV72" i="79"/>
  <c r="ET72" i="79"/>
  <c r="ER72" i="79"/>
  <c r="EQ72" i="79"/>
  <c r="EP72" i="79"/>
  <c r="EN72" i="79"/>
  <c r="O72" i="79"/>
  <c r="E72" i="79"/>
  <c r="O71" i="79"/>
  <c r="E71" i="79"/>
  <c r="CL70" i="79"/>
  <c r="O70" i="79"/>
  <c r="E70" i="79"/>
  <c r="O69" i="79"/>
  <c r="E69" i="79"/>
  <c r="O68" i="79"/>
  <c r="E68" i="79"/>
  <c r="EN67" i="79"/>
  <c r="EL67" i="79"/>
  <c r="EJ67" i="79"/>
  <c r="EH67" i="79"/>
  <c r="EG67" i="79"/>
  <c r="EF67" i="79"/>
  <c r="DK67" i="79"/>
  <c r="DJ67" i="79"/>
  <c r="DI67" i="79"/>
  <c r="DH67" i="79"/>
  <c r="DG67" i="79"/>
  <c r="DF67" i="79"/>
  <c r="DE67" i="79"/>
  <c r="DD67" i="79"/>
  <c r="DC67" i="79"/>
  <c r="DB67" i="79"/>
  <c r="O67" i="79"/>
  <c r="E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EX53" i="79"/>
  <c r="EN53" i="79"/>
  <c r="E53" i="79"/>
  <c r="EN52" i="79"/>
  <c r="DA52" i="79"/>
  <c r="CZ52" i="79"/>
  <c r="CY52" i="79"/>
  <c r="CX52" i="79"/>
  <c r="CW52" i="79"/>
  <c r="CV52" i="79"/>
  <c r="CU52" i="79"/>
  <c r="CT52" i="79"/>
  <c r="CS52" i="79"/>
  <c r="CR52" i="79"/>
  <c r="E52" i="79"/>
  <c r="O51" i="79"/>
  <c r="E51" i="79"/>
  <c r="E50" i="79"/>
  <c r="EX49" i="79"/>
  <c r="EN49" i="79"/>
  <c r="CZ49" i="79"/>
  <c r="CV49" i="79"/>
  <c r="CT49" i="79"/>
  <c r="CS49" i="79"/>
  <c r="CR49" i="79"/>
  <c r="CN49" i="79"/>
  <c r="CX49" i="79" s="1"/>
  <c r="E49" i="79"/>
  <c r="EX48" i="79"/>
  <c r="EN48" i="79"/>
  <c r="O48" i="79"/>
  <c r="E48" i="79"/>
  <c r="EX47" i="79"/>
  <c r="EN47" i="79"/>
  <c r="E47" i="79"/>
  <c r="EX46" i="79"/>
  <c r="EN46" i="79"/>
  <c r="O46" i="79"/>
  <c r="I46" i="79"/>
  <c r="E46" i="79"/>
  <c r="EX45" i="79"/>
  <c r="EN45" i="79"/>
  <c r="O45" i="79"/>
  <c r="E45" i="79"/>
  <c r="EX44" i="79"/>
  <c r="EN44" i="79"/>
  <c r="O44" i="79"/>
  <c r="E44" i="79"/>
  <c r="EX43" i="79"/>
  <c r="EN43" i="79"/>
  <c r="O43" i="79"/>
  <c r="E43" i="79"/>
  <c r="E42" i="79"/>
  <c r="EX41" i="79"/>
  <c r="EN41" i="79"/>
  <c r="O41" i="79"/>
  <c r="E41" i="79"/>
  <c r="EX40" i="79"/>
  <c r="EN40" i="79"/>
  <c r="E40" i="79"/>
  <c r="EX39" i="79"/>
  <c r="EN39" i="79"/>
  <c r="E39" i="79"/>
  <c r="EX38" i="79"/>
  <c r="EN38" i="79"/>
  <c r="E38" i="79"/>
  <c r="EX37" i="79"/>
  <c r="EN37" i="79"/>
  <c r="E37" i="79"/>
  <c r="EX36" i="79"/>
  <c r="EN36" i="79"/>
  <c r="O36" i="79"/>
  <c r="O37" i="79" s="1"/>
  <c r="O38" i="79" s="1"/>
  <c r="O39" i="79" s="1"/>
  <c r="O40" i="79" s="1"/>
  <c r="E36" i="79"/>
  <c r="FI35" i="79"/>
  <c r="FH35" i="79"/>
  <c r="FG35" i="79"/>
  <c r="FF35" i="79"/>
  <c r="FE35" i="79"/>
  <c r="FD35" i="79"/>
  <c r="FC35" i="79"/>
  <c r="FB35" i="79"/>
  <c r="FA35" i="79"/>
  <c r="EZ35" i="79"/>
  <c r="ER35" i="79"/>
  <c r="EQ35" i="79"/>
  <c r="EP35" i="79"/>
  <c r="EH35" i="79"/>
  <c r="EG35" i="79"/>
  <c r="EF35" i="79"/>
  <c r="ED35" i="79"/>
  <c r="EB35" i="79"/>
  <c r="DZ35" i="79"/>
  <c r="DX35" i="79"/>
  <c r="DW35" i="79"/>
  <c r="DV35" i="79"/>
  <c r="DT35" i="79"/>
  <c r="DR35" i="79"/>
  <c r="DP35" i="79"/>
  <c r="DN35" i="79"/>
  <c r="DM35" i="79"/>
  <c r="DL35" i="79"/>
  <c r="DJ35" i="79"/>
  <c r="DH35" i="79"/>
  <c r="DF35" i="79"/>
  <c r="DD35" i="79"/>
  <c r="DC35" i="79"/>
  <c r="DB35" i="79"/>
  <c r="CP35" i="79"/>
  <c r="CL35" i="79"/>
  <c r="CJ35" i="79"/>
  <c r="CI35" i="79"/>
  <c r="CH35" i="79"/>
  <c r="CG35" i="79"/>
  <c r="CF35" i="79"/>
  <c r="CE35" i="79"/>
  <c r="CC35" i="79"/>
  <c r="CB35" i="79"/>
  <c r="CA35" i="79"/>
  <c r="BZ35" i="79"/>
  <c r="BY35" i="79"/>
  <c r="BX35" i="79"/>
  <c r="AS35" i="79"/>
  <c r="AR35" i="79"/>
  <c r="AQ35" i="79"/>
  <c r="AP35" i="79"/>
  <c r="AO35" i="79"/>
  <c r="AN35" i="79"/>
  <c r="AM35" i="79"/>
  <c r="AL35" i="79"/>
  <c r="AK35" i="79"/>
  <c r="AJ35" i="79"/>
  <c r="AI35" i="79"/>
  <c r="AH35" i="79"/>
  <c r="AG35" i="79"/>
  <c r="AF35" i="79"/>
  <c r="AE35" i="79"/>
  <c r="AD35" i="79"/>
  <c r="AC35" i="79"/>
  <c r="AB35" i="79"/>
  <c r="AA35" i="79"/>
  <c r="Z35" i="79"/>
  <c r="Y35" i="79"/>
  <c r="X35" i="79"/>
  <c r="W35" i="79"/>
  <c r="V35" i="79"/>
  <c r="U35" i="79"/>
  <c r="T35" i="79"/>
  <c r="S35" i="79"/>
  <c r="R35" i="79"/>
  <c r="Q35" i="79"/>
  <c r="P35" i="79"/>
  <c r="I35" i="79"/>
  <c r="E35" i="79"/>
  <c r="FI34" i="79"/>
  <c r="FH34" i="79"/>
  <c r="FG34" i="79"/>
  <c r="FF34" i="79"/>
  <c r="FE34" i="79"/>
  <c r="FD34" i="79"/>
  <c r="FC34" i="79"/>
  <c r="FB34" i="79"/>
  <c r="FA34" i="79"/>
  <c r="EZ34" i="79"/>
  <c r="ER34" i="79"/>
  <c r="EQ34" i="79"/>
  <c r="EP34" i="79"/>
  <c r="EH34" i="79"/>
  <c r="EG34" i="79"/>
  <c r="EF34" i="79"/>
  <c r="ED34" i="79"/>
  <c r="EB34" i="79"/>
  <c r="DZ34" i="79"/>
  <c r="DX34" i="79"/>
  <c r="DW34" i="79"/>
  <c r="DV34" i="79"/>
  <c r="DT34" i="79"/>
  <c r="DR34" i="79"/>
  <c r="DP34" i="79"/>
  <c r="DN34" i="79"/>
  <c r="DM34" i="79"/>
  <c r="DL34" i="79"/>
  <c r="DJ34" i="79"/>
  <c r="DH34" i="79"/>
  <c r="DF34" i="79"/>
  <c r="DD34" i="79"/>
  <c r="DC34" i="79"/>
  <c r="DB34" i="79"/>
  <c r="CP34" i="79"/>
  <c r="CL34" i="79"/>
  <c r="CJ34" i="79"/>
  <c r="CI34" i="79"/>
  <c r="CH34" i="79"/>
  <c r="CG34" i="79"/>
  <c r="CF34" i="79"/>
  <c r="CE34" i="79"/>
  <c r="CC34" i="79"/>
  <c r="CB34" i="79"/>
  <c r="CA34" i="79"/>
  <c r="BZ34" i="79"/>
  <c r="BY34" i="79"/>
  <c r="BX34" i="79"/>
  <c r="AS34" i="79"/>
  <c r="AR34" i="79"/>
  <c r="AQ34" i="79"/>
  <c r="AP34" i="79"/>
  <c r="AO34" i="79"/>
  <c r="AN34" i="79"/>
  <c r="AM34" i="79"/>
  <c r="AL34" i="79"/>
  <c r="AK34" i="79"/>
  <c r="AJ34" i="79"/>
  <c r="AI34" i="79"/>
  <c r="AH34" i="79"/>
  <c r="AG34" i="79"/>
  <c r="AF34" i="79"/>
  <c r="AE34" i="79"/>
  <c r="AD34" i="79"/>
  <c r="AC34" i="79"/>
  <c r="AB34" i="79"/>
  <c r="AA34" i="79"/>
  <c r="Z34" i="79"/>
  <c r="Y34" i="79"/>
  <c r="X34" i="79"/>
  <c r="W34" i="79"/>
  <c r="V34" i="79"/>
  <c r="U34" i="79"/>
  <c r="T34" i="79"/>
  <c r="S34" i="79"/>
  <c r="R34" i="79"/>
  <c r="Q34" i="79"/>
  <c r="P34" i="79"/>
  <c r="I34" i="79"/>
  <c r="E34" i="79"/>
  <c r="FR33" i="79"/>
  <c r="FP33" i="79"/>
  <c r="FN33" i="79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Y33" i="79"/>
  <c r="X33" i="79"/>
  <c r="W33" i="79"/>
  <c r="V33" i="79"/>
  <c r="U33" i="79"/>
  <c r="T33" i="79"/>
  <c r="S33" i="79"/>
  <c r="R33" i="79"/>
  <c r="Q33" i="79"/>
  <c r="P33" i="79"/>
  <c r="I33" i="79"/>
  <c r="E33" i="79"/>
  <c r="FR32" i="79"/>
  <c r="FP32" i="79"/>
  <c r="FN32" i="79"/>
  <c r="FL32" i="79"/>
  <c r="FK32" i="79"/>
  <c r="FK34" i="79" s="1"/>
  <c r="FJ32" i="79"/>
  <c r="EX32" i="79"/>
  <c r="EN32" i="79"/>
  <c r="CZ32" i="79"/>
  <c r="CV32" i="79"/>
  <c r="CT32" i="79"/>
  <c r="CS32" i="79"/>
  <c r="CR32" i="79"/>
  <c r="CN32" i="79"/>
  <c r="CX32" i="79" s="1"/>
  <c r="Y32" i="79"/>
  <c r="X32" i="79"/>
  <c r="W32" i="79"/>
  <c r="V32" i="79"/>
  <c r="U32" i="79"/>
  <c r="T32" i="79"/>
  <c r="S32" i="79"/>
  <c r="R32" i="79"/>
  <c r="Q32" i="79"/>
  <c r="P32" i="79"/>
  <c r="O32" i="79"/>
  <c r="O42" i="79" s="1"/>
  <c r="I32" i="79"/>
  <c r="E32" i="79"/>
  <c r="FR31" i="79"/>
  <c r="FP31" i="79"/>
  <c r="FP34" i="79" s="1"/>
  <c r="FN31" i="79"/>
  <c r="FL31" i="79"/>
  <c r="FK31" i="79"/>
  <c r="FJ31" i="79"/>
  <c r="EX31" i="79"/>
  <c r="EN31" i="79"/>
  <c r="CZ31" i="79"/>
  <c r="CX31" i="79"/>
  <c r="CX35" i="79" s="1"/>
  <c r="CV31" i="79"/>
  <c r="CV35" i="79" s="1"/>
  <c r="CT31" i="79"/>
  <c r="CS31" i="79"/>
  <c r="CR31" i="79"/>
  <c r="CN31" i="79"/>
  <c r="CD31" i="79"/>
  <c r="CD34" i="79" s="1"/>
  <c r="Y31" i="79"/>
  <c r="X31" i="79"/>
  <c r="W31" i="79"/>
  <c r="V31" i="79"/>
  <c r="U31" i="79"/>
  <c r="T31" i="79"/>
  <c r="S31" i="79"/>
  <c r="R31" i="79"/>
  <c r="Q31" i="79"/>
  <c r="P31" i="79"/>
  <c r="I31" i="79"/>
  <c r="E31" i="79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CG30" i="79"/>
  <c r="CF30" i="79"/>
  <c r="CE30" i="79"/>
  <c r="CD30" i="79"/>
  <c r="CC30" i="79"/>
  <c r="CA30" i="79"/>
  <c r="BZ30" i="79"/>
  <c r="BX30" i="79"/>
  <c r="E30" i="79"/>
  <c r="B30" i="79"/>
  <c r="EX29" i="79"/>
  <c r="EN29" i="79"/>
  <c r="DA29" i="79"/>
  <c r="CZ29" i="79"/>
  <c r="CY29" i="79"/>
  <c r="CX29" i="79"/>
  <c r="CW29" i="79"/>
  <c r="CV29" i="79"/>
  <c r="CU29" i="79"/>
  <c r="CT29" i="79"/>
  <c r="CS29" i="79"/>
  <c r="CR29" i="79"/>
  <c r="E29" i="79"/>
  <c r="B29" i="79"/>
  <c r="EX28" i="79"/>
  <c r="EN28" i="79"/>
  <c r="DA28" i="79"/>
  <c r="CZ28" i="79"/>
  <c r="CY28" i="79"/>
  <c r="CX28" i="79"/>
  <c r="CW28" i="79"/>
  <c r="CV28" i="79"/>
  <c r="CU28" i="79"/>
  <c r="CT28" i="79"/>
  <c r="CS28" i="79"/>
  <c r="CR28" i="79"/>
  <c r="E28" i="79"/>
  <c r="I27" i="79"/>
  <c r="H27" i="79"/>
  <c r="E27" i="79"/>
  <c r="FL26" i="79"/>
  <c r="FK26" i="79"/>
  <c r="FJ26" i="79"/>
  <c r="EX26" i="79"/>
  <c r="EN26" i="79"/>
  <c r="DA26" i="79"/>
  <c r="CZ26" i="79"/>
  <c r="CY26" i="79"/>
  <c r="CW26" i="79"/>
  <c r="CV26" i="79"/>
  <c r="CU26" i="79"/>
  <c r="CT26" i="79"/>
  <c r="CS26" i="79"/>
  <c r="CR26" i="79"/>
  <c r="CN26" i="79"/>
  <c r="CX26" i="79" s="1"/>
  <c r="Y26" i="79"/>
  <c r="X26" i="79"/>
  <c r="W26" i="79"/>
  <c r="V26" i="79"/>
  <c r="U26" i="79"/>
  <c r="T26" i="79"/>
  <c r="S26" i="79"/>
  <c r="R26" i="79"/>
  <c r="Q26" i="79"/>
  <c r="P26" i="79"/>
  <c r="O26" i="79"/>
  <c r="O27" i="79" s="1"/>
  <c r="I26" i="79"/>
  <c r="H26" i="79"/>
  <c r="E26" i="79"/>
  <c r="FL25" i="79"/>
  <c r="FK25" i="79"/>
  <c r="FJ25" i="79"/>
  <c r="EX25" i="79"/>
  <c r="EN25" i="79"/>
  <c r="DA25" i="79"/>
  <c r="CZ25" i="79"/>
  <c r="CY25" i="79"/>
  <c r="CW25" i="79"/>
  <c r="CV25" i="79"/>
  <c r="CU25" i="79"/>
  <c r="CT25" i="79"/>
  <c r="CS25" i="79"/>
  <c r="CR25" i="79"/>
  <c r="CN25" i="79"/>
  <c r="CX25" i="79" s="1"/>
  <c r="Y25" i="79"/>
  <c r="X25" i="79"/>
  <c r="W25" i="79"/>
  <c r="V25" i="79"/>
  <c r="U25" i="79"/>
  <c r="T25" i="79"/>
  <c r="S25" i="79"/>
  <c r="R25" i="79"/>
  <c r="Q25" i="79"/>
  <c r="P25" i="79"/>
  <c r="I25" i="79"/>
  <c r="H25" i="79"/>
  <c r="E25" i="79"/>
  <c r="I24" i="79"/>
  <c r="H24" i="79"/>
  <c r="E24" i="79"/>
  <c r="I23" i="79"/>
  <c r="H23" i="79"/>
  <c r="E23" i="79"/>
  <c r="I22" i="79"/>
  <c r="H22" i="79"/>
  <c r="E22" i="79"/>
  <c r="O21" i="79"/>
  <c r="O22" i="79" s="1"/>
  <c r="O23" i="79" s="1"/>
  <c r="O24" i="79" s="1"/>
  <c r="I21" i="79"/>
  <c r="H21" i="79"/>
  <c r="E21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20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CN34" i="79" l="1"/>
  <c r="FK35" i="79"/>
  <c r="EN35" i="79"/>
  <c r="FP35" i="79"/>
  <c r="EV73" i="79"/>
  <c r="EL17" i="79"/>
  <c r="EV19" i="79"/>
  <c r="EV16" i="79"/>
  <c r="EV17" i="79"/>
  <c r="EV18" i="79"/>
  <c r="EL18" i="79"/>
  <c r="EL16" i="79"/>
  <c r="EL19" i="79"/>
  <c r="BY30" i="79"/>
  <c r="CZ35" i="79"/>
  <c r="H173" i="80"/>
  <c r="F173" i="80" s="1"/>
  <c r="H164" i="80"/>
  <c r="F164" i="80" s="1"/>
  <c r="H155" i="80"/>
  <c r="F155" i="80" s="1"/>
  <c r="H146" i="80"/>
  <c r="F146" i="80" s="1"/>
  <c r="H137" i="80"/>
  <c r="F137" i="80" s="1"/>
  <c r="H128" i="80"/>
  <c r="F128" i="80" s="1"/>
  <c r="H118" i="80"/>
  <c r="F118" i="80" s="1"/>
  <c r="H109" i="80"/>
  <c r="F109" i="80" s="1"/>
  <c r="H76" i="80"/>
  <c r="F76" i="80" s="1"/>
  <c r="H84" i="80"/>
  <c r="F84" i="80" s="1"/>
  <c r="H92" i="80"/>
  <c r="F92" i="80" s="1"/>
  <c r="H100" i="80"/>
  <c r="F100" i="80" s="1"/>
  <c r="H108" i="80"/>
  <c r="F108" i="80" s="1"/>
  <c r="H61" i="80"/>
  <c r="F61" i="80" s="1"/>
  <c r="H69" i="80"/>
  <c r="F69" i="80" s="1"/>
  <c r="H135" i="80"/>
  <c r="F135" i="80" s="1"/>
  <c r="H160" i="80"/>
  <c r="F160" i="80" s="1"/>
  <c r="H81" i="80"/>
  <c r="F81" i="80" s="1"/>
  <c r="H174" i="80"/>
  <c r="F174" i="80" s="1"/>
  <c r="H165" i="80"/>
  <c r="F165" i="80" s="1"/>
  <c r="H156" i="80"/>
  <c r="F156" i="80" s="1"/>
  <c r="H147" i="80"/>
  <c r="F147" i="80" s="1"/>
  <c r="H138" i="80"/>
  <c r="F138" i="80" s="1"/>
  <c r="H129" i="80"/>
  <c r="F129" i="80" s="1"/>
  <c r="H119" i="80"/>
  <c r="F119" i="80" s="1"/>
  <c r="H110" i="80"/>
  <c r="F110" i="80" s="1"/>
  <c r="H77" i="80"/>
  <c r="F77" i="80" s="1"/>
  <c r="H85" i="80"/>
  <c r="F85" i="80" s="1"/>
  <c r="H93" i="80"/>
  <c r="F93" i="80" s="1"/>
  <c r="H101" i="80"/>
  <c r="F101" i="80" s="1"/>
  <c r="H117" i="80"/>
  <c r="F117" i="80" s="1"/>
  <c r="H62" i="80"/>
  <c r="F62" i="80" s="1"/>
  <c r="H70" i="80"/>
  <c r="F70" i="80" s="1"/>
  <c r="H94" i="80"/>
  <c r="F94" i="80" s="1"/>
  <c r="H63" i="80"/>
  <c r="F63" i="80" s="1"/>
  <c r="H144" i="80"/>
  <c r="F144" i="80" s="1"/>
  <c r="H123" i="80"/>
  <c r="F123" i="80" s="1"/>
  <c r="H162" i="80"/>
  <c r="F162" i="80" s="1"/>
  <c r="H175" i="80"/>
  <c r="F175" i="80" s="1"/>
  <c r="H166" i="80"/>
  <c r="F166" i="80" s="1"/>
  <c r="H157" i="80"/>
  <c r="F157" i="80" s="1"/>
  <c r="H148" i="80"/>
  <c r="F148" i="80" s="1"/>
  <c r="H139" i="80"/>
  <c r="F139" i="80" s="1"/>
  <c r="H130" i="80"/>
  <c r="F130" i="80" s="1"/>
  <c r="H120" i="80"/>
  <c r="F120" i="80" s="1"/>
  <c r="H111" i="80"/>
  <c r="F111" i="80" s="1"/>
  <c r="H78" i="80"/>
  <c r="F78" i="80" s="1"/>
  <c r="H86" i="80"/>
  <c r="F86" i="80" s="1"/>
  <c r="H102" i="80"/>
  <c r="F102" i="80" s="1"/>
  <c r="H142" i="80"/>
  <c r="F142" i="80" s="1"/>
  <c r="H66" i="80"/>
  <c r="F66" i="80" s="1"/>
  <c r="H74" i="80"/>
  <c r="F74" i="80" s="1"/>
  <c r="H176" i="80"/>
  <c r="F176" i="80" s="1"/>
  <c r="H167" i="80"/>
  <c r="F167" i="80" s="1"/>
  <c r="H158" i="80"/>
  <c r="F158" i="80" s="1"/>
  <c r="H149" i="80"/>
  <c r="F149" i="80" s="1"/>
  <c r="H140" i="80"/>
  <c r="F140" i="80" s="1"/>
  <c r="H131" i="80"/>
  <c r="F131" i="80" s="1"/>
  <c r="H121" i="80"/>
  <c r="F121" i="80" s="1"/>
  <c r="H112" i="80"/>
  <c r="F112" i="80" s="1"/>
  <c r="H79" i="80"/>
  <c r="F79" i="80" s="1"/>
  <c r="H87" i="80"/>
  <c r="F87" i="80" s="1"/>
  <c r="H95" i="80"/>
  <c r="F95" i="80" s="1"/>
  <c r="H103" i="80"/>
  <c r="F103" i="80" s="1"/>
  <c r="H64" i="80"/>
  <c r="F64" i="80" s="1"/>
  <c r="H169" i="80"/>
  <c r="F169" i="80" s="1"/>
  <c r="H97" i="80"/>
  <c r="F97" i="80" s="1"/>
  <c r="H177" i="80"/>
  <c r="F177" i="80" s="1"/>
  <c r="H168" i="80"/>
  <c r="F168" i="80" s="1"/>
  <c r="H159" i="80"/>
  <c r="F159" i="80" s="1"/>
  <c r="H150" i="80"/>
  <c r="F150" i="80" s="1"/>
  <c r="H141" i="80"/>
  <c r="F141" i="80" s="1"/>
  <c r="H132" i="80"/>
  <c r="F132" i="80" s="1"/>
  <c r="H122" i="80"/>
  <c r="F122" i="80" s="1"/>
  <c r="H113" i="80"/>
  <c r="F113" i="80" s="1"/>
  <c r="H80" i="80"/>
  <c r="F80" i="80" s="1"/>
  <c r="H88" i="80"/>
  <c r="F88" i="80" s="1"/>
  <c r="H96" i="80"/>
  <c r="F96" i="80" s="1"/>
  <c r="H104" i="80"/>
  <c r="F104" i="80" s="1"/>
  <c r="H153" i="80"/>
  <c r="F153" i="80" s="1"/>
  <c r="H65" i="80"/>
  <c r="F65" i="80" s="1"/>
  <c r="H178" i="80"/>
  <c r="F178" i="80" s="1"/>
  <c r="H89" i="80"/>
  <c r="F89" i="80" s="1"/>
  <c r="H179" i="80"/>
  <c r="F179" i="80" s="1"/>
  <c r="H170" i="80"/>
  <c r="F170" i="80" s="1"/>
  <c r="H161" i="80"/>
  <c r="F161" i="80" s="1"/>
  <c r="H152" i="80"/>
  <c r="F152" i="80" s="1"/>
  <c r="H143" i="80"/>
  <c r="F143" i="80" s="1"/>
  <c r="H134" i="80"/>
  <c r="F134" i="80" s="1"/>
  <c r="H124" i="80"/>
  <c r="F124" i="80" s="1"/>
  <c r="H115" i="80"/>
  <c r="F115" i="80" s="1"/>
  <c r="H82" i="80"/>
  <c r="F82" i="80" s="1"/>
  <c r="H90" i="80"/>
  <c r="F90" i="80" s="1"/>
  <c r="H98" i="80"/>
  <c r="F98" i="80" s="1"/>
  <c r="H106" i="80"/>
  <c r="F106" i="80" s="1"/>
  <c r="H171" i="80"/>
  <c r="F171" i="80" s="1"/>
  <c r="H67" i="80"/>
  <c r="F67" i="80" s="1"/>
  <c r="H75" i="80"/>
  <c r="F75" i="80" s="1"/>
  <c r="H73" i="80"/>
  <c r="F73" i="80" s="1"/>
  <c r="H151" i="80"/>
  <c r="F151" i="80" s="1"/>
  <c r="H114" i="80"/>
  <c r="F114" i="80" s="1"/>
  <c r="H172" i="80"/>
  <c r="F172" i="80" s="1"/>
  <c r="H163" i="80"/>
  <c r="F163" i="80" s="1"/>
  <c r="H154" i="80"/>
  <c r="F154" i="80" s="1"/>
  <c r="H145" i="80"/>
  <c r="F145" i="80" s="1"/>
  <c r="H136" i="80"/>
  <c r="F136" i="80" s="1"/>
  <c r="H127" i="80"/>
  <c r="F127" i="80" s="1"/>
  <c r="H126" i="80"/>
  <c r="F126" i="80" s="1"/>
  <c r="H125" i="80"/>
  <c r="F125" i="80" s="1"/>
  <c r="H116" i="80"/>
  <c r="F116" i="80" s="1"/>
  <c r="H83" i="80"/>
  <c r="F83" i="80" s="1"/>
  <c r="H91" i="80"/>
  <c r="F91" i="80" s="1"/>
  <c r="H99" i="80"/>
  <c r="F99" i="80" s="1"/>
  <c r="H107" i="80"/>
  <c r="F107" i="80" s="1"/>
  <c r="H60" i="80"/>
  <c r="F60" i="80" s="1"/>
  <c r="H68" i="80"/>
  <c r="F68" i="80" s="1"/>
  <c r="H71" i="80"/>
  <c r="F71" i="80" s="1"/>
  <c r="H72" i="80"/>
  <c r="F72" i="80" s="1"/>
  <c r="H133" i="80"/>
  <c r="F133" i="80" s="1"/>
  <c r="H105" i="80"/>
  <c r="F105" i="80" s="1"/>
  <c r="H11" i="80"/>
  <c r="H8" i="80"/>
  <c r="H9" i="80"/>
  <c r="H10" i="80"/>
  <c r="H20" i="80"/>
  <c r="F20" i="80" s="1"/>
  <c r="H28" i="80"/>
  <c r="F28" i="80" s="1"/>
  <c r="H36" i="80"/>
  <c r="F36" i="80" s="1"/>
  <c r="H44" i="80"/>
  <c r="F44" i="80" s="1"/>
  <c r="H52" i="80"/>
  <c r="F52" i="80" s="1"/>
  <c r="H12" i="80"/>
  <c r="H41" i="80"/>
  <c r="F41" i="80" s="1"/>
  <c r="H17" i="80"/>
  <c r="H19" i="80"/>
  <c r="H21" i="80"/>
  <c r="F21" i="80" s="1"/>
  <c r="H29" i="80"/>
  <c r="F29" i="80" s="1"/>
  <c r="H37" i="80"/>
  <c r="F37" i="80" s="1"/>
  <c r="H45" i="80"/>
  <c r="F45" i="80" s="1"/>
  <c r="H53" i="80"/>
  <c r="F53" i="80" s="1"/>
  <c r="H13" i="80"/>
  <c r="H14" i="80"/>
  <c r="H49" i="80"/>
  <c r="F49" i="80" s="1"/>
  <c r="H43" i="80"/>
  <c r="F43" i="80" s="1"/>
  <c r="H22" i="80"/>
  <c r="F22" i="80" s="1"/>
  <c r="H30" i="80"/>
  <c r="F30" i="80" s="1"/>
  <c r="H38" i="80"/>
  <c r="F38" i="80" s="1"/>
  <c r="H46" i="80"/>
  <c r="F46" i="80" s="1"/>
  <c r="H54" i="80"/>
  <c r="F54" i="80" s="1"/>
  <c r="H15" i="80"/>
  <c r="H57" i="80"/>
  <c r="F57" i="80" s="1"/>
  <c r="H59" i="80"/>
  <c r="F59" i="80" s="1"/>
  <c r="H23" i="80"/>
  <c r="F23" i="80" s="1"/>
  <c r="H31" i="80"/>
  <c r="F31" i="80" s="1"/>
  <c r="H39" i="80"/>
  <c r="F39" i="80" s="1"/>
  <c r="H47" i="80"/>
  <c r="F47" i="80" s="1"/>
  <c r="H55" i="80"/>
  <c r="F55" i="80" s="1"/>
  <c r="H25" i="80"/>
  <c r="F25" i="80" s="1"/>
  <c r="H51" i="80"/>
  <c r="F51" i="80" s="1"/>
  <c r="H24" i="80"/>
  <c r="F24" i="80" s="1"/>
  <c r="H32" i="80"/>
  <c r="F32" i="80" s="1"/>
  <c r="H40" i="80"/>
  <c r="F40" i="80" s="1"/>
  <c r="H48" i="80"/>
  <c r="F48" i="80" s="1"/>
  <c r="H56" i="80"/>
  <c r="F56" i="80" s="1"/>
  <c r="H16" i="80"/>
  <c r="H33" i="80"/>
  <c r="F33" i="80" s="1"/>
  <c r="H27" i="80"/>
  <c r="F27" i="80" s="1"/>
  <c r="H26" i="80"/>
  <c r="F26" i="80" s="1"/>
  <c r="H34" i="80"/>
  <c r="F34" i="80" s="1"/>
  <c r="H42" i="80"/>
  <c r="F42" i="80" s="1"/>
  <c r="H50" i="80"/>
  <c r="F50" i="80" s="1"/>
  <c r="H58" i="80"/>
  <c r="F58" i="80" s="1"/>
  <c r="H18" i="80"/>
  <c r="H35" i="80"/>
  <c r="F35" i="80" s="1"/>
  <c r="H7" i="80"/>
  <c r="H6" i="80"/>
  <c r="H5" i="80"/>
  <c r="CR34" i="79"/>
  <c r="FJ34" i="79"/>
  <c r="CS34" i="79"/>
  <c r="FR35" i="79"/>
  <c r="CT34" i="79"/>
  <c r="FL34" i="79"/>
  <c r="CT35" i="79"/>
  <c r="ET64" i="79"/>
  <c r="ET18" i="79"/>
  <c r="EJ18" i="79"/>
  <c r="ET16" i="79"/>
  <c r="EJ17" i="79"/>
  <c r="EJ16" i="79"/>
  <c r="ET19" i="79"/>
  <c r="EJ19" i="79"/>
  <c r="ET17" i="79"/>
  <c r="FN34" i="79"/>
  <c r="EX35" i="79"/>
  <c r="ET9" i="79"/>
  <c r="EL10" i="79"/>
  <c r="EJ25" i="79"/>
  <c r="ET26" i="79"/>
  <c r="EJ28" i="79"/>
  <c r="ET30" i="79"/>
  <c r="EL31" i="79"/>
  <c r="EL32" i="79"/>
  <c r="EJ33" i="79"/>
  <c r="CV34" i="79"/>
  <c r="EX34" i="79"/>
  <c r="FR34" i="79"/>
  <c r="CD35" i="79"/>
  <c r="CN35" i="79"/>
  <c r="FJ35" i="79"/>
  <c r="EJ36" i="79"/>
  <c r="EJ37" i="79"/>
  <c r="EJ38" i="79"/>
  <c r="EJ39" i="79"/>
  <c r="EJ40" i="79"/>
  <c r="EJ41" i="79"/>
  <c r="EV45" i="79"/>
  <c r="ET46" i="79"/>
  <c r="EV47" i="79"/>
  <c r="EV48" i="79"/>
  <c r="EV56" i="79"/>
  <c r="ET57" i="79"/>
  <c r="EL59" i="79"/>
  <c r="EJ60" i="79"/>
  <c r="EV64" i="79"/>
  <c r="ET65" i="79"/>
  <c r="EV9" i="79"/>
  <c r="EJ11" i="79"/>
  <c r="EL25" i="79"/>
  <c r="EV26" i="79"/>
  <c r="EL28" i="79"/>
  <c r="EV30" i="79"/>
  <c r="EL33" i="79"/>
  <c r="CX34" i="79"/>
  <c r="EL36" i="79"/>
  <c r="EL37" i="79"/>
  <c r="EL38" i="79"/>
  <c r="EL39" i="79"/>
  <c r="EL40" i="79"/>
  <c r="EL41" i="79"/>
  <c r="EV46" i="79"/>
  <c r="EV57" i="79"/>
  <c r="ET58" i="79"/>
  <c r="EL60" i="79"/>
  <c r="EJ61" i="79"/>
  <c r="EV65" i="79"/>
  <c r="ET66" i="79"/>
  <c r="EJ72" i="79"/>
  <c r="EJ75" i="79"/>
  <c r="ET10" i="79"/>
  <c r="EL11" i="79"/>
  <c r="EJ29" i="79"/>
  <c r="ET31" i="79"/>
  <c r="ET32" i="79"/>
  <c r="CZ34" i="79"/>
  <c r="EN34" i="79"/>
  <c r="CR35" i="79"/>
  <c r="FL35" i="79"/>
  <c r="EJ43" i="79"/>
  <c r="EJ44" i="79"/>
  <c r="EJ49" i="79"/>
  <c r="EJ53" i="79"/>
  <c r="EJ54" i="79"/>
  <c r="EV58" i="79"/>
  <c r="ET59" i="79"/>
  <c r="EL61" i="79"/>
  <c r="EJ62" i="79"/>
  <c r="EV66" i="79"/>
  <c r="EL72" i="79"/>
  <c r="EL75" i="79"/>
  <c r="EJ76" i="79"/>
  <c r="EV10" i="79"/>
  <c r="CN11" i="79"/>
  <c r="CX11" i="79" s="1"/>
  <c r="ET25" i="79"/>
  <c r="ET28" i="79"/>
  <c r="EL29" i="79"/>
  <c r="EV31" i="79"/>
  <c r="EV32" i="79"/>
  <c r="ET33" i="79"/>
  <c r="CS35" i="79"/>
  <c r="FN35" i="79"/>
  <c r="ET36" i="79"/>
  <c r="ET37" i="79"/>
  <c r="ET38" i="79"/>
  <c r="ET39" i="79"/>
  <c r="ET40" i="79"/>
  <c r="ET41" i="79"/>
  <c r="EL43" i="79"/>
  <c r="EL44" i="79"/>
  <c r="EL49" i="79"/>
  <c r="EL53" i="79"/>
  <c r="EL54" i="79"/>
  <c r="EJ55" i="79"/>
  <c r="EV59" i="79"/>
  <c r="ET60" i="79"/>
  <c r="EL62" i="79"/>
  <c r="EJ63" i="79"/>
  <c r="EJ73" i="79"/>
  <c r="EL76" i="79"/>
  <c r="ET11" i="79"/>
  <c r="EV25" i="79"/>
  <c r="EV28" i="79"/>
  <c r="EV33" i="79"/>
  <c r="EV36" i="79"/>
  <c r="EV37" i="79"/>
  <c r="EV38" i="79"/>
  <c r="EV39" i="79"/>
  <c r="EV40" i="79"/>
  <c r="EV41" i="79"/>
  <c r="EJ45" i="79"/>
  <c r="EJ47" i="79"/>
  <c r="EJ48" i="79"/>
  <c r="EL55" i="79"/>
  <c r="EJ56" i="79"/>
  <c r="EV60" i="79"/>
  <c r="ET61" i="79"/>
  <c r="EL63" i="79"/>
  <c r="EJ64" i="79"/>
  <c r="EL73" i="79"/>
  <c r="ET75" i="79"/>
  <c r="ET77" i="79"/>
  <c r="EJ9" i="79"/>
  <c r="EV11" i="79"/>
  <c r="EJ26" i="79"/>
  <c r="ET29" i="79"/>
  <c r="EJ30" i="79"/>
  <c r="O33" i="79"/>
  <c r="O35" i="79" s="1"/>
  <c r="ET43" i="79"/>
  <c r="ET44" i="79"/>
  <c r="EL45" i="79"/>
  <c r="EJ46" i="79"/>
  <c r="EL47" i="79"/>
  <c r="EL48" i="79"/>
  <c r="ET49" i="79"/>
  <c r="ET53" i="79"/>
  <c r="ET54" i="79"/>
  <c r="EL56" i="79"/>
  <c r="EJ57" i="79"/>
  <c r="EV61" i="79"/>
  <c r="ET62" i="79"/>
  <c r="EL64" i="79"/>
  <c r="EJ65" i="79"/>
  <c r="EV75" i="79"/>
  <c r="ET76" i="79"/>
  <c r="EV77" i="79"/>
  <c r="EL9" i="79"/>
  <c r="EL26" i="79"/>
  <c r="EV29" i="79"/>
  <c r="EL30" i="79"/>
  <c r="O34" i="79"/>
  <c r="EV43" i="79"/>
  <c r="EV44" i="79"/>
  <c r="EL46" i="79"/>
  <c r="EV49" i="79"/>
  <c r="EJ52" i="79"/>
  <c r="EV53" i="79"/>
  <c r="EV54" i="79"/>
  <c r="ET55" i="79"/>
  <c r="EL57" i="79"/>
  <c r="EJ58" i="79"/>
  <c r="EV62" i="79"/>
  <c r="ET63" i="79"/>
  <c r="EL65" i="79"/>
  <c r="EJ66" i="79"/>
  <c r="ET73" i="79"/>
  <c r="EV76" i="79"/>
  <c r="EJ10" i="79"/>
  <c r="EJ31" i="79"/>
  <c r="EJ32" i="79"/>
  <c r="ET45" i="79"/>
  <c r="ET47" i="79"/>
  <c r="ET48" i="79"/>
  <c r="EL52" i="79"/>
  <c r="EV55" i="79"/>
  <c r="ET56" i="79"/>
  <c r="EL58" i="79"/>
  <c r="EJ59" i="79"/>
  <c r="EV63" i="79"/>
  <c r="EL66" i="79"/>
  <c r="I13" i="95"/>
  <c r="A13" i="95"/>
  <c r="I12" i="95"/>
  <c r="A12" i="95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C42" i="82" s="1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C40" i="82" l="1"/>
  <c r="C41" i="82"/>
  <c r="O42" i="82"/>
  <c r="G42" i="82"/>
  <c r="M42" i="82"/>
  <c r="H42" i="82"/>
  <c r="N42" i="82"/>
  <c r="F42" i="82"/>
  <c r="E42" i="82"/>
  <c r="L42" i="82"/>
  <c r="D42" i="82"/>
  <c r="R42" i="82"/>
  <c r="I42" i="82"/>
  <c r="K42" i="82"/>
  <c r="J42" i="82"/>
  <c r="Q42" i="82"/>
  <c r="P42" i="82"/>
  <c r="Q45" i="82"/>
  <c r="I45" i="82"/>
  <c r="G45" i="82"/>
  <c r="P45" i="82"/>
  <c r="H45" i="82"/>
  <c r="O45" i="82"/>
  <c r="C45" i="82"/>
  <c r="J45" i="82"/>
  <c r="N45" i="82"/>
  <c r="F45" i="82"/>
  <c r="D45" i="82"/>
  <c r="R45" i="82"/>
  <c r="M45" i="82"/>
  <c r="E45" i="82"/>
  <c r="L45" i="82"/>
  <c r="K45" i="82"/>
  <c r="EJ35" i="79"/>
  <c r="EJ34" i="79"/>
  <c r="EL35" i="79"/>
  <c r="EL34" i="79"/>
  <c r="EV34" i="79"/>
  <c r="EV35" i="79"/>
  <c r="ET34" i="79"/>
  <c r="ET35" i="79"/>
  <c r="M43" i="82" l="1"/>
  <c r="M44" i="82"/>
  <c r="L44" i="82"/>
  <c r="L43" i="82"/>
  <c r="C44" i="82"/>
  <c r="C43" i="82"/>
  <c r="Q41" i="82"/>
  <c r="Q40" i="82"/>
  <c r="F41" i="82"/>
  <c r="F40" i="82"/>
  <c r="O43" i="82"/>
  <c r="O44" i="82"/>
  <c r="J40" i="82"/>
  <c r="J41" i="82"/>
  <c r="N41" i="82"/>
  <c r="N40" i="82"/>
  <c r="H44" i="82"/>
  <c r="H43" i="82"/>
  <c r="K40" i="82"/>
  <c r="K41" i="82"/>
  <c r="H41" i="82"/>
  <c r="H40" i="82"/>
  <c r="E43" i="82"/>
  <c r="E44" i="82"/>
  <c r="R44" i="82"/>
  <c r="R43" i="82"/>
  <c r="P44" i="82"/>
  <c r="P43" i="82"/>
  <c r="I40" i="82"/>
  <c r="I41" i="82"/>
  <c r="M40" i="82"/>
  <c r="M41" i="82"/>
  <c r="G40" i="82"/>
  <c r="G41" i="82"/>
  <c r="G43" i="82"/>
  <c r="G44" i="82"/>
  <c r="R40" i="82"/>
  <c r="R41" i="82"/>
  <c r="F43" i="82"/>
  <c r="F44" i="82"/>
  <c r="I43" i="82"/>
  <c r="I44" i="82"/>
  <c r="D41" i="82"/>
  <c r="D40" i="82"/>
  <c r="O41" i="82"/>
  <c r="O40" i="82"/>
  <c r="D44" i="82"/>
  <c r="D43" i="82"/>
  <c r="L41" i="82"/>
  <c r="L40" i="82"/>
  <c r="N43" i="82"/>
  <c r="N44" i="82"/>
  <c r="Q44" i="82"/>
  <c r="Q43" i="82"/>
  <c r="K43" i="82"/>
  <c r="K44" i="82"/>
  <c r="J44" i="82"/>
  <c r="J43" i="82"/>
  <c r="P41" i="82"/>
  <c r="P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1" i="95" l="1"/>
  <c r="A11" i="95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I10" i="95"/>
  <c r="A10" i="95"/>
  <c r="P12" i="82" l="1"/>
  <c r="Q12" i="82"/>
  <c r="R12" i="82"/>
  <c r="P8" i="82"/>
  <c r="Q8" i="82"/>
  <c r="R8" i="82"/>
  <c r="P7" i="82"/>
  <c r="Q7" i="82"/>
  <c r="R7" i="82"/>
  <c r="P6" i="82"/>
  <c r="Q6" i="82"/>
  <c r="R6" i="82"/>
  <c r="P5" i="82"/>
  <c r="Q5" i="82"/>
  <c r="R5" i="82"/>
  <c r="G12" i="82" l="1"/>
  <c r="H12" i="82"/>
  <c r="I12" i="82"/>
  <c r="J12" i="82"/>
  <c r="K12" i="82"/>
  <c r="L12" i="82"/>
  <c r="M12" i="82"/>
  <c r="N12" i="82"/>
  <c r="O12" i="82"/>
  <c r="D8" i="82"/>
  <c r="E8" i="82"/>
  <c r="G8" i="82"/>
  <c r="H8" i="82"/>
  <c r="I8" i="82"/>
  <c r="J8" i="82"/>
  <c r="K8" i="82"/>
  <c r="L8" i="82"/>
  <c r="M8" i="82"/>
  <c r="N8" i="82"/>
  <c r="O8" i="82"/>
  <c r="C8" i="82"/>
  <c r="D7" i="82"/>
  <c r="E7" i="82"/>
  <c r="G7" i="82"/>
  <c r="H7" i="82"/>
  <c r="I7" i="82"/>
  <c r="J7" i="82"/>
  <c r="K7" i="82"/>
  <c r="L7" i="82"/>
  <c r="M7" i="82"/>
  <c r="N7" i="82"/>
  <c r="O7" i="82"/>
  <c r="D6" i="82"/>
  <c r="E6" i="82"/>
  <c r="G6" i="82"/>
  <c r="H6" i="82"/>
  <c r="I6" i="82"/>
  <c r="J6" i="82"/>
  <c r="K6" i="82"/>
  <c r="L6" i="82"/>
  <c r="M6" i="82"/>
  <c r="N6" i="82"/>
  <c r="O6" i="82"/>
  <c r="O5" i="82"/>
  <c r="L5" i="82"/>
  <c r="I5" i="82"/>
  <c r="E5" i="82"/>
  <c r="A6" i="82"/>
  <c r="B7" i="82"/>
  <c r="B8" i="82"/>
  <c r="A2" i="82"/>
  <c r="L23" i="82" l="1"/>
  <c r="D23" i="82"/>
  <c r="L22" i="82"/>
  <c r="D22" i="82"/>
  <c r="L21" i="82"/>
  <c r="D21" i="82"/>
  <c r="R23" i="82"/>
  <c r="J22" i="82"/>
  <c r="J21" i="82"/>
  <c r="F22" i="82"/>
  <c r="E23" i="82"/>
  <c r="E21" i="82"/>
  <c r="K23" i="82"/>
  <c r="C23" i="82"/>
  <c r="K22" i="82"/>
  <c r="C22" i="82"/>
  <c r="K21" i="82"/>
  <c r="C21" i="82"/>
  <c r="J23" i="82"/>
  <c r="R22" i="82"/>
  <c r="R21" i="82"/>
  <c r="N22" i="82"/>
  <c r="F21" i="82"/>
  <c r="M22" i="82"/>
  <c r="Q23" i="82"/>
  <c r="I23" i="82"/>
  <c r="Q22" i="82"/>
  <c r="I22" i="82"/>
  <c r="Q21" i="82"/>
  <c r="I21" i="82"/>
  <c r="G23" i="82"/>
  <c r="G22" i="82"/>
  <c r="O21" i="82"/>
  <c r="N23" i="82"/>
  <c r="N21" i="82"/>
  <c r="M23" i="82"/>
  <c r="M21" i="82"/>
  <c r="P23" i="82"/>
  <c r="H23" i="82"/>
  <c r="P22" i="82"/>
  <c r="H22" i="82"/>
  <c r="P21" i="82"/>
  <c r="H21" i="82"/>
  <c r="O23" i="82"/>
  <c r="O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H4" i="80" l="1"/>
  <c r="B6" i="82" l="1"/>
  <c r="D5" i="82" l="1"/>
  <c r="G5" i="82"/>
  <c r="H5" i="82"/>
  <c r="J5" i="82"/>
  <c r="K5" i="82"/>
  <c r="M5" i="82"/>
  <c r="N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9E2CEE7-ECB4-4C2A-9A78-89CADA8BA4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E327EC10-82F2-44CF-8537-696FE1732F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4B96B8B9-7972-4F06-883D-9AEE9FB47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5FA75BCC-BB8F-44FE-B639-D8F657CCA8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C27842B7-B8E1-4227-B571-7D57FC1567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25324E5C-B80D-4A78-A153-1C52D31973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2CB5560-2848-44A6-93FC-D4AD1E96E4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855C9D42-B85A-4922-8EC4-A4A4E8CB44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A7872EED-69BA-4660-A77E-ED1B325775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E212FA85-4F29-48D3-9B75-414828EDB1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BE834203-1A51-4D77-87E0-CCA27912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F32B1F73-1AC1-4372-8BDD-21D8D7FB7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7B369ADF-DF76-450A-9E92-3AFD7CF368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E26D583C-C41F-4844-88A9-E4136C126D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B4E41483-FC6E-4864-9C86-D8ACA22260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2D4E039A-5352-4432-9494-4883894EFE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7914F7F6-4168-4CB2-94D3-451D476248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413E963D-6AD6-4098-8CE9-C88A110FC8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80516F7-2B03-43CE-94CE-C173008B11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604C8784-D4E3-4AFA-8376-6C6CD453EB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2E0DD1E0-C76E-4D26-AB3E-AF5F1C1DE8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A3137A8D-7BE2-48E1-8EF2-1CCDCCBF04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4C341876-A18B-45A9-A235-C3ED7B0F1C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2EE62A5D-0151-4709-85E3-77D44CB68F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BC46468A-A0D0-4C0B-A73D-E44E4B1586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913704-75D8-4141-8ED6-EDB7CBC537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80466D70-370F-4AC4-96B9-F8DB00E953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C1CDC37A-4890-491D-A032-E9050B3588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04E69220-5A5C-4953-8682-21F08186F7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38AD6788-1A7E-4DE8-894D-450A986BD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61EE91FF-F35D-4F2E-A09B-E3938541E6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EF0EB646-38C1-445E-9206-7B81868EA9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75699C88-7C9D-440F-9CB3-2014280103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D1CF53AB-CED8-4CBC-8852-4A9397F15F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EAC6F09A-9B8A-411B-BF6F-DA3DA62BD8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D6943AF6-5CBC-46D2-A9F0-9047A64C59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B765D057-9471-4FF5-ADC0-A9112248CF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57DC662C-2B12-4BB7-8217-88821151C8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DBD371A-C2A3-410C-8FC1-ACB1177583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4AA7F6C4-99A5-473B-94A8-BB62367CEC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8250D4ED-0F8B-4305-BF52-44F6B2F7CF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43BE1EE1-B448-4F3B-8043-8DA3BD7FE5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9511D9CE-5A32-4A27-8273-FAA9358CFD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DB6EE6A6-886C-4548-97A1-CF5166005E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263F2C7B-3BD6-4BAA-BE9D-C32385A148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278A902A-C7F1-4A4F-97C4-244C25DAF9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7000B643-D86F-4C26-A826-E301FEBB14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6933AAAF-0062-459F-828C-27B00D370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C44C02E2-3195-42EE-BD24-4A186BE1B7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3A5A8664-4BEB-486B-8801-7F01996F20D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4312855-26F7-42CA-A845-E095A56D02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5C7025B1-5DBA-4841-BCFA-95A672D003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D0EBA90F-E525-4359-9801-D43B3A07B8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28156BC1-F81C-47E4-AE18-16BFF20C33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EB596CFA-49BE-4302-99E1-F7553D481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6E97E981-5747-4916-A6DE-0230E66EA4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4A6275EA-BE59-4FFA-9B61-6104CFA38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CAB522C3-714E-4D61-9EED-988041853C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7159FD41-DFC1-475E-911E-EAD5FD813C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F55FF878-1FEA-4D5A-9F20-5325D0A960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P13" authorId="0" shapeId="0" xr:uid="{B48C72C9-C198-45EF-84C1-6B55D5784E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3" authorId="0" shapeId="0" xr:uid="{34FF291D-DD33-42F2-8B4F-53DF93AF93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3" authorId="0" shapeId="0" xr:uid="{C28AA1F6-ACA5-4A1C-AEDD-056B92CC4E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3" authorId="0" shapeId="0" xr:uid="{31292FB3-DCBA-427E-9878-2955A7BA23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3" authorId="0" shapeId="0" xr:uid="{3777AEFE-A1DF-4976-ACE1-04566E5AE1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3" authorId="0" shapeId="0" xr:uid="{622F1A59-A0C0-4125-A090-E1323C1465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3" authorId="0" shapeId="0" xr:uid="{1E23C89A-472B-454D-8F62-008FC27D39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3" authorId="0" shapeId="0" xr:uid="{36315506-0F3A-43A3-A366-AF40169D37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3" authorId="0" shapeId="0" xr:uid="{EA1FBCBC-28A8-4FEA-B054-8BA9DA6345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3" authorId="0" shapeId="0" xr:uid="{0E00366C-9D58-4C4B-A3C8-1D877A8C4C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3" authorId="0" shapeId="0" xr:uid="{3EE7857E-413A-44D3-A7A4-BB1D1F01DA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3" authorId="0" shapeId="0" xr:uid="{04E91995-0F40-4E0F-ABC7-B56076E5FF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3" authorId="0" shapeId="0" xr:uid="{AFE4C9EB-061A-4C88-9A06-41BD1F3582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3" authorId="0" shapeId="0" xr:uid="{BD22B581-8DD1-42F7-A4EF-73AC79792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3" authorId="0" shapeId="0" xr:uid="{DE43E799-92AB-4E8D-8709-4877063E2D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3" authorId="0" shapeId="0" xr:uid="{FBDCB382-FE90-4888-9A8C-AAE9AF4ED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3" authorId="0" shapeId="0" xr:uid="{B8FE882F-3E78-4983-A137-8C86AB58F5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3" authorId="0" shapeId="0" xr:uid="{4F11794B-9C51-4489-932F-839CC1F4AC2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3" authorId="0" shapeId="0" xr:uid="{C8F4D6E3-03EE-41B2-8035-C26C33B905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3" authorId="0" shapeId="0" xr:uid="{F0752EBF-39B9-43CF-8F3F-839526B2D6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3" authorId="0" shapeId="0" xr:uid="{1678787A-E7B2-45B9-9AFE-4A9E4E5450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3" authorId="0" shapeId="0" xr:uid="{E1D34C77-4AB3-40FC-8FAF-041B0D1457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3" authorId="0" shapeId="0" xr:uid="{8B14088F-BA15-4169-9093-5E5ADE7452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3" authorId="0" shapeId="0" xr:uid="{B09A7C4C-4B34-401E-9BDB-7A53E5EB34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3" authorId="0" shapeId="0" xr:uid="{6FF4B5FA-7213-4214-B245-B6FD9E7A6D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3" authorId="0" shapeId="0" xr:uid="{0746E149-D797-4255-B4FC-69A68C4060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3" authorId="0" shapeId="0" xr:uid="{333CF0A6-0F40-4AB1-A4C4-464508B68B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3" authorId="0" shapeId="0" xr:uid="{96F25C94-4D1D-4DE3-AD4C-4BA153D7C4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3" authorId="0" shapeId="0" xr:uid="{FFED9169-915F-4DD1-B221-834F948FEC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3" authorId="0" shapeId="0" xr:uid="{B33E8305-B347-4710-ACE2-CCE76467BF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3" authorId="0" shapeId="0" xr:uid="{306DBF20-4A47-4328-8531-056D1D3154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3" authorId="0" shapeId="0" xr:uid="{D4F8751D-883B-4282-9A66-9AB3B282EB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3" authorId="0" shapeId="0" xr:uid="{6A907E97-DE25-493D-91C7-932C3228F3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3" authorId="0" shapeId="0" xr:uid="{17D05CDC-E383-440D-8983-97BBC010CA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3" authorId="0" shapeId="0" xr:uid="{F4BAFE21-17CF-46DF-B0C9-96AB18DD7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3" authorId="0" shapeId="0" xr:uid="{924D5C64-1705-46F4-B796-726292E3C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3" authorId="0" shapeId="0" xr:uid="{D0ABE0FA-2902-4967-816C-C53F855B2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3" authorId="0" shapeId="0" xr:uid="{060511BA-B787-472F-86C6-A58CE1603D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3" authorId="0" shapeId="0" xr:uid="{8F17C058-66D0-4E50-85B5-663F8FEC81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3" authorId="0" shapeId="0" xr:uid="{4B8A3C74-9646-4DCE-8228-FD5E6DFF8F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3" authorId="0" shapeId="0" xr:uid="{EE93ED3D-9456-439D-BB5B-3291C442B1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3" authorId="0" shapeId="0" xr:uid="{94ED20EA-FB4E-4040-AB8B-47D1E202E3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3" authorId="0" shapeId="0" xr:uid="{9E272240-B132-4248-BB01-5A80B5B471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3" authorId="0" shapeId="0" xr:uid="{2519AA9D-A7D6-48B8-A129-EE302B9429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3" authorId="0" shapeId="0" xr:uid="{436EEA1B-C8B3-4405-B979-48F773FE4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3" authorId="0" shapeId="0" xr:uid="{7DB9783B-58C7-4F82-8A60-F99B5E083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3" authorId="0" shapeId="0" xr:uid="{C91F72D3-A1E6-4FC5-890E-7F5D355D5E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3" authorId="0" shapeId="0" xr:uid="{8720FF28-2D9D-49FA-9F42-445522D3B6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3" authorId="0" shapeId="0" xr:uid="{5DD8178D-CCC5-4375-9AE9-13F5B844BE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3" authorId="0" shapeId="0" xr:uid="{7B2B5270-85D8-4193-9181-2316BFB956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3" authorId="0" shapeId="0" xr:uid="{568AF317-520B-4134-9990-EBA1DD926B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3" authorId="0" shapeId="0" xr:uid="{882A66A0-7A86-4C30-BC1D-90ED3AFA50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3" authorId="0" shapeId="0" xr:uid="{C8206E67-9E75-4878-ABC9-D24DDCE1C8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3" authorId="0" shapeId="0" xr:uid="{9A4C8146-26F3-4A51-8E18-70397F98A7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3" authorId="0" shapeId="0" xr:uid="{121E33FC-CF7F-4977-BB21-A9A4149CF9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3" authorId="0" shapeId="0" xr:uid="{4A642896-785E-484B-B601-CB2E37FC5A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3" authorId="0" shapeId="0" xr:uid="{1A147667-B0DF-494F-BF41-C5768FC2B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3" authorId="0" shapeId="0" xr:uid="{DB89E7B7-BDDF-4F6D-9FA3-C26ACFA260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3" authorId="0" shapeId="0" xr:uid="{6DFB4909-E3D9-4083-B633-737150C3EF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3" authorId="0" shapeId="0" xr:uid="{F343BFCE-48EB-40EA-951F-F1126E886A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3" authorId="0" shapeId="0" xr:uid="{A1046501-BF9E-4BAC-8DAF-1E5764CBAC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3" authorId="0" shapeId="0" xr:uid="{A418F4C6-CE69-44A8-8C42-295AC64E57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3" authorId="0" shapeId="0" xr:uid="{B239A309-6164-4405-8FDA-BB67EAB03C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3" authorId="0" shapeId="0" xr:uid="{07480AF8-9789-44DB-93C0-4B090C36B0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3" authorId="0" shapeId="0" xr:uid="{26D71644-991E-4557-B972-87710BD8A1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3" authorId="0" shapeId="0" xr:uid="{19B26E5F-C8BC-45F8-96FF-8F40A9ACF68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3" authorId="0" shapeId="0" xr:uid="{B405B679-EDE9-48BE-9297-658F9B6D34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3" authorId="0" shapeId="0" xr:uid="{03D59253-FE89-4E2D-8EE9-16CE2FFC26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3" authorId="0" shapeId="0" xr:uid="{35DBE60E-97DE-46AF-AB95-6C5D208396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3" authorId="0" shapeId="0" xr:uid="{7D07A6F7-293E-4EB9-B23B-9BCE1B743D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3" authorId="0" shapeId="0" xr:uid="{969EA56F-C831-4FF4-9EEB-747093E9DB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3" authorId="0" shapeId="0" xr:uid="{D574D9F0-7887-452B-8B50-04FAACF421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3" authorId="0" shapeId="0" xr:uid="{B9C1D5D4-37B1-4247-B91C-7489EC2699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3" authorId="0" shapeId="0" xr:uid="{5CBE03C5-3C9B-4E4B-8722-5B0C510F26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3" authorId="0" shapeId="0" xr:uid="{435B4D8E-B731-45AA-BD8C-76BC438948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3" authorId="0" shapeId="0" xr:uid="{A3C46D54-CF05-481F-A15C-EFB2F06A1F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3" authorId="0" shapeId="0" xr:uid="{EE61FEAF-680D-448C-AEAA-43356AD14C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3" authorId="0" shapeId="0" xr:uid="{49EDB109-D0BA-4A84-831D-F87E5AAF8A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3" authorId="0" shapeId="0" xr:uid="{2263D7DC-CBFF-4EB9-858E-A51E1CB07E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3" authorId="0" shapeId="0" xr:uid="{9A2244CD-F983-47A8-ACE5-998CBEAEB7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3" authorId="0" shapeId="0" xr:uid="{F396CDAE-5469-4B69-BF42-879F26E6B9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3" authorId="0" shapeId="0" xr:uid="{A51F0D5D-0857-41E0-98A8-CF7FC82996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3" authorId="0" shapeId="0" xr:uid="{80B0C420-5A44-4907-B2EF-97A8F62D21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3" authorId="0" shapeId="0" xr:uid="{6E6B114B-F954-48CE-A6E9-CCE7E4F31B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3" authorId="0" shapeId="0" xr:uid="{84E913DC-9D72-46C9-919A-845B940D26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3" authorId="0" shapeId="0" xr:uid="{096F0721-1D19-471D-89FE-574A815BB5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3" authorId="0" shapeId="0" xr:uid="{FCC29916-59B9-4972-A455-FFD94F333F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3" authorId="0" shapeId="0" xr:uid="{F7E612E2-C619-4C6D-A02D-A63390DCE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3" authorId="0" shapeId="0" xr:uid="{0B391951-4598-4AA2-829E-724FF6F6A1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3" authorId="0" shapeId="0" xr:uid="{297B6B34-5BC1-46A4-8F5B-509FFD195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P14" authorId="0" shapeId="0" xr:uid="{C08FDB1F-CFF6-4F97-A8F0-216D2E74B71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4" authorId="0" shapeId="0" xr:uid="{7A912276-29DE-4761-9CDE-C838324075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4" authorId="0" shapeId="0" xr:uid="{BA12737F-7F30-4885-B848-06C1B8F011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4" authorId="0" shapeId="0" xr:uid="{8015A9A4-47C7-4CC1-A99B-32AB534176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4" authorId="0" shapeId="0" xr:uid="{C681CAEB-3376-4B46-955B-2FB583C272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4" authorId="0" shapeId="0" xr:uid="{345D59AE-705B-4093-A12D-E47AAEDE8C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4" authorId="0" shapeId="0" xr:uid="{CD0F858F-C282-4426-BB4D-106A2F108E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4" authorId="0" shapeId="0" xr:uid="{10728944-B1AE-483F-B416-C1370072E7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4" authorId="0" shapeId="0" xr:uid="{B69C5A24-CC92-458C-ABD9-775D04863F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4" authorId="0" shapeId="0" xr:uid="{371B6ACE-BB7F-4145-926A-70C4228723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4" authorId="0" shapeId="0" xr:uid="{7D337FD4-4909-4F39-8C34-EBD7A419AA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4" authorId="0" shapeId="0" xr:uid="{D7A5600F-E8AA-4230-B134-2ED144C94D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4" authorId="0" shapeId="0" xr:uid="{7EB889C9-04D2-48FF-868A-9FE743DA68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4" authorId="0" shapeId="0" xr:uid="{A1D8EF5C-A547-4F4B-8540-8A68037172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4" authorId="0" shapeId="0" xr:uid="{BED41E0F-9516-4704-A8E6-4CC40085B1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4" authorId="0" shapeId="0" xr:uid="{2DCE52A2-EFA9-4438-91F4-2F59169BD3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4" authorId="0" shapeId="0" xr:uid="{015CE0A9-1601-44F7-90D0-CE8275CBFB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4" authorId="0" shapeId="0" xr:uid="{D9A880F3-BDCF-4125-BA7E-F1D36258A4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4" authorId="0" shapeId="0" xr:uid="{CC46B8D3-4EDD-4718-BC86-52D9628E90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4" authorId="0" shapeId="0" xr:uid="{E32333C3-3929-4276-BD28-A06F204C11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V15" authorId="0" shapeId="0" xr:uid="{7FD421E7-9F68-4F80-80C1-74C29676F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4C20143C-F34B-4A2C-9765-1FC837689D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A5FADBFC-1C7B-44E2-B44B-97B3B77D10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2900704E-43B4-49E1-B734-8D87B7ADAD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E40BBA97-9253-49E9-9474-54D2F70CBC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2D59A77C-8AB2-43D3-8456-08CBC99FD9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682ABD47-D1E5-4B94-923E-01122BC1A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A3408898-9E3C-40C2-A30E-47ED0C302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18A9EB3C-01FA-42C9-AB69-7F8B106E50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D59EB675-2623-4649-835A-44E7FD0AC0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P16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1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1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1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1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1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1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1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1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1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1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1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1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1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1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1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1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1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1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1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1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1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1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1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1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1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1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1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1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1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1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1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1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1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1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1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1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1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1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1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1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1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1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1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1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1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1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1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1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1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1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1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1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1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1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1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1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1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1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1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1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1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1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1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1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1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1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1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1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1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1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1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1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1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1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1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1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1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1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1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1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1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1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1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1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1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1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1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1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1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1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1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1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1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1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1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1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1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1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1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1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1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1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1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1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1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1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1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1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1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1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1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1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1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1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1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1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1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1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1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1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1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1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1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1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1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1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1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1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2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2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2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2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2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2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2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2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2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2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2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2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2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2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2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2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2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2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2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2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2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2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2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2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2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2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2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2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2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2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2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2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2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2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2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2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2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2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2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2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2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2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2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2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2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2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2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2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2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2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2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2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2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2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2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2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2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2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2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2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2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2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2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2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2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2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2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2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2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2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2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2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2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2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2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2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2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2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2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2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2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2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2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2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2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2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2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2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2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2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2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2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2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2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2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2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2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2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2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2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2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2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2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2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2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2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2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2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2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2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2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2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2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2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2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2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2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2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2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2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2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2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2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2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2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2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2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2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2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2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2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2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2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2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2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2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2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2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2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2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2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2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2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2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2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2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2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2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5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5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5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5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5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5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5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5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5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5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5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5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5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5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5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5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5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5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5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5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5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5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5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5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5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5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5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5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5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5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5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5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5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5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5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5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5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5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5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5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5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5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5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5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5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5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5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5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5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5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5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5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5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5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5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5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5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5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5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5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5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5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5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5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5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5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5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5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6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6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6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6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6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6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6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6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6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6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6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6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6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6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6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6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6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6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6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6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6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6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6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6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6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6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6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6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6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6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6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6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6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6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6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6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6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6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6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6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6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6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6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6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6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6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6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6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6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6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6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6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6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6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6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6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6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6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6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6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6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6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6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6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6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6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6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6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6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7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7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7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7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7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7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7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7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7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7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7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7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7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7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7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7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7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7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7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7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7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7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7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7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7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7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7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7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7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7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8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8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8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8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8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8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8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8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8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8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8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8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8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8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8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8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8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8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8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8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8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8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8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8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8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8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8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8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8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9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9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9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9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9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9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9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9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9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9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9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9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9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9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9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9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9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9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9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9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9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9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9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9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9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9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9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9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9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9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9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9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9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9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9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9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9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9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0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0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0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0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0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0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0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0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0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0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0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0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1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1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1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1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1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1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1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1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1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1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1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1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1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1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1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1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1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1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1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1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1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1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1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1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1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1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1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1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2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2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2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2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2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2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2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2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2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2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2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2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2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2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2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2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2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2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2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2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2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2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2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2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2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2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2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2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2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2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2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2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2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2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2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2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2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3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3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3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3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3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3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3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3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3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3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3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3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3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3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3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3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3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3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3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3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3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3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3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3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3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3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3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3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4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4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4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4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4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4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4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4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4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4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5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5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5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5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5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5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5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5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5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5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6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6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6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6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6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6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6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6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6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6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7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7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7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7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7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7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7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7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7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7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9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9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9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9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9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9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9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9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9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9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9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9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9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9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9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9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9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9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9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9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9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9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9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9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9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9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9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9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9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0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0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0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0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0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0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0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0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0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0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2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2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2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2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2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2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2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2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2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2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2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2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2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2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2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2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2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2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2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2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2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2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2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2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2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2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2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2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2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2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3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7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5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5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5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5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5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5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5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5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5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5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6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6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6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6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6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6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6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6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6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6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7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7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7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7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7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7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7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7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7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7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7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7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7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7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7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7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7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7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7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7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7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7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7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7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7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7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7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7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7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<sst xmlns="http://schemas.openxmlformats.org/spreadsheetml/2006/main" count="6822" uniqueCount="560">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</sst>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1072"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7"/>
  <sheetViews>
    <sheetView workbookViewId="0">
      <pane xSplit="5" ySplit="8" topLeftCell="M9" activePane="bottomRight" state="frozen"/>
      <selection pane="topRight" activeCell="F1" sqref="F1"/>
      <selection pane="bottomLeft" activeCell="A12" sqref="A12"/>
      <selection pane="bottomRight" sqref="A1:XFD104857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9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7">
        <v>1</v>
      </c>
      <c r="B3" s="14">
        <f>$A$3+(($D$3-$A$3)/($D$2-2020))*(B2-2020)</f>
        <v>1</v>
      </c>
      <c r="C3" s="14">
        <f>$A$3+(($D$3-$A$3)/($D$2-2020))*(C2-2020)</f>
        <v>1</v>
      </c>
      <c r="D3" s="27">
        <v>1</v>
      </c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5"/>
      <c r="C8" s="76"/>
      <c r="D8" s="75"/>
      <c r="E8" s="69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f t="shared" ref="E9:E77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3" si="6">$EG9*B$3</f>
        <v>0</v>
      </c>
      <c r="EK9">
        <v>0</v>
      </c>
      <c r="EL9">
        <f t="shared" ref="EL9:EL33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3" si="9">$EQ9*B$3</f>
        <v>5.6800000000000002E-3</v>
      </c>
      <c r="EU9">
        <v>0</v>
      </c>
      <c r="EV9">
        <f t="shared" ref="EV9:EV33" si="10">$EQ9*C$3</f>
        <v>5.6800000000000002E-3</v>
      </c>
      <c r="EW9">
        <v>0</v>
      </c>
      <c r="EX9">
        <f t="shared" ref="EX9:EX33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3" si="12">$EG10*D$3</f>
        <v>0</v>
      </c>
      <c r="EO10">
        <v>0</v>
      </c>
      <c r="EP10" s="28">
        <v>2.8400000000000002E-4</v>
      </c>
      <c r="EQ10" s="28">
        <v>2.8400000000000002E-4</v>
      </c>
      <c r="ER10" s="28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B36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73"/>
      <c r="B12" s="3" t="s">
        <v>542</v>
      </c>
      <c r="C12" s="4" t="s">
        <v>171</v>
      </c>
      <c r="D12" s="2" t="s">
        <v>543</v>
      </c>
      <c r="E12" s="9">
        <f t="shared" si="5"/>
        <v>4</v>
      </c>
      <c r="F12" s="13">
        <v>1</v>
      </c>
      <c r="G12" s="13" t="s">
        <v>544</v>
      </c>
      <c r="H12" s="15">
        <f>(2.2/(19.9/3.6))*10^9</f>
        <v>397989949.74874377</v>
      </c>
      <c r="I12" s="24" t="str">
        <f>B36</f>
        <v>Reactant2</v>
      </c>
      <c r="J12">
        <v>0</v>
      </c>
      <c r="K12">
        <v>1</v>
      </c>
      <c r="L12">
        <v>0</v>
      </c>
      <c r="M12">
        <v>0</v>
      </c>
      <c r="N12">
        <v>0</v>
      </c>
      <c r="O12">
        <v>20000</v>
      </c>
      <c r="P12" s="16">
        <v>26.350782437758895</v>
      </c>
      <c r="Q12" s="16">
        <v>26.350782437758895</v>
      </c>
      <c r="R12" s="16">
        <v>26.350782437758895</v>
      </c>
      <c r="S12" s="16">
        <v>26.350782437758895</v>
      </c>
      <c r="T12" s="16">
        <v>26.350782437758895</v>
      </c>
      <c r="U12" s="16">
        <v>26.350782437758895</v>
      </c>
      <c r="V12" s="16">
        <v>26.350782437758895</v>
      </c>
      <c r="W12" s="16">
        <v>26.350782437758895</v>
      </c>
      <c r="X12" s="16">
        <v>26.350782437758895</v>
      </c>
      <c r="Y12" s="16">
        <v>26.350782437758895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>
        <v>0.4</v>
      </c>
      <c r="AU12" s="14">
        <v>0.4</v>
      </c>
      <c r="AV12" s="14">
        <v>0.2</v>
      </c>
      <c r="AW12" s="14">
        <v>0.4</v>
      </c>
      <c r="AX12" s="14">
        <v>0.2</v>
      </c>
      <c r="AY12" s="14">
        <v>0.1</v>
      </c>
      <c r="AZ12" s="14">
        <v>0.1</v>
      </c>
      <c r="BA12" s="14">
        <v>0.1</v>
      </c>
      <c r="BB12" s="14">
        <v>0.1</v>
      </c>
      <c r="BC12" s="14">
        <v>0.1</v>
      </c>
      <c r="BD12" s="14">
        <v>0.2</v>
      </c>
      <c r="BE12" s="14">
        <v>0.2</v>
      </c>
      <c r="BF12" s="14">
        <v>0.2</v>
      </c>
      <c r="BG12" s="14">
        <v>0.6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0.2</v>
      </c>
      <c r="BO12" s="14">
        <v>0.2</v>
      </c>
      <c r="BP12" s="14">
        <v>0.2</v>
      </c>
      <c r="BQ12" s="14">
        <v>0.6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>
        <v>15110.907103825137</v>
      </c>
      <c r="CI12" s="15">
        <v>15110.907103825137</v>
      </c>
      <c r="CJ12" s="15">
        <v>15110.907103825137</v>
      </c>
      <c r="CK12" s="15">
        <v>15110.907103825137</v>
      </c>
      <c r="CL12" s="15">
        <v>15110.907103825137</v>
      </c>
      <c r="CM12" s="15">
        <v>15110.907103825137</v>
      </c>
      <c r="CN12" s="15">
        <v>15110.907103825137</v>
      </c>
      <c r="CO12" s="15">
        <v>15110.907103825137</v>
      </c>
      <c r="CP12" s="15">
        <v>15110.907103825137</v>
      </c>
      <c r="CQ12" s="15">
        <v>15110.9071038251</v>
      </c>
      <c r="CR12" s="83">
        <v>655.73770491803282</v>
      </c>
      <c r="CS12" s="83">
        <v>655.73770491803282</v>
      </c>
      <c r="CT12" s="83">
        <v>655.73770491803282</v>
      </c>
      <c r="CU12" s="83">
        <v>655.73770491803282</v>
      </c>
      <c r="CV12" s="83">
        <v>655.73770491803282</v>
      </c>
      <c r="CW12" s="83">
        <v>655.73770491803282</v>
      </c>
      <c r="CX12" s="83">
        <v>655.73770491803282</v>
      </c>
      <c r="CY12" s="83">
        <v>655.73770491803282</v>
      </c>
      <c r="CZ12" s="83">
        <v>655.73770491803282</v>
      </c>
      <c r="DA12" s="83">
        <v>655.73770491803282</v>
      </c>
      <c r="DB12" s="53">
        <v>0</v>
      </c>
      <c r="DC12" s="53">
        <v>0</v>
      </c>
      <c r="DD12" s="53">
        <v>0</v>
      </c>
      <c r="DE12">
        <v>0</v>
      </c>
      <c r="DF12" s="53">
        <v>0</v>
      </c>
      <c r="DG12">
        <v>0</v>
      </c>
      <c r="DH12" s="53">
        <v>0</v>
      </c>
      <c r="DI12">
        <v>0</v>
      </c>
      <c r="DJ12" s="53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8.8495575221238937E-2</v>
      </c>
      <c r="FK12">
        <v>8.8495575221238937E-2</v>
      </c>
      <c r="FL12">
        <v>8.8495575221238937E-2</v>
      </c>
      <c r="FM12">
        <v>8.8495575221238937E-2</v>
      </c>
      <c r="FN12">
        <v>8.8495575221238937E-2</v>
      </c>
      <c r="FO12">
        <v>8.8495575221238937E-2</v>
      </c>
      <c r="FP12">
        <v>8.8495575221238937E-2</v>
      </c>
      <c r="FQ12">
        <v>8.8495575221238937E-2</v>
      </c>
      <c r="FR12">
        <v>8.8495575221238937E-2</v>
      </c>
      <c r="FS12">
        <v>8.8495575221238937E-2</v>
      </c>
    </row>
    <row r="13" spans="1:175" x14ac:dyDescent="0.3">
      <c r="A13" s="73"/>
      <c r="B13" s="3" t="s">
        <v>135</v>
      </c>
      <c r="C13" s="4" t="s">
        <v>171</v>
      </c>
      <c r="D13" s="2" t="s">
        <v>545</v>
      </c>
      <c r="E13" s="9">
        <f t="shared" si="5"/>
        <v>5</v>
      </c>
      <c r="F13" s="13">
        <v>1</v>
      </c>
      <c r="G13" s="13" t="s">
        <v>546</v>
      </c>
      <c r="H13" s="15">
        <f>(2.2/(19.9/3.6))*10^9</f>
        <v>397989949.74874377</v>
      </c>
      <c r="I13" s="24" t="str">
        <f>B15</f>
        <v>Reactant14</v>
      </c>
      <c r="J13">
        <v>0</v>
      </c>
      <c r="K13">
        <v>1</v>
      </c>
      <c r="L13">
        <v>0</v>
      </c>
      <c r="M13">
        <v>0</v>
      </c>
      <c r="N13">
        <v>0</v>
      </c>
      <c r="O13">
        <v>20000</v>
      </c>
      <c r="P13" s="16">
        <v>0.43531733784270965</v>
      </c>
      <c r="Q13" s="16">
        <v>0.43531733784270965</v>
      </c>
      <c r="R13" s="16">
        <v>0.56999999999999995</v>
      </c>
      <c r="S13" s="16">
        <v>0.43531733784270965</v>
      </c>
      <c r="T13" s="16">
        <v>0.43531733784270965</v>
      </c>
      <c r="U13" s="16">
        <v>0.56999999999999995</v>
      </c>
      <c r="V13" s="16">
        <v>0.43531733784270965</v>
      </c>
      <c r="W13" s="16">
        <v>0.43531733784270965</v>
      </c>
      <c r="X13" s="16">
        <v>0.43531733784270965</v>
      </c>
      <c r="Y13" s="16">
        <v>0.56999999999999995</v>
      </c>
      <c r="Z13" s="52">
        <v>0.94348439947985208</v>
      </c>
      <c r="AA13" s="52">
        <v>0.94348439947985208</v>
      </c>
      <c r="AB13" s="52">
        <v>0.94348439947985208</v>
      </c>
      <c r="AC13" s="52">
        <v>0.94348439947985208</v>
      </c>
      <c r="AD13" s="52">
        <v>0.94348439947985208</v>
      </c>
      <c r="AE13" s="52">
        <v>0.94348439947985208</v>
      </c>
      <c r="AF13" s="52">
        <v>0.94348439947985208</v>
      </c>
      <c r="AG13" s="52">
        <v>0.94348439947985208</v>
      </c>
      <c r="AH13" s="52">
        <v>0.94348439947985208</v>
      </c>
      <c r="AI13" s="52">
        <v>0.94348439947985208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>
        <v>0.4</v>
      </c>
      <c r="AU13" s="14">
        <v>0.4</v>
      </c>
      <c r="AV13" s="14">
        <v>0.2</v>
      </c>
      <c r="AW13" s="14">
        <v>0.4</v>
      </c>
      <c r="AX13" s="14">
        <v>0.2</v>
      </c>
      <c r="AY13" s="14">
        <v>0.1</v>
      </c>
      <c r="AZ13" s="14">
        <v>0.1</v>
      </c>
      <c r="BA13" s="14">
        <v>0.1</v>
      </c>
      <c r="BB13" s="14">
        <v>0.1</v>
      </c>
      <c r="BC13" s="14">
        <v>0.1</v>
      </c>
      <c r="BD13" s="14">
        <v>0.2</v>
      </c>
      <c r="BE13" s="14">
        <v>0.2</v>
      </c>
      <c r="BF13" s="14">
        <v>0.2</v>
      </c>
      <c r="BG13" s="14">
        <v>0.6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0.2</v>
      </c>
      <c r="BO13" s="14">
        <v>0.2</v>
      </c>
      <c r="BP13" s="14">
        <v>0.2</v>
      </c>
      <c r="BQ13" s="14">
        <v>0.6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6">
        <v>-0.50749670990787743</v>
      </c>
      <c r="BY13" s="16">
        <v>-0.50749670990787743</v>
      </c>
      <c r="BZ13" s="16">
        <v>-0.50749670990787743</v>
      </c>
      <c r="CA13" s="16">
        <v>-0.50749670990787743</v>
      </c>
      <c r="CB13" s="16">
        <v>-0.50749670990787743</v>
      </c>
      <c r="CC13" s="16">
        <v>-0.50749670990787743</v>
      </c>
      <c r="CD13" s="16">
        <v>-0.50749670990787743</v>
      </c>
      <c r="CE13" s="16">
        <v>-0.50749670990787743</v>
      </c>
      <c r="CF13" s="16">
        <v>-0.50749670990787743</v>
      </c>
      <c r="CG13" s="16">
        <v>-0.50749670990787743</v>
      </c>
      <c r="CH13" s="15">
        <v>18309.859154929578</v>
      </c>
      <c r="CI13" s="15">
        <v>18309.859154929578</v>
      </c>
      <c r="CJ13" s="15">
        <v>18309.859154929578</v>
      </c>
      <c r="CK13" s="15">
        <v>18309.859154929578</v>
      </c>
      <c r="CL13" s="15">
        <v>18309.859154929578</v>
      </c>
      <c r="CM13" s="15">
        <v>18309.859154929578</v>
      </c>
      <c r="CN13" s="15">
        <v>18309.859154929578</v>
      </c>
      <c r="CO13" s="15">
        <v>18309.859154929578</v>
      </c>
      <c r="CP13" s="15">
        <v>18309.859154929578</v>
      </c>
      <c r="CQ13" s="15">
        <v>18309.859154929578</v>
      </c>
      <c r="CR13" s="83">
        <v>845.07042253521126</v>
      </c>
      <c r="CS13" s="83">
        <v>845.07042253521126</v>
      </c>
      <c r="CT13" s="83">
        <v>845.07042253521126</v>
      </c>
      <c r="CU13" s="83">
        <v>845.07042253521126</v>
      </c>
      <c r="CV13" s="83">
        <v>845.07042253521126</v>
      </c>
      <c r="CW13" s="83">
        <v>845.07042253521126</v>
      </c>
      <c r="CX13" s="83">
        <v>845.07042253521126</v>
      </c>
      <c r="CY13" s="83">
        <v>845.07042253521126</v>
      </c>
      <c r="CZ13" s="83">
        <v>845.07042253521126</v>
      </c>
      <c r="DA13" s="83">
        <v>845.07042253521126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>
        <v>0</v>
      </c>
      <c r="DV13" s="53">
        <v>0</v>
      </c>
      <c r="DW13" s="53">
        <v>0</v>
      </c>
      <c r="DX13" s="53">
        <v>0</v>
      </c>
      <c r="DY13" s="53">
        <v>0</v>
      </c>
      <c r="DZ13" s="53">
        <v>0</v>
      </c>
      <c r="EA13" s="53">
        <v>0</v>
      </c>
      <c r="EB13" s="53">
        <v>0</v>
      </c>
      <c r="EC13" s="53">
        <v>0</v>
      </c>
      <c r="ED13" s="53">
        <v>0</v>
      </c>
      <c r="EE13" s="5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>
        <v>0.27928510998307954</v>
      </c>
      <c r="EQ13" s="16">
        <v>0.27928510998307954</v>
      </c>
      <c r="ER13" s="16">
        <v>0.27928510998307954</v>
      </c>
      <c r="ES13" s="16">
        <v>0.27928510998307954</v>
      </c>
      <c r="ET13" s="16">
        <v>0.27928510998307954</v>
      </c>
      <c r="EU13" s="16">
        <v>0.27928510998307954</v>
      </c>
      <c r="EV13" s="16">
        <v>0.27928510998307954</v>
      </c>
      <c r="EW13" s="16">
        <v>0.27928510998307954</v>
      </c>
      <c r="EX13" s="16">
        <v>0.27928510998307954</v>
      </c>
      <c r="EY13" s="16">
        <v>0.27928510998307954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8.8495575221238937E-2</v>
      </c>
      <c r="FK13">
        <v>8.8495575221238937E-2</v>
      </c>
      <c r="FL13">
        <v>8.8495575221238937E-2</v>
      </c>
      <c r="FM13">
        <v>8.8495575221238937E-2</v>
      </c>
      <c r="FN13">
        <v>8.8495575221238937E-2</v>
      </c>
      <c r="FO13">
        <v>8.8495575221238937E-2</v>
      </c>
      <c r="FP13">
        <v>8.8495575221238937E-2</v>
      </c>
      <c r="FQ13">
        <v>8.8495575221238937E-2</v>
      </c>
      <c r="FR13">
        <v>8.8495575221238937E-2</v>
      </c>
      <c r="FS13">
        <v>8.8495575221238937E-2</v>
      </c>
    </row>
    <row r="14" spans="1:175" x14ac:dyDescent="0.3">
      <c r="A14" s="73"/>
      <c r="B14" s="3" t="s">
        <v>135</v>
      </c>
      <c r="C14" s="11" t="s">
        <v>277</v>
      </c>
      <c r="D14" s="2" t="s">
        <v>547</v>
      </c>
      <c r="E14" s="9">
        <f t="shared" si="5"/>
        <v>6</v>
      </c>
      <c r="F14" s="13">
        <v>1</v>
      </c>
      <c r="G14" s="13" t="s">
        <v>547</v>
      </c>
      <c r="H14" s="15">
        <v>0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40000</v>
      </c>
      <c r="P14" s="16">
        <v>1.256830601092896</v>
      </c>
      <c r="Q14" s="16">
        <v>1.256830601092896</v>
      </c>
      <c r="R14" s="16">
        <v>1.256830601092896</v>
      </c>
      <c r="S14" s="16">
        <v>1.256830601092896</v>
      </c>
      <c r="T14" s="16">
        <v>1.256830601092896</v>
      </c>
      <c r="U14" s="16">
        <v>1.256830601092896</v>
      </c>
      <c r="V14" s="16">
        <v>1.256830601092896</v>
      </c>
      <c r="W14" s="16">
        <v>1.256830601092896</v>
      </c>
      <c r="X14" s="16">
        <v>1.256830601092896</v>
      </c>
      <c r="Y14" s="16">
        <v>1.256830601092896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3">
        <v>0</v>
      </c>
      <c r="DC14" s="53">
        <v>0</v>
      </c>
      <c r="DD14" s="53">
        <v>0</v>
      </c>
      <c r="DE14">
        <v>0</v>
      </c>
      <c r="DF14" s="53">
        <v>0</v>
      </c>
      <c r="DG14">
        <v>0</v>
      </c>
      <c r="DH14" s="53">
        <v>0</v>
      </c>
      <c r="DI14">
        <v>0</v>
      </c>
      <c r="DJ14" s="53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0.503</v>
      </c>
      <c r="DW14">
        <v>0.35699999999999998</v>
      </c>
      <c r="DX14">
        <v>0.27700000000000002</v>
      </c>
      <c r="DY14">
        <v>0.503</v>
      </c>
      <c r="DZ14">
        <v>0.35699999999999998</v>
      </c>
      <c r="EA14">
        <v>0.27700000000000002</v>
      </c>
      <c r="EB14">
        <v>0.35699999999999998</v>
      </c>
      <c r="EC14">
        <v>0.503</v>
      </c>
      <c r="ED14">
        <v>0.35699999999999998</v>
      </c>
      <c r="EE14">
        <v>0.27700000000000002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548</v>
      </c>
      <c r="C15" s="11" t="s">
        <v>277</v>
      </c>
      <c r="D15" s="2" t="s">
        <v>549</v>
      </c>
      <c r="E15" s="9">
        <f t="shared" si="5"/>
        <v>7</v>
      </c>
      <c r="F15" s="13">
        <v>1</v>
      </c>
      <c r="G15" s="13" t="s">
        <v>549</v>
      </c>
      <c r="H15" s="15">
        <v>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40000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3">
        <v>0</v>
      </c>
      <c r="DC15" s="53">
        <v>0</v>
      </c>
      <c r="DD15" s="53">
        <v>0</v>
      </c>
      <c r="DE15">
        <v>0</v>
      </c>
      <c r="DF15" s="53">
        <v>0</v>
      </c>
      <c r="DG15">
        <v>0</v>
      </c>
      <c r="DH15" s="53">
        <v>0</v>
      </c>
      <c r="DI15">
        <v>0</v>
      </c>
      <c r="DJ15" s="53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0.503</v>
      </c>
      <c r="DW15">
        <v>0.35699999999999998</v>
      </c>
      <c r="DX15">
        <v>0.27700000000000002</v>
      </c>
      <c r="DY15">
        <v>0.503</v>
      </c>
      <c r="DZ15">
        <v>0.35699999999999998</v>
      </c>
      <c r="EA15">
        <v>0.27700000000000002</v>
      </c>
      <c r="EB15">
        <v>0.35699999999999998</v>
      </c>
      <c r="EC15">
        <v>0.503</v>
      </c>
      <c r="ED15">
        <v>0.35699999999999998</v>
      </c>
      <c r="EE15">
        <v>0.27700000000000002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11" t="s">
        <v>277</v>
      </c>
      <c r="D16" s="2" t="s">
        <v>440</v>
      </c>
      <c r="E16" s="9">
        <f t="shared" ref="E16:E19" si="14">ROW(D16)-ROW($E$8)</f>
        <v>8</v>
      </c>
      <c r="F16" s="13">
        <v>1</v>
      </c>
      <c r="G16" s="13" t="s">
        <v>440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20000</v>
      </c>
      <c r="P16">
        <v>1.54</v>
      </c>
      <c r="Q16">
        <v>1.54</v>
      </c>
      <c r="R16">
        <v>1.54</v>
      </c>
      <c r="S16">
        <v>1.54</v>
      </c>
      <c r="T16">
        <v>1.54</v>
      </c>
      <c r="U16">
        <v>1.54</v>
      </c>
      <c r="V16">
        <v>1.54</v>
      </c>
      <c r="W16">
        <v>1.54</v>
      </c>
      <c r="X16">
        <v>1.54</v>
      </c>
      <c r="Y16">
        <v>1.54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0.18992999999999999</v>
      </c>
      <c r="DW16">
        <v>0.14244999999999999</v>
      </c>
      <c r="DX16">
        <v>9.4969999999999999E-2</v>
      </c>
      <c r="DY16">
        <v>0.18992999999999999</v>
      </c>
      <c r="DZ16">
        <v>0.14244999999999999</v>
      </c>
      <c r="EA16">
        <v>9.4969999999999999E-2</v>
      </c>
      <c r="EB16">
        <v>0.14244999999999999</v>
      </c>
      <c r="EC16">
        <v>0.18992999999999999</v>
      </c>
      <c r="ED16">
        <v>0.14244999999999999</v>
      </c>
      <c r="EE16">
        <v>9.4969999999999999E-2</v>
      </c>
      <c r="EF16">
        <v>3.560584789265715</v>
      </c>
      <c r="EG16">
        <v>3.560584789265715</v>
      </c>
      <c r="EH16">
        <v>3.560584789265715</v>
      </c>
      <c r="EI16">
        <v>0</v>
      </c>
      <c r="EJ16">
        <f t="shared" ref="EJ16" si="15">$EG16*B$3</f>
        <v>3.560584789265715</v>
      </c>
      <c r="EK16">
        <v>0</v>
      </c>
      <c r="EL16">
        <f t="shared" ref="EL16" si="16">$EG16*C$3</f>
        <v>3.560584789265715</v>
      </c>
      <c r="EM16">
        <v>0</v>
      </c>
      <c r="EN16">
        <f t="shared" ref="EN16" si="17">$EG16*D$3</f>
        <v>3.560584789265715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f t="shared" ref="ET16" si="18">$EQ16*B$3</f>
        <v>0</v>
      </c>
      <c r="EU16">
        <v>0</v>
      </c>
      <c r="EV16">
        <f t="shared" ref="EV16" si="19">$EQ16*C$3</f>
        <v>0</v>
      </c>
      <c r="EW16">
        <v>0</v>
      </c>
      <c r="EX16">
        <f t="shared" ref="EX16" si="20">$EQ16*D$3</f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73"/>
      <c r="B17" s="3" t="s">
        <v>135</v>
      </c>
      <c r="C17" s="11" t="s">
        <v>277</v>
      </c>
      <c r="D17" s="2" t="s">
        <v>441</v>
      </c>
      <c r="E17" s="9">
        <f t="shared" si="14"/>
        <v>9</v>
      </c>
      <c r="F17" s="13">
        <v>1</v>
      </c>
      <c r="G17" s="13" t="s">
        <v>441</v>
      </c>
      <c r="H17">
        <v>0</v>
      </c>
      <c r="I17" s="24" t="str">
        <f t="shared" ref="I17:I19" si="21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20000</v>
      </c>
      <c r="P17">
        <v>2.21</v>
      </c>
      <c r="Q17">
        <v>2.21</v>
      </c>
      <c r="R17">
        <v>2.21</v>
      </c>
      <c r="S17">
        <v>2.21</v>
      </c>
      <c r="T17">
        <v>2.21</v>
      </c>
      <c r="U17">
        <v>2.21</v>
      </c>
      <c r="V17">
        <v>2.21</v>
      </c>
      <c r="W17">
        <v>2.21</v>
      </c>
      <c r="X17">
        <v>2.21</v>
      </c>
      <c r="Y17">
        <v>2.21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1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1</v>
      </c>
      <c r="BM17" s="14">
        <v>1</v>
      </c>
      <c r="BN17" s="14">
        <v>1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1</v>
      </c>
      <c r="BV17" s="14">
        <v>1</v>
      </c>
      <c r="BW17" s="14">
        <v>1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0.18992999999999999</v>
      </c>
      <c r="DW17">
        <v>0.14244999999999999</v>
      </c>
      <c r="DX17">
        <v>9.4969999999999999E-2</v>
      </c>
      <c r="DY17">
        <v>0.18992999999999999</v>
      </c>
      <c r="DZ17">
        <v>0.14244999999999999</v>
      </c>
      <c r="EA17">
        <v>9.4969999999999999E-2</v>
      </c>
      <c r="EB17">
        <v>0.14244999999999999</v>
      </c>
      <c r="EC17">
        <v>0.18992999999999999</v>
      </c>
      <c r="ED17">
        <v>0.14244999999999999</v>
      </c>
      <c r="EE17">
        <v>9.4969999999999999E-2</v>
      </c>
      <c r="EF17">
        <v>3.560584789265715</v>
      </c>
      <c r="EG17">
        <v>3.560584789265715</v>
      </c>
      <c r="EH17">
        <v>3.560584789265715</v>
      </c>
      <c r="EI17">
        <v>0</v>
      </c>
      <c r="EJ17">
        <f t="shared" ref="EJ17:EJ19" si="22">$EG17*B$3</f>
        <v>3.560584789265715</v>
      </c>
      <c r="EK17">
        <v>0</v>
      </c>
      <c r="EL17">
        <f t="shared" ref="EL17:EL19" si="23">$EG17*C$3</f>
        <v>3.560584789265715</v>
      </c>
      <c r="EM17">
        <v>0</v>
      </c>
      <c r="EN17">
        <f t="shared" ref="EN17:EN19" si="24">$EG17*D$3</f>
        <v>3.560584789265715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f t="shared" ref="ET17:ET19" si="25">$EQ17*B$3</f>
        <v>0</v>
      </c>
      <c r="EU17">
        <v>0</v>
      </c>
      <c r="EV17">
        <f t="shared" ref="EV17:EV19" si="26">$EQ17*C$3</f>
        <v>0</v>
      </c>
      <c r="EW17">
        <v>0</v>
      </c>
      <c r="EX17">
        <f t="shared" ref="EX17:EX19" si="27">$EQ17*D$3</f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73"/>
      <c r="B18" s="3" t="s">
        <v>135</v>
      </c>
      <c r="C18" s="11" t="s">
        <v>277</v>
      </c>
      <c r="D18" s="2" t="s">
        <v>442</v>
      </c>
      <c r="E18" s="9">
        <f t="shared" si="14"/>
        <v>10</v>
      </c>
      <c r="F18" s="13">
        <v>1</v>
      </c>
      <c r="G18" s="13" t="s">
        <v>442</v>
      </c>
      <c r="H18">
        <v>0</v>
      </c>
      <c r="I18" s="24" t="str">
        <f t="shared" si="21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1.82</v>
      </c>
      <c r="Q18">
        <v>1.82</v>
      </c>
      <c r="R18">
        <v>1.82</v>
      </c>
      <c r="S18">
        <v>1.82</v>
      </c>
      <c r="T18">
        <v>1.82</v>
      </c>
      <c r="U18">
        <v>1.82</v>
      </c>
      <c r="V18">
        <v>1.82</v>
      </c>
      <c r="W18">
        <v>1.82</v>
      </c>
      <c r="X18">
        <v>1.82</v>
      </c>
      <c r="Y18">
        <v>1.82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0.13195000000000001</v>
      </c>
      <c r="DW18">
        <v>9.2799999999999994E-2</v>
      </c>
      <c r="DX18">
        <v>7.2499999999999995E-2</v>
      </c>
      <c r="DY18">
        <v>0.13195000000000001</v>
      </c>
      <c r="DZ18">
        <v>9.2799999999999994E-2</v>
      </c>
      <c r="EA18">
        <v>7.2499999999999995E-2</v>
      </c>
      <c r="EB18">
        <v>9.2799999999999994E-2</v>
      </c>
      <c r="EC18">
        <v>0.13195000000000001</v>
      </c>
      <c r="ED18">
        <v>9.2799999999999994E-2</v>
      </c>
      <c r="EE18">
        <v>7.2499999999999995E-2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si="22"/>
        <v>3.560584789265715</v>
      </c>
      <c r="EK18">
        <v>0</v>
      </c>
      <c r="EL18">
        <f t="shared" si="23"/>
        <v>3.560584789265715</v>
      </c>
      <c r="EM18">
        <v>0</v>
      </c>
      <c r="EN18">
        <f t="shared" si="24"/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si="25"/>
        <v>0</v>
      </c>
      <c r="EU18">
        <v>0</v>
      </c>
      <c r="EV18">
        <f t="shared" si="26"/>
        <v>0</v>
      </c>
      <c r="EW18">
        <v>0</v>
      </c>
      <c r="EX18">
        <f t="shared" si="27"/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73"/>
      <c r="B19" s="3" t="s">
        <v>135</v>
      </c>
      <c r="C19" s="11" t="s">
        <v>277</v>
      </c>
      <c r="D19" s="2" t="s">
        <v>443</v>
      </c>
      <c r="E19" s="9">
        <f t="shared" si="14"/>
        <v>11</v>
      </c>
      <c r="F19" s="13">
        <v>1</v>
      </c>
      <c r="G19" s="13" t="s">
        <v>443</v>
      </c>
      <c r="H19">
        <v>0</v>
      </c>
      <c r="I19" s="24" t="str">
        <f t="shared" si="21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2.54</v>
      </c>
      <c r="Q19">
        <v>2.54</v>
      </c>
      <c r="R19">
        <v>2.54</v>
      </c>
      <c r="S19">
        <v>2.54</v>
      </c>
      <c r="T19">
        <v>2.54</v>
      </c>
      <c r="U19">
        <v>2.54</v>
      </c>
      <c r="V19">
        <v>2.54</v>
      </c>
      <c r="W19">
        <v>2.54</v>
      </c>
      <c r="X19">
        <v>2.54</v>
      </c>
      <c r="Y19">
        <v>2.54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0.13195000000000001</v>
      </c>
      <c r="DW19">
        <v>9.2799999999999994E-2</v>
      </c>
      <c r="DX19">
        <v>7.2499999999999995E-2</v>
      </c>
      <c r="DY19">
        <v>0.13195000000000001</v>
      </c>
      <c r="DZ19">
        <v>9.2799999999999994E-2</v>
      </c>
      <c r="EA19">
        <v>7.2499999999999995E-2</v>
      </c>
      <c r="EB19">
        <v>9.2799999999999994E-2</v>
      </c>
      <c r="EC19">
        <v>0.13195000000000001</v>
      </c>
      <c r="ED19">
        <v>9.2799999999999994E-2</v>
      </c>
      <c r="EE19">
        <v>7.2499999999999995E-2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si="22"/>
        <v>3.560584789265715</v>
      </c>
      <c r="EK19">
        <v>0</v>
      </c>
      <c r="EL19">
        <f t="shared" si="23"/>
        <v>3.560584789265715</v>
      </c>
      <c r="EM19">
        <v>0</v>
      </c>
      <c r="EN19">
        <f t="shared" si="24"/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si="25"/>
        <v>0</v>
      </c>
      <c r="EU19">
        <v>0</v>
      </c>
      <c r="EV19">
        <f t="shared" si="26"/>
        <v>0</v>
      </c>
      <c r="EW19">
        <v>0</v>
      </c>
      <c r="EX19">
        <f t="shared" si="27"/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73"/>
      <c r="B20" s="3" t="s">
        <v>135</v>
      </c>
      <c r="C20" s="4" t="s">
        <v>438</v>
      </c>
      <c r="D20" s="2" t="s">
        <v>429</v>
      </c>
      <c r="E20" s="9">
        <f t="shared" si="5"/>
        <v>12</v>
      </c>
      <c r="F20" s="13">
        <v>1</v>
      </c>
      <c r="G20" s="13" t="s">
        <v>430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f>O10</f>
        <v>40000</v>
      </c>
      <c r="P20">
        <v>0.35</v>
      </c>
      <c r="Q20">
        <v>0.35</v>
      </c>
      <c r="R20">
        <v>0.35</v>
      </c>
      <c r="S20">
        <v>0.35</v>
      </c>
      <c r="T20">
        <v>0.35</v>
      </c>
      <c r="U20">
        <v>0.35</v>
      </c>
      <c r="V20">
        <v>0.35</v>
      </c>
      <c r="W20">
        <v>0.35</v>
      </c>
      <c r="X20">
        <v>0.35</v>
      </c>
      <c r="Y20">
        <v>0.35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0.11849999999999999</v>
      </c>
      <c r="DN20">
        <v>0.16</v>
      </c>
      <c r="DO20">
        <v>0</v>
      </c>
      <c r="DP20">
        <v>0.11849999999999999</v>
      </c>
      <c r="DQ20">
        <v>0.16</v>
      </c>
      <c r="DR20">
        <v>0.11849999999999999</v>
      </c>
      <c r="DS20">
        <v>0</v>
      </c>
      <c r="DT20">
        <v>0.11849999999999999</v>
      </c>
      <c r="DU20">
        <v>0.16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7" customFormat="1" x14ac:dyDescent="0.3">
      <c r="A21" s="73"/>
      <c r="B21" s="63" t="s">
        <v>134</v>
      </c>
      <c r="C21" s="64" t="s">
        <v>171</v>
      </c>
      <c r="D21" s="55" t="s">
        <v>403</v>
      </c>
      <c r="E21" s="9">
        <f t="shared" si="5"/>
        <v>13</v>
      </c>
      <c r="F21" s="65">
        <v>1</v>
      </c>
      <c r="G21" s="65" t="s">
        <v>419</v>
      </c>
      <c r="H21">
        <f>7500*8760</f>
        <v>65700000</v>
      </c>
      <c r="I21" s="66" t="str">
        <f>B37</f>
        <v>Reactant5</v>
      </c>
      <c r="J21" s="67">
        <v>0</v>
      </c>
      <c r="K21" s="67">
        <v>1</v>
      </c>
      <c r="L21" s="67">
        <v>1</v>
      </c>
      <c r="M21" s="67">
        <v>0</v>
      </c>
      <c r="N21" s="67">
        <v>0</v>
      </c>
      <c r="O21" s="67">
        <f>O11</f>
        <v>20000</v>
      </c>
      <c r="P21" s="67">
        <v>7.28</v>
      </c>
      <c r="Q21" s="67">
        <v>7.28</v>
      </c>
      <c r="R21" s="67">
        <v>7.28</v>
      </c>
      <c r="S21" s="67">
        <v>7.28</v>
      </c>
      <c r="T21" s="67">
        <v>7.28</v>
      </c>
      <c r="U21" s="67">
        <v>7.28</v>
      </c>
      <c r="V21" s="67">
        <v>7.28</v>
      </c>
      <c r="W21" s="67">
        <v>7.28</v>
      </c>
      <c r="X21" s="67">
        <v>7.28</v>
      </c>
      <c r="Y21" s="67">
        <v>7.28</v>
      </c>
      <c r="Z21" s="67">
        <v>1.54</v>
      </c>
      <c r="AA21" s="67">
        <v>1.54</v>
      </c>
      <c r="AB21" s="67">
        <v>1.54</v>
      </c>
      <c r="AC21" s="67">
        <v>1.54</v>
      </c>
      <c r="AD21" s="67">
        <v>1.54</v>
      </c>
      <c r="AE21" s="67">
        <v>1.54</v>
      </c>
      <c r="AF21" s="67">
        <v>1.54</v>
      </c>
      <c r="AG21" s="67">
        <v>1.54</v>
      </c>
      <c r="AH21" s="67">
        <v>1.54</v>
      </c>
      <c r="AI21" s="67">
        <v>1.54</v>
      </c>
      <c r="AJ21" s="67">
        <v>0.21</v>
      </c>
      <c r="AK21" s="67">
        <v>0.21</v>
      </c>
      <c r="AL21" s="67">
        <v>0.21</v>
      </c>
      <c r="AM21" s="67">
        <v>0.21</v>
      </c>
      <c r="AN21" s="67">
        <v>0.21</v>
      </c>
      <c r="AO21" s="67">
        <v>0.21</v>
      </c>
      <c r="AP21" s="67">
        <v>0.21</v>
      </c>
      <c r="AQ21" s="67">
        <v>0.21</v>
      </c>
      <c r="AR21" s="67">
        <v>0.21</v>
      </c>
      <c r="AS21" s="67">
        <v>0.21</v>
      </c>
      <c r="AT21" s="57">
        <v>0.5</v>
      </c>
      <c r="AU21" s="57">
        <v>0.5</v>
      </c>
      <c r="AV21" s="57">
        <v>0.5</v>
      </c>
      <c r="AW21" s="57">
        <v>0.5</v>
      </c>
      <c r="AX21" s="57">
        <v>0.5</v>
      </c>
      <c r="AY21" s="57">
        <v>0.5</v>
      </c>
      <c r="AZ21" s="57">
        <v>0.5</v>
      </c>
      <c r="BA21" s="57">
        <v>0.5</v>
      </c>
      <c r="BB21" s="57">
        <v>0.5</v>
      </c>
      <c r="BC21" s="57">
        <v>0.5</v>
      </c>
      <c r="BD21" s="57">
        <v>1</v>
      </c>
      <c r="BE21" s="57">
        <v>1</v>
      </c>
      <c r="BF21" s="57">
        <v>1</v>
      </c>
      <c r="BG21" s="57">
        <v>1</v>
      </c>
      <c r="BH21" s="57">
        <v>1</v>
      </c>
      <c r="BI21" s="57">
        <v>1</v>
      </c>
      <c r="BJ21" s="57">
        <v>1</v>
      </c>
      <c r="BK21" s="57">
        <v>1</v>
      </c>
      <c r="BL21" s="57">
        <v>1</v>
      </c>
      <c r="BM21" s="57">
        <v>1</v>
      </c>
      <c r="BN21" s="57">
        <v>1</v>
      </c>
      <c r="BO21" s="57">
        <v>1</v>
      </c>
      <c r="BP21" s="57">
        <v>1</v>
      </c>
      <c r="BQ21" s="57">
        <v>1</v>
      </c>
      <c r="BR21" s="57">
        <v>1</v>
      </c>
      <c r="BS21" s="57">
        <v>1</v>
      </c>
      <c r="BT21" s="57">
        <v>1</v>
      </c>
      <c r="BU21" s="57">
        <v>1</v>
      </c>
      <c r="BV21" s="57">
        <v>1</v>
      </c>
      <c r="BW21" s="57">
        <v>1</v>
      </c>
      <c r="BX21" s="56">
        <v>0.18</v>
      </c>
      <c r="BY21" s="56">
        <v>0.18</v>
      </c>
      <c r="BZ21" s="56">
        <v>0.18</v>
      </c>
      <c r="CA21" s="56">
        <v>0.18</v>
      </c>
      <c r="CB21" s="56">
        <v>0.18</v>
      </c>
      <c r="CC21" s="56">
        <v>0.18</v>
      </c>
      <c r="CD21" s="56">
        <v>0.18</v>
      </c>
      <c r="CE21" s="56">
        <v>0.18</v>
      </c>
      <c r="CF21" s="56">
        <v>0.18</v>
      </c>
      <c r="CG21" s="56">
        <v>0.18</v>
      </c>
      <c r="CH21" s="67">
        <v>12444.9</v>
      </c>
      <c r="CI21" s="67">
        <v>9955.92</v>
      </c>
      <c r="CJ21" s="67">
        <v>7466.94</v>
      </c>
      <c r="CK21" s="67">
        <v>12444.9</v>
      </c>
      <c r="CL21" s="67">
        <v>9955.92</v>
      </c>
      <c r="CM21" s="67">
        <v>7466.94</v>
      </c>
      <c r="CN21" s="67">
        <v>9955.92</v>
      </c>
      <c r="CO21" s="67">
        <v>12444.9</v>
      </c>
      <c r="CP21" s="67">
        <v>9955.92</v>
      </c>
      <c r="CQ21" s="67">
        <v>7466.94</v>
      </c>
      <c r="CR21" s="67">
        <v>1186</v>
      </c>
      <c r="CS21" s="67">
        <v>1036.6600000000001</v>
      </c>
      <c r="CT21" s="67">
        <v>887.32</v>
      </c>
      <c r="CU21" s="67">
        <v>1186</v>
      </c>
      <c r="CV21" s="67">
        <v>1036.6600000000001</v>
      </c>
      <c r="CW21" s="67">
        <v>887.32</v>
      </c>
      <c r="CX21" s="67">
        <v>1036.6600000000001</v>
      </c>
      <c r="CY21" s="67">
        <v>1186</v>
      </c>
      <c r="CZ21" s="67">
        <v>1036.6600000000001</v>
      </c>
      <c r="DA21" s="67">
        <v>887.32</v>
      </c>
      <c r="DB21" s="67">
        <f>3.95121089093762/1000</f>
        <v>3.9512108909376198E-3</v>
      </c>
      <c r="DC21" s="67">
        <f t="shared" ref="DC21:DK21" si="28">3.95121089093762/1000</f>
        <v>3.9512108909376198E-3</v>
      </c>
      <c r="DD21" s="67">
        <f t="shared" si="28"/>
        <v>3.9512108909376198E-3</v>
      </c>
      <c r="DE21" s="67">
        <f t="shared" si="28"/>
        <v>3.9512108909376198E-3</v>
      </c>
      <c r="DF21" s="67">
        <f t="shared" si="28"/>
        <v>3.9512108909376198E-3</v>
      </c>
      <c r="DG21" s="67">
        <f t="shared" si="28"/>
        <v>3.9512108909376198E-3</v>
      </c>
      <c r="DH21" s="67">
        <f t="shared" si="28"/>
        <v>3.9512108909376198E-3</v>
      </c>
      <c r="DI21" s="67">
        <f t="shared" si="28"/>
        <v>3.9512108909376198E-3</v>
      </c>
      <c r="DJ21" s="67">
        <f t="shared" si="28"/>
        <v>3.9512108909376198E-3</v>
      </c>
      <c r="DK21" s="67">
        <f t="shared" si="28"/>
        <v>3.9512108909376198E-3</v>
      </c>
      <c r="DL21" s="67">
        <v>0</v>
      </c>
      <c r="DM21" s="67">
        <v>0</v>
      </c>
      <c r="DN21" s="67">
        <v>0</v>
      </c>
      <c r="DO21" s="67">
        <v>0</v>
      </c>
      <c r="DP21" s="67">
        <v>0</v>
      </c>
      <c r="DQ21" s="67">
        <v>0</v>
      </c>
      <c r="DR21" s="67">
        <v>0</v>
      </c>
      <c r="DS21" s="67">
        <v>0</v>
      </c>
      <c r="DT21" s="67">
        <v>0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18.474666666666668</v>
      </c>
      <c r="EG21" s="67">
        <v>18.474666666666668</v>
      </c>
      <c r="EH21" s="67">
        <v>18.474666666666668</v>
      </c>
      <c r="EI21" s="67">
        <v>18.474666666666668</v>
      </c>
      <c r="EJ21" s="67">
        <v>18.474666666666668</v>
      </c>
      <c r="EK21" s="67">
        <v>18.474666666666668</v>
      </c>
      <c r="EL21" s="67">
        <v>18.474666666666668</v>
      </c>
      <c r="EM21" s="67">
        <v>18.474666666666668</v>
      </c>
      <c r="EN21" s="67">
        <v>18.474666666666668</v>
      </c>
      <c r="EO21" s="67">
        <v>18.474666666666668</v>
      </c>
      <c r="EP21" s="67">
        <v>0</v>
      </c>
      <c r="EQ21" s="67">
        <v>0</v>
      </c>
      <c r="ER21" s="67">
        <v>0</v>
      </c>
      <c r="ES21" s="67">
        <v>0</v>
      </c>
      <c r="ET21" s="67">
        <v>0</v>
      </c>
      <c r="EU21" s="67">
        <v>0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0</v>
      </c>
      <c r="FD21" s="67">
        <v>0</v>
      </c>
      <c r="FE21" s="67">
        <v>0</v>
      </c>
      <c r="FF21" s="67">
        <v>0</v>
      </c>
      <c r="FG21" s="67">
        <v>0</v>
      </c>
      <c r="FH21" s="67">
        <v>0</v>
      </c>
      <c r="FI21" s="67">
        <v>0</v>
      </c>
      <c r="FJ21" s="67">
        <v>9.3678779051968114E-2</v>
      </c>
      <c r="FK21" s="67">
        <v>9.3678779051968114E-2</v>
      </c>
      <c r="FL21" s="67">
        <v>9.3678779051968114E-2</v>
      </c>
      <c r="FM21" s="67">
        <v>9.3678779051968114E-2</v>
      </c>
      <c r="FN21" s="67">
        <v>9.3678779051968114E-2</v>
      </c>
      <c r="FO21" s="67">
        <v>9.3678779051968114E-2</v>
      </c>
      <c r="FP21" s="67">
        <v>9.3678779051968114E-2</v>
      </c>
      <c r="FQ21" s="67">
        <v>9.3678779051968114E-2</v>
      </c>
      <c r="FR21" s="67">
        <v>9.3678779051968114E-2</v>
      </c>
      <c r="FS21" s="67">
        <v>9.3678779051968114E-2</v>
      </c>
    </row>
    <row r="22" spans="1:175" s="67" customFormat="1" x14ac:dyDescent="0.3">
      <c r="A22" s="73"/>
      <c r="B22" s="63" t="s">
        <v>134</v>
      </c>
      <c r="C22" s="64" t="s">
        <v>171</v>
      </c>
      <c r="D22" s="55" t="s">
        <v>404</v>
      </c>
      <c r="E22" s="9">
        <f t="shared" si="5"/>
        <v>14</v>
      </c>
      <c r="F22" s="65">
        <v>1</v>
      </c>
      <c r="G22" s="65" t="s">
        <v>420</v>
      </c>
      <c r="H22">
        <f t="shared" ref="H22:H24" si="29">7500*8760</f>
        <v>65700000</v>
      </c>
      <c r="I22" s="66" t="str">
        <f>B38</f>
        <v>Reactant6</v>
      </c>
      <c r="J22" s="67">
        <v>0</v>
      </c>
      <c r="K22" s="67">
        <v>1</v>
      </c>
      <c r="L22" s="67">
        <v>1</v>
      </c>
      <c r="M22" s="67">
        <v>0</v>
      </c>
      <c r="N22" s="67">
        <v>0</v>
      </c>
      <c r="O22" s="67">
        <f>O21</f>
        <v>20000</v>
      </c>
      <c r="P22" s="67">
        <v>11.91</v>
      </c>
      <c r="Q22" s="67">
        <v>11.91</v>
      </c>
      <c r="R22" s="67">
        <v>11.91</v>
      </c>
      <c r="S22" s="67">
        <v>11.91</v>
      </c>
      <c r="T22" s="67">
        <v>11.91</v>
      </c>
      <c r="U22" s="67">
        <v>11.91</v>
      </c>
      <c r="V22" s="67">
        <v>11.91</v>
      </c>
      <c r="W22" s="67">
        <v>11.91</v>
      </c>
      <c r="X22" s="67">
        <v>11.91</v>
      </c>
      <c r="Y22" s="67">
        <v>11.91</v>
      </c>
      <c r="Z22" s="67">
        <v>0.51</v>
      </c>
      <c r="AA22" s="67">
        <v>0.51</v>
      </c>
      <c r="AB22" s="67">
        <v>0.51</v>
      </c>
      <c r="AC22" s="67">
        <v>0.51</v>
      </c>
      <c r="AD22" s="67">
        <v>0.51</v>
      </c>
      <c r="AE22" s="67">
        <v>0.51</v>
      </c>
      <c r="AF22" s="67">
        <v>0.51</v>
      </c>
      <c r="AG22" s="67">
        <v>0.51</v>
      </c>
      <c r="AH22" s="67">
        <v>0.51</v>
      </c>
      <c r="AI22" s="67">
        <v>0.51</v>
      </c>
      <c r="AJ22" s="67">
        <v>1.43</v>
      </c>
      <c r="AK22" s="67">
        <v>1.43</v>
      </c>
      <c r="AL22" s="67">
        <v>1.43</v>
      </c>
      <c r="AM22" s="67">
        <v>1.43</v>
      </c>
      <c r="AN22" s="67">
        <v>1.43</v>
      </c>
      <c r="AO22" s="67">
        <v>1.43</v>
      </c>
      <c r="AP22" s="67">
        <v>1.43</v>
      </c>
      <c r="AQ22" s="67">
        <v>1.43</v>
      </c>
      <c r="AR22" s="67">
        <v>1.43</v>
      </c>
      <c r="AS22" s="67">
        <v>1.43</v>
      </c>
      <c r="AT22" s="57">
        <v>0.5</v>
      </c>
      <c r="AU22" s="57">
        <v>0.5</v>
      </c>
      <c r="AV22" s="57">
        <v>0.5</v>
      </c>
      <c r="AW22" s="57">
        <v>0.5</v>
      </c>
      <c r="AX22" s="57">
        <v>0.5</v>
      </c>
      <c r="AY22" s="57">
        <v>0.5</v>
      </c>
      <c r="AZ22" s="57">
        <v>0.5</v>
      </c>
      <c r="BA22" s="57">
        <v>0.5</v>
      </c>
      <c r="BB22" s="57">
        <v>0.5</v>
      </c>
      <c r="BC22" s="57">
        <v>0.5</v>
      </c>
      <c r="BD22" s="57">
        <v>1</v>
      </c>
      <c r="BE22" s="57">
        <v>1</v>
      </c>
      <c r="BF22" s="57">
        <v>1</v>
      </c>
      <c r="BG22" s="57">
        <v>1</v>
      </c>
      <c r="BH22" s="57">
        <v>1</v>
      </c>
      <c r="BI22" s="57">
        <v>1</v>
      </c>
      <c r="BJ22" s="57">
        <v>1</v>
      </c>
      <c r="BK22" s="57">
        <v>1</v>
      </c>
      <c r="BL22" s="57">
        <v>1</v>
      </c>
      <c r="BM22" s="57">
        <v>1</v>
      </c>
      <c r="BN22" s="57">
        <v>1</v>
      </c>
      <c r="BO22" s="57">
        <v>1</v>
      </c>
      <c r="BP22" s="57">
        <v>1</v>
      </c>
      <c r="BQ22" s="57">
        <v>1</v>
      </c>
      <c r="BR22" s="57">
        <v>1</v>
      </c>
      <c r="BS22" s="57">
        <v>1</v>
      </c>
      <c r="BT22" s="57">
        <v>1</v>
      </c>
      <c r="BU22" s="57">
        <v>1</v>
      </c>
      <c r="BV22" s="57">
        <v>1</v>
      </c>
      <c r="BW22" s="57">
        <v>1</v>
      </c>
      <c r="BX22" s="56">
        <v>0.32</v>
      </c>
      <c r="BY22" s="56">
        <v>0.32</v>
      </c>
      <c r="BZ22" s="56">
        <v>0.32</v>
      </c>
      <c r="CA22" s="56">
        <v>0.32</v>
      </c>
      <c r="CB22" s="56">
        <v>0.32</v>
      </c>
      <c r="CC22" s="56">
        <v>0.32</v>
      </c>
      <c r="CD22" s="56">
        <v>0.32</v>
      </c>
      <c r="CE22" s="56">
        <v>0.32</v>
      </c>
      <c r="CF22" s="56">
        <v>0.32</v>
      </c>
      <c r="CG22" s="56">
        <v>0.32</v>
      </c>
      <c r="CH22" s="67">
        <v>16131.25</v>
      </c>
      <c r="CI22" s="67">
        <v>12905</v>
      </c>
      <c r="CJ22" s="67">
        <v>9678.75</v>
      </c>
      <c r="CK22" s="67">
        <v>16131.25</v>
      </c>
      <c r="CL22" s="67">
        <v>12905</v>
      </c>
      <c r="CM22" s="67">
        <v>9678.75</v>
      </c>
      <c r="CN22" s="67">
        <v>12789.46</v>
      </c>
      <c r="CO22" s="67">
        <v>16131.25</v>
      </c>
      <c r="CP22" s="67">
        <v>12905</v>
      </c>
      <c r="CQ22" s="67">
        <v>9678.75</v>
      </c>
      <c r="CR22" s="67">
        <v>1410.01</v>
      </c>
      <c r="CS22" s="67">
        <v>1216.44</v>
      </c>
      <c r="CT22" s="67">
        <v>1022.86</v>
      </c>
      <c r="CU22" s="67">
        <v>1209.51</v>
      </c>
      <c r="CV22" s="67">
        <v>1209.51</v>
      </c>
      <c r="CW22" s="67">
        <v>1209.51</v>
      </c>
      <c r="CX22" s="67">
        <v>1209.51</v>
      </c>
      <c r="CY22" s="67">
        <v>1209.51</v>
      </c>
      <c r="CZ22" s="67">
        <v>1209.51</v>
      </c>
      <c r="DA22" s="67">
        <v>1209.51</v>
      </c>
      <c r="DB22" s="67">
        <f>9.3267946332186/1000</f>
        <v>9.3267946332186002E-3</v>
      </c>
      <c r="DC22" s="67">
        <f t="shared" ref="DC22:DK22" si="30">9.3267946332186/1000</f>
        <v>9.3267946332186002E-3</v>
      </c>
      <c r="DD22" s="67">
        <f t="shared" si="30"/>
        <v>9.3267946332186002E-3</v>
      </c>
      <c r="DE22" s="67">
        <f t="shared" si="30"/>
        <v>9.3267946332186002E-3</v>
      </c>
      <c r="DF22" s="67">
        <f t="shared" si="30"/>
        <v>9.3267946332186002E-3</v>
      </c>
      <c r="DG22" s="67">
        <f t="shared" si="30"/>
        <v>9.3267946332186002E-3</v>
      </c>
      <c r="DH22" s="67">
        <f t="shared" si="30"/>
        <v>9.3267946332186002E-3</v>
      </c>
      <c r="DI22" s="67">
        <f t="shared" si="30"/>
        <v>9.3267946332186002E-3</v>
      </c>
      <c r="DJ22" s="67">
        <f t="shared" si="30"/>
        <v>9.3267946332186002E-3</v>
      </c>
      <c r="DK22" s="67">
        <f t="shared" si="30"/>
        <v>9.3267946332186002E-3</v>
      </c>
      <c r="DL22" s="67">
        <v>0</v>
      </c>
      <c r="DM22" s="67">
        <v>0</v>
      </c>
      <c r="DN22" s="67">
        <v>0</v>
      </c>
      <c r="DO22" s="67">
        <v>0</v>
      </c>
      <c r="DP22" s="67">
        <v>0</v>
      </c>
      <c r="DQ22" s="67">
        <v>0</v>
      </c>
      <c r="DR22" s="67">
        <v>0</v>
      </c>
      <c r="DS22" s="67">
        <v>0</v>
      </c>
      <c r="DT22" s="67">
        <v>0</v>
      </c>
      <c r="DU22" s="67">
        <v>0</v>
      </c>
      <c r="DV22" s="67">
        <v>0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18.474666666666668</v>
      </c>
      <c r="EG22" s="67">
        <v>18.474666666666668</v>
      </c>
      <c r="EH22" s="67">
        <v>18.474666666666668</v>
      </c>
      <c r="EI22" s="67">
        <v>18.474666666666668</v>
      </c>
      <c r="EJ22" s="67">
        <v>18.474666666666668</v>
      </c>
      <c r="EK22" s="67">
        <v>18.474666666666668</v>
      </c>
      <c r="EL22" s="67">
        <v>18.474666666666668</v>
      </c>
      <c r="EM22" s="67">
        <v>18.474666666666668</v>
      </c>
      <c r="EN22" s="67">
        <v>18.474666666666668</v>
      </c>
      <c r="EO22" s="67">
        <v>18.474666666666668</v>
      </c>
      <c r="EP22" s="67">
        <v>0</v>
      </c>
      <c r="EQ22" s="67">
        <v>0</v>
      </c>
      <c r="ER22" s="67">
        <v>0</v>
      </c>
      <c r="ES22" s="67">
        <v>0</v>
      </c>
      <c r="ET22" s="67">
        <v>0</v>
      </c>
      <c r="EU22" s="67">
        <v>0</v>
      </c>
      <c r="EV22" s="67">
        <v>0</v>
      </c>
      <c r="EW22" s="67">
        <v>0</v>
      </c>
      <c r="EX22" s="67">
        <v>0</v>
      </c>
      <c r="EY22" s="67">
        <v>0</v>
      </c>
      <c r="EZ22" s="67">
        <v>0</v>
      </c>
      <c r="FA22" s="67">
        <v>0</v>
      </c>
      <c r="FB22" s="67">
        <v>0</v>
      </c>
      <c r="FC22" s="67">
        <v>0</v>
      </c>
      <c r="FD22" s="67">
        <v>0</v>
      </c>
      <c r="FE22" s="67">
        <v>0</v>
      </c>
      <c r="FF22" s="67">
        <v>0</v>
      </c>
      <c r="FG22" s="67">
        <v>0</v>
      </c>
      <c r="FH22" s="67">
        <v>0</v>
      </c>
      <c r="FI22" s="67">
        <v>0</v>
      </c>
      <c r="FJ22" s="67">
        <v>9.3678779051968114E-2</v>
      </c>
      <c r="FK22" s="67">
        <v>9.3678779051968114E-2</v>
      </c>
      <c r="FL22" s="67">
        <v>9.3678779051968114E-2</v>
      </c>
      <c r="FM22" s="67">
        <v>9.3678779051968114E-2</v>
      </c>
      <c r="FN22" s="67">
        <v>9.3678779051968114E-2</v>
      </c>
      <c r="FO22" s="67">
        <v>9.3678779051968114E-2</v>
      </c>
      <c r="FP22" s="67">
        <v>9.3678779051968114E-2</v>
      </c>
      <c r="FQ22" s="67">
        <v>9.3678779051968114E-2</v>
      </c>
      <c r="FR22" s="67">
        <v>9.3678779051968114E-2</v>
      </c>
      <c r="FS22" s="67">
        <v>9.3678779051968114E-2</v>
      </c>
    </row>
    <row r="23" spans="1:175" s="67" customFormat="1" x14ac:dyDescent="0.3">
      <c r="A23" s="73"/>
      <c r="B23" s="63" t="s">
        <v>134</v>
      </c>
      <c r="C23" s="64" t="s">
        <v>171</v>
      </c>
      <c r="D23" s="55" t="s">
        <v>405</v>
      </c>
      <c r="E23" s="9">
        <f t="shared" si="5"/>
        <v>15</v>
      </c>
      <c r="F23" s="65">
        <v>1</v>
      </c>
      <c r="G23" s="65" t="s">
        <v>421</v>
      </c>
      <c r="H23">
        <f t="shared" si="29"/>
        <v>65700000</v>
      </c>
      <c r="I23" s="66" t="str">
        <f t="shared" ref="I23:I24" si="31">B39</f>
        <v>Reactant7</v>
      </c>
      <c r="J23" s="67">
        <v>0</v>
      </c>
      <c r="K23" s="67">
        <v>1</v>
      </c>
      <c r="L23" s="67">
        <v>1</v>
      </c>
      <c r="M23" s="67">
        <v>0</v>
      </c>
      <c r="N23" s="67">
        <v>0</v>
      </c>
      <c r="O23" s="67">
        <f t="shared" ref="O23:O24" si="32">O22</f>
        <v>20000</v>
      </c>
      <c r="P23" s="67">
        <v>6.57</v>
      </c>
      <c r="Q23" s="67">
        <v>6.57</v>
      </c>
      <c r="R23" s="67">
        <v>6.57</v>
      </c>
      <c r="S23" s="67">
        <v>6.57</v>
      </c>
      <c r="T23" s="67">
        <v>6.57</v>
      </c>
      <c r="U23" s="67">
        <v>6.57</v>
      </c>
      <c r="V23" s="67">
        <v>6.57</v>
      </c>
      <c r="W23" s="67">
        <v>6.57</v>
      </c>
      <c r="X23" s="67">
        <v>6.57</v>
      </c>
      <c r="Y23" s="67">
        <v>6.57</v>
      </c>
      <c r="Z23" s="67">
        <v>1.66</v>
      </c>
      <c r="AA23" s="67">
        <v>1.66</v>
      </c>
      <c r="AB23" s="67">
        <v>1.66</v>
      </c>
      <c r="AC23" s="67">
        <v>1.66</v>
      </c>
      <c r="AD23" s="67">
        <v>1.66</v>
      </c>
      <c r="AE23" s="67">
        <v>1.66</v>
      </c>
      <c r="AF23" s="67">
        <v>1.66</v>
      </c>
      <c r="AG23" s="67">
        <v>1.66</v>
      </c>
      <c r="AH23" s="67">
        <v>1.66</v>
      </c>
      <c r="AI23" s="67">
        <v>1.66</v>
      </c>
      <c r="AJ23" s="67">
        <v>1.1000000000000001</v>
      </c>
      <c r="AK23" s="67">
        <v>1.1000000000000001</v>
      </c>
      <c r="AL23" s="67">
        <v>1.1000000000000001</v>
      </c>
      <c r="AM23" s="67">
        <v>1.1000000000000001</v>
      </c>
      <c r="AN23" s="67">
        <v>1.1000000000000001</v>
      </c>
      <c r="AO23" s="67">
        <v>1.1000000000000001</v>
      </c>
      <c r="AP23" s="67">
        <v>1.1000000000000001</v>
      </c>
      <c r="AQ23" s="67">
        <v>1.1000000000000001</v>
      </c>
      <c r="AR23" s="67">
        <v>1.1000000000000001</v>
      </c>
      <c r="AS23" s="67">
        <v>1.1000000000000001</v>
      </c>
      <c r="AT23" s="57">
        <v>0.5</v>
      </c>
      <c r="AU23" s="57">
        <v>0.5</v>
      </c>
      <c r="AV23" s="57">
        <v>0.5</v>
      </c>
      <c r="AW23" s="57">
        <v>0.5</v>
      </c>
      <c r="AX23" s="57">
        <v>0.5</v>
      </c>
      <c r="AY23" s="57">
        <v>0.5</v>
      </c>
      <c r="AZ23" s="57">
        <v>0.5</v>
      </c>
      <c r="BA23" s="57">
        <v>0.5</v>
      </c>
      <c r="BB23" s="57">
        <v>0.5</v>
      </c>
      <c r="BC23" s="57">
        <v>0.5</v>
      </c>
      <c r="BD23" s="57">
        <v>1</v>
      </c>
      <c r="BE23" s="57">
        <v>1</v>
      </c>
      <c r="BF23" s="57">
        <v>1</v>
      </c>
      <c r="BG23" s="57">
        <v>1</v>
      </c>
      <c r="BH23" s="57">
        <v>1</v>
      </c>
      <c r="BI23" s="57">
        <v>1</v>
      </c>
      <c r="BJ23" s="57">
        <v>1</v>
      </c>
      <c r="BK23" s="57">
        <v>1</v>
      </c>
      <c r="BL23" s="57">
        <v>1</v>
      </c>
      <c r="BM23" s="57">
        <v>1</v>
      </c>
      <c r="BN23" s="57">
        <v>1</v>
      </c>
      <c r="BO23" s="57">
        <v>1</v>
      </c>
      <c r="BP23" s="57">
        <v>1</v>
      </c>
      <c r="BQ23" s="57">
        <v>1</v>
      </c>
      <c r="BR23" s="57">
        <v>1</v>
      </c>
      <c r="BS23" s="57">
        <v>1</v>
      </c>
      <c r="BT23" s="57">
        <v>1</v>
      </c>
      <c r="BU23" s="57">
        <v>1</v>
      </c>
      <c r="BV23" s="57">
        <v>1</v>
      </c>
      <c r="BW23" s="57">
        <v>1</v>
      </c>
      <c r="BX23" s="56">
        <v>0.64</v>
      </c>
      <c r="BY23" s="56">
        <v>0.64</v>
      </c>
      <c r="BZ23" s="56">
        <v>0.64</v>
      </c>
      <c r="CA23" s="56">
        <v>0.64</v>
      </c>
      <c r="CB23" s="56">
        <v>0.64</v>
      </c>
      <c r="CC23" s="56">
        <v>0.64</v>
      </c>
      <c r="CD23" s="56">
        <v>0.64</v>
      </c>
      <c r="CE23" s="56">
        <v>0.64</v>
      </c>
      <c r="CF23" s="56">
        <v>0.64</v>
      </c>
      <c r="CG23" s="56">
        <v>0.64</v>
      </c>
      <c r="CH23" s="67">
        <v>15142.26</v>
      </c>
      <c r="CI23" s="67">
        <v>12113.81</v>
      </c>
      <c r="CJ23" s="67">
        <v>9085.35</v>
      </c>
      <c r="CK23" s="67">
        <v>15142.26</v>
      </c>
      <c r="CL23" s="67">
        <v>12113.81</v>
      </c>
      <c r="CM23" s="67">
        <v>9085.35</v>
      </c>
      <c r="CN23" s="67">
        <v>12113.81</v>
      </c>
      <c r="CO23" s="67">
        <v>15142.26</v>
      </c>
      <c r="CP23" s="67">
        <v>12113.81</v>
      </c>
      <c r="CQ23" s="67">
        <v>9085.35</v>
      </c>
      <c r="CR23" s="67">
        <v>1348.76</v>
      </c>
      <c r="CS23" s="67">
        <v>1167.05</v>
      </c>
      <c r="CT23" s="67">
        <v>985.35</v>
      </c>
      <c r="CU23" s="67">
        <v>1348.76</v>
      </c>
      <c r="CV23" s="67">
        <v>1167.05</v>
      </c>
      <c r="CW23" s="67">
        <v>985.35</v>
      </c>
      <c r="CX23" s="67">
        <v>1167.05</v>
      </c>
      <c r="CY23" s="67">
        <v>1348.76</v>
      </c>
      <c r="CZ23" s="67">
        <v>1167.05</v>
      </c>
      <c r="DA23" s="67">
        <v>985.35</v>
      </c>
      <c r="DB23" s="67">
        <f>4.04937222588/1000</f>
        <v>4.0493722258800003E-3</v>
      </c>
      <c r="DC23" s="67">
        <f t="shared" ref="DC23:DK23" si="33">4.04937222588/1000</f>
        <v>4.0493722258800003E-3</v>
      </c>
      <c r="DD23" s="67">
        <f t="shared" si="33"/>
        <v>4.0493722258800003E-3</v>
      </c>
      <c r="DE23" s="67">
        <f t="shared" si="33"/>
        <v>4.0493722258800003E-3</v>
      </c>
      <c r="DF23" s="67">
        <f t="shared" si="33"/>
        <v>4.0493722258800003E-3</v>
      </c>
      <c r="DG23" s="67">
        <f t="shared" si="33"/>
        <v>4.0493722258800003E-3</v>
      </c>
      <c r="DH23" s="67">
        <f t="shared" si="33"/>
        <v>4.0493722258800003E-3</v>
      </c>
      <c r="DI23" s="67">
        <f t="shared" si="33"/>
        <v>4.0493722258800003E-3</v>
      </c>
      <c r="DJ23" s="67">
        <f t="shared" si="33"/>
        <v>4.0493722258800003E-3</v>
      </c>
      <c r="DK23" s="67">
        <f t="shared" si="33"/>
        <v>4.0493722258800003E-3</v>
      </c>
      <c r="DL23" s="67">
        <v>0</v>
      </c>
      <c r="DM23" s="67">
        <v>0</v>
      </c>
      <c r="DN23" s="67">
        <v>0</v>
      </c>
      <c r="DO23" s="67">
        <v>0</v>
      </c>
      <c r="DP23" s="67">
        <v>0</v>
      </c>
      <c r="DQ23" s="67">
        <v>0</v>
      </c>
      <c r="DR23" s="67">
        <v>0</v>
      </c>
      <c r="DS23" s="67">
        <v>0</v>
      </c>
      <c r="DT23" s="67">
        <v>0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18.474666666666668</v>
      </c>
      <c r="EG23" s="67">
        <v>18.474666666666668</v>
      </c>
      <c r="EH23" s="67">
        <v>18.474666666666668</v>
      </c>
      <c r="EI23" s="67">
        <v>18.474666666666668</v>
      </c>
      <c r="EJ23" s="67">
        <v>18.474666666666668</v>
      </c>
      <c r="EK23" s="67">
        <v>18.474666666666668</v>
      </c>
      <c r="EL23" s="67">
        <v>18.474666666666668</v>
      </c>
      <c r="EM23" s="67">
        <v>18.474666666666668</v>
      </c>
      <c r="EN23" s="67">
        <v>18.474666666666668</v>
      </c>
      <c r="EO23" s="67">
        <v>18.474666666666668</v>
      </c>
      <c r="EP23" s="67">
        <v>0</v>
      </c>
      <c r="EQ23" s="67">
        <v>0</v>
      </c>
      <c r="ER23" s="67">
        <v>0</v>
      </c>
      <c r="ES23" s="67">
        <v>0</v>
      </c>
      <c r="ET23" s="67">
        <v>0</v>
      </c>
      <c r="EU23" s="67">
        <v>0</v>
      </c>
      <c r="EV23" s="67">
        <v>0</v>
      </c>
      <c r="EW23" s="67">
        <v>0</v>
      </c>
      <c r="EX23" s="67">
        <v>0</v>
      </c>
      <c r="EY23" s="67">
        <v>0</v>
      </c>
      <c r="EZ23" s="67">
        <v>0</v>
      </c>
      <c r="FA23" s="67">
        <v>0</v>
      </c>
      <c r="FB23" s="67">
        <v>0</v>
      </c>
      <c r="FC23" s="67">
        <v>0</v>
      </c>
      <c r="FD23" s="67">
        <v>0</v>
      </c>
      <c r="FE23" s="67">
        <v>0</v>
      </c>
      <c r="FF23" s="67">
        <v>0</v>
      </c>
      <c r="FG23" s="67">
        <v>0</v>
      </c>
      <c r="FH23" s="67">
        <v>0</v>
      </c>
      <c r="FI23" s="67">
        <v>0</v>
      </c>
      <c r="FJ23" s="67">
        <v>9.3678779051968114E-2</v>
      </c>
      <c r="FK23" s="67">
        <v>9.3678779051968114E-2</v>
      </c>
      <c r="FL23" s="67">
        <v>9.3678779051968114E-2</v>
      </c>
      <c r="FM23" s="67">
        <v>9.3678779051968114E-2</v>
      </c>
      <c r="FN23" s="67">
        <v>9.3678779051968114E-2</v>
      </c>
      <c r="FO23" s="67">
        <v>9.3678779051968114E-2</v>
      </c>
      <c r="FP23" s="67">
        <v>9.3678779051968114E-2</v>
      </c>
      <c r="FQ23" s="67">
        <v>9.3678779051968114E-2</v>
      </c>
      <c r="FR23" s="67">
        <v>9.3678779051968114E-2</v>
      </c>
      <c r="FS23" s="67">
        <v>9.3678779051968114E-2</v>
      </c>
    </row>
    <row r="24" spans="1:175" s="67" customFormat="1" x14ac:dyDescent="0.3">
      <c r="A24" s="73"/>
      <c r="B24" s="63" t="s">
        <v>134</v>
      </c>
      <c r="C24" s="64" t="s">
        <v>171</v>
      </c>
      <c r="D24" s="55" t="s">
        <v>406</v>
      </c>
      <c r="E24" s="9">
        <f t="shared" si="5"/>
        <v>16</v>
      </c>
      <c r="F24" s="65">
        <v>1</v>
      </c>
      <c r="G24" s="65" t="s">
        <v>422</v>
      </c>
      <c r="H24">
        <f t="shared" si="29"/>
        <v>65700000</v>
      </c>
      <c r="I24" s="66" t="str">
        <f t="shared" si="31"/>
        <v>Reactant8</v>
      </c>
      <c r="J24" s="67">
        <v>0</v>
      </c>
      <c r="K24" s="67">
        <v>1</v>
      </c>
      <c r="L24" s="67">
        <v>1</v>
      </c>
      <c r="M24" s="67">
        <v>0</v>
      </c>
      <c r="N24" s="67">
        <v>0</v>
      </c>
      <c r="O24" s="67">
        <f t="shared" si="32"/>
        <v>20000</v>
      </c>
      <c r="P24" s="67">
        <v>8.5399999999999991</v>
      </c>
      <c r="Q24" s="67">
        <v>8.5399999999999991</v>
      </c>
      <c r="R24" s="67">
        <v>8.5399999999999991</v>
      </c>
      <c r="S24" s="67">
        <v>8.5399999999999991</v>
      </c>
      <c r="T24" s="67">
        <v>8.5399999999999991</v>
      </c>
      <c r="U24" s="67">
        <v>8.5399999999999991</v>
      </c>
      <c r="V24" s="67">
        <v>8.5399999999999991</v>
      </c>
      <c r="W24" s="67">
        <v>8.5399999999999991</v>
      </c>
      <c r="X24" s="67">
        <v>8.5399999999999991</v>
      </c>
      <c r="Y24" s="67">
        <v>8.5399999999999991</v>
      </c>
      <c r="Z24" s="67">
        <v>0.9</v>
      </c>
      <c r="AA24" s="67">
        <v>0.9</v>
      </c>
      <c r="AB24" s="67">
        <v>0.9</v>
      </c>
      <c r="AC24" s="67">
        <v>0.9</v>
      </c>
      <c r="AD24" s="67">
        <v>0.9</v>
      </c>
      <c r="AE24" s="67">
        <v>0.9</v>
      </c>
      <c r="AF24" s="67">
        <v>0.9</v>
      </c>
      <c r="AG24" s="67">
        <v>0.9</v>
      </c>
      <c r="AH24" s="67">
        <v>0.9</v>
      </c>
      <c r="AI24" s="67">
        <v>0.9</v>
      </c>
      <c r="AJ24" s="67">
        <v>2.6</v>
      </c>
      <c r="AK24" s="67">
        <v>2.6</v>
      </c>
      <c r="AL24" s="67">
        <v>2.6</v>
      </c>
      <c r="AM24" s="67">
        <v>2.6</v>
      </c>
      <c r="AN24" s="67">
        <v>2.6</v>
      </c>
      <c r="AO24" s="67">
        <v>2.6</v>
      </c>
      <c r="AP24" s="67">
        <v>2.6</v>
      </c>
      <c r="AQ24" s="67">
        <v>2.6</v>
      </c>
      <c r="AR24" s="67">
        <v>2.6</v>
      </c>
      <c r="AS24" s="67">
        <v>2.6</v>
      </c>
      <c r="AT24" s="57">
        <v>0.5</v>
      </c>
      <c r="AU24" s="57">
        <v>0.5</v>
      </c>
      <c r="AV24" s="57">
        <v>0.5</v>
      </c>
      <c r="AW24" s="57">
        <v>0.5</v>
      </c>
      <c r="AX24" s="57">
        <v>0.5</v>
      </c>
      <c r="AY24" s="57">
        <v>0.5</v>
      </c>
      <c r="AZ24" s="57">
        <v>0.5</v>
      </c>
      <c r="BA24" s="57">
        <v>0.5</v>
      </c>
      <c r="BB24" s="57">
        <v>0.5</v>
      </c>
      <c r="BC24" s="57">
        <v>0.5</v>
      </c>
      <c r="BD24" s="57">
        <v>1</v>
      </c>
      <c r="BE24" s="57">
        <v>1</v>
      </c>
      <c r="BF24" s="57">
        <v>1</v>
      </c>
      <c r="BG24" s="57">
        <v>1</v>
      </c>
      <c r="BH24" s="57">
        <v>1</v>
      </c>
      <c r="BI24" s="57">
        <v>1</v>
      </c>
      <c r="BJ24" s="57">
        <v>1</v>
      </c>
      <c r="BK24" s="57">
        <v>1</v>
      </c>
      <c r="BL24" s="57">
        <v>1</v>
      </c>
      <c r="BM24" s="57">
        <v>1</v>
      </c>
      <c r="BN24" s="57">
        <v>1</v>
      </c>
      <c r="BO24" s="57">
        <v>1</v>
      </c>
      <c r="BP24" s="57">
        <v>1</v>
      </c>
      <c r="BQ24" s="57">
        <v>1</v>
      </c>
      <c r="BR24" s="57">
        <v>1</v>
      </c>
      <c r="BS24" s="57">
        <v>1</v>
      </c>
      <c r="BT24" s="57">
        <v>1</v>
      </c>
      <c r="BU24" s="57">
        <v>1</v>
      </c>
      <c r="BV24" s="57">
        <v>1</v>
      </c>
      <c r="BW24" s="57">
        <v>1</v>
      </c>
      <c r="BX24" s="56">
        <v>0.83</v>
      </c>
      <c r="BY24" s="56">
        <v>0.83</v>
      </c>
      <c r="BZ24" s="56">
        <v>0.83</v>
      </c>
      <c r="CA24" s="56">
        <v>0.83</v>
      </c>
      <c r="CB24" s="56">
        <v>0.83</v>
      </c>
      <c r="CC24" s="56">
        <v>0.83</v>
      </c>
      <c r="CD24" s="56">
        <v>0.83</v>
      </c>
      <c r="CE24" s="56">
        <v>0.83</v>
      </c>
      <c r="CF24" s="56">
        <v>0.83</v>
      </c>
      <c r="CG24" s="56">
        <v>0.83</v>
      </c>
      <c r="CH24" s="67">
        <v>20860.61</v>
      </c>
      <c r="CI24" s="67">
        <v>16688.490000000002</v>
      </c>
      <c r="CJ24" s="67">
        <v>12516.37</v>
      </c>
      <c r="CK24" s="67">
        <v>20860.61</v>
      </c>
      <c r="CL24" s="67">
        <v>16688.490000000002</v>
      </c>
      <c r="CM24" s="67">
        <v>12516.37</v>
      </c>
      <c r="CN24" s="67">
        <v>16688.490000000002</v>
      </c>
      <c r="CO24" s="67">
        <v>20860.61</v>
      </c>
      <c r="CP24" s="67">
        <v>16688.490000000002</v>
      </c>
      <c r="CQ24" s="67">
        <v>12516.37</v>
      </c>
      <c r="CR24" s="67">
        <v>1698.86</v>
      </c>
      <c r="CS24" s="67">
        <v>1448.53</v>
      </c>
      <c r="CT24" s="67">
        <v>1198.2</v>
      </c>
      <c r="CU24" s="67">
        <v>1698.86</v>
      </c>
      <c r="CV24" s="67">
        <v>1448.53</v>
      </c>
      <c r="CW24" s="67">
        <v>1198.2</v>
      </c>
      <c r="CX24" s="67">
        <v>1448.53</v>
      </c>
      <c r="CY24" s="67">
        <v>1698.86</v>
      </c>
      <c r="CZ24" s="67">
        <v>1448.53</v>
      </c>
      <c r="DA24" s="67">
        <v>1198.2</v>
      </c>
      <c r="DB24" s="67">
        <f>12.2828620590846/1000</f>
        <v>1.22828620590846E-2</v>
      </c>
      <c r="DC24" s="67">
        <f t="shared" ref="DC24:DK24" si="34">12.2828620590846/1000</f>
        <v>1.22828620590846E-2</v>
      </c>
      <c r="DD24" s="67">
        <f t="shared" si="34"/>
        <v>1.22828620590846E-2</v>
      </c>
      <c r="DE24" s="67">
        <f t="shared" si="34"/>
        <v>1.22828620590846E-2</v>
      </c>
      <c r="DF24" s="67">
        <f t="shared" si="34"/>
        <v>1.22828620590846E-2</v>
      </c>
      <c r="DG24" s="67">
        <f t="shared" si="34"/>
        <v>1.22828620590846E-2</v>
      </c>
      <c r="DH24" s="67">
        <f t="shared" si="34"/>
        <v>1.22828620590846E-2</v>
      </c>
      <c r="DI24" s="67">
        <f t="shared" si="34"/>
        <v>1.22828620590846E-2</v>
      </c>
      <c r="DJ24" s="67">
        <f t="shared" si="34"/>
        <v>1.22828620590846E-2</v>
      </c>
      <c r="DK24" s="67">
        <f t="shared" si="34"/>
        <v>1.22828620590846E-2</v>
      </c>
      <c r="DL24" s="67">
        <v>0</v>
      </c>
      <c r="DM24" s="67">
        <v>0</v>
      </c>
      <c r="DN24" s="67">
        <v>0</v>
      </c>
      <c r="DO24" s="67">
        <v>0</v>
      </c>
      <c r="DP24" s="67">
        <v>0</v>
      </c>
      <c r="DQ24" s="67">
        <v>0</v>
      </c>
      <c r="DR24" s="67">
        <v>0</v>
      </c>
      <c r="DS24" s="67">
        <v>0</v>
      </c>
      <c r="DT24" s="67">
        <v>0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18.474666666666668</v>
      </c>
      <c r="EG24" s="67">
        <v>18.474666666666668</v>
      </c>
      <c r="EH24" s="67">
        <v>18.474666666666668</v>
      </c>
      <c r="EI24" s="67">
        <v>18.474666666666668</v>
      </c>
      <c r="EJ24" s="67">
        <v>18.474666666666668</v>
      </c>
      <c r="EK24" s="67">
        <v>18.474666666666668</v>
      </c>
      <c r="EL24" s="67">
        <v>18.474666666666668</v>
      </c>
      <c r="EM24" s="67">
        <v>18.474666666666668</v>
      </c>
      <c r="EN24" s="67">
        <v>18.474666666666668</v>
      </c>
      <c r="EO24" s="67">
        <v>18.474666666666668</v>
      </c>
      <c r="EP24" s="67">
        <v>0</v>
      </c>
      <c r="EQ24" s="67">
        <v>0</v>
      </c>
      <c r="ER24" s="67">
        <v>0</v>
      </c>
      <c r="ES24" s="67">
        <v>0</v>
      </c>
      <c r="ET24" s="67">
        <v>0</v>
      </c>
      <c r="EU24" s="67">
        <v>0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0</v>
      </c>
      <c r="FD24" s="67">
        <v>0</v>
      </c>
      <c r="FE24" s="67">
        <v>0</v>
      </c>
      <c r="FF24" s="67">
        <v>0</v>
      </c>
      <c r="FG24" s="67">
        <v>0</v>
      </c>
      <c r="FH24" s="67">
        <v>0</v>
      </c>
      <c r="FI24" s="67">
        <v>0</v>
      </c>
      <c r="FJ24" s="67">
        <v>9.3678779051968114E-2</v>
      </c>
      <c r="FK24" s="67">
        <v>9.3678779051968114E-2</v>
      </c>
      <c r="FL24" s="67">
        <v>9.3678779051968114E-2</v>
      </c>
      <c r="FM24" s="67">
        <v>9.3678779051968114E-2</v>
      </c>
      <c r="FN24" s="67">
        <v>9.3678779051968114E-2</v>
      </c>
      <c r="FO24" s="67">
        <v>9.3678779051968114E-2</v>
      </c>
      <c r="FP24" s="67">
        <v>9.3678779051968114E-2</v>
      </c>
      <c r="FQ24" s="67">
        <v>9.3678779051968114E-2</v>
      </c>
      <c r="FR24" s="67">
        <v>9.3678779051968114E-2</v>
      </c>
      <c r="FS24" s="67">
        <v>9.3678779051968114E-2</v>
      </c>
    </row>
    <row r="25" spans="1:175" x14ac:dyDescent="0.3">
      <c r="A25" s="73"/>
      <c r="B25" s="3" t="s">
        <v>135</v>
      </c>
      <c r="C25" s="4" t="s">
        <v>171</v>
      </c>
      <c r="D25" s="2" t="s">
        <v>94</v>
      </c>
      <c r="E25" s="9">
        <f t="shared" si="5"/>
        <v>17</v>
      </c>
      <c r="F25" s="13">
        <v>1</v>
      </c>
      <c r="G25" s="13" t="s">
        <v>90</v>
      </c>
      <c r="H25" s="15">
        <f>(2.2/(18.6/3.6))*10^9</f>
        <v>425806451.61290324</v>
      </c>
      <c r="I25" s="24" t="str">
        <f>B41</f>
        <v>Reactant9</v>
      </c>
      <c r="J25">
        <v>0</v>
      </c>
      <c r="K25">
        <v>1</v>
      </c>
      <c r="L25">
        <v>0</v>
      </c>
      <c r="M25">
        <v>0</v>
      </c>
      <c r="N25">
        <v>0</v>
      </c>
      <c r="O25">
        <v>20000</v>
      </c>
      <c r="P25" s="16">
        <f>1/0.18</f>
        <v>5.5555555555555554</v>
      </c>
      <c r="Q25" s="16">
        <f>1/0.18</f>
        <v>5.5555555555555554</v>
      </c>
      <c r="R25" s="16">
        <f t="shared" ref="R25:Y26" si="35">1/0.18</f>
        <v>5.5555555555555554</v>
      </c>
      <c r="S25" s="16">
        <f t="shared" si="35"/>
        <v>5.5555555555555554</v>
      </c>
      <c r="T25" s="16">
        <f t="shared" si="35"/>
        <v>5.5555555555555554</v>
      </c>
      <c r="U25" s="16">
        <f t="shared" si="35"/>
        <v>5.5555555555555554</v>
      </c>
      <c r="V25" s="16">
        <f t="shared" si="35"/>
        <v>5.5555555555555554</v>
      </c>
      <c r="W25" s="16">
        <f t="shared" si="35"/>
        <v>5.5555555555555554</v>
      </c>
      <c r="X25" s="16">
        <f t="shared" si="35"/>
        <v>5.5555555555555554</v>
      </c>
      <c r="Y25" s="16">
        <f t="shared" si="35"/>
        <v>5.5555555555555554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0.4</v>
      </c>
      <c r="AU25" s="14">
        <v>0.4</v>
      </c>
      <c r="AV25" s="14">
        <v>0.1</v>
      </c>
      <c r="AW25" s="14">
        <v>0.4</v>
      </c>
      <c r="AX25" s="14">
        <v>0.2</v>
      </c>
      <c r="AY25" s="14">
        <v>0.1</v>
      </c>
      <c r="AZ25" s="14">
        <v>0.1</v>
      </c>
      <c r="BA25" s="14">
        <v>0.1</v>
      </c>
      <c r="BB25" s="14">
        <v>0.1</v>
      </c>
      <c r="BC25" s="14">
        <v>0.1</v>
      </c>
      <c r="BD25" s="14">
        <v>0.2</v>
      </c>
      <c r="BE25" s="14">
        <v>0.2</v>
      </c>
      <c r="BF25" s="14">
        <v>0.2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0.2</v>
      </c>
      <c r="BO25" s="14">
        <v>0.2</v>
      </c>
      <c r="BP25" s="14">
        <v>0.2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>
        <v>0.47</v>
      </c>
      <c r="BY25">
        <v>0.47</v>
      </c>
      <c r="BZ25">
        <v>0.47</v>
      </c>
      <c r="CA25">
        <v>0.45</v>
      </c>
      <c r="CB25">
        <v>0.45</v>
      </c>
      <c r="CC25">
        <v>0.45</v>
      </c>
      <c r="CD25">
        <v>0.45</v>
      </c>
      <c r="CE25">
        <v>0.45</v>
      </c>
      <c r="CF25">
        <v>0.45</v>
      </c>
      <c r="CG25">
        <v>0.45</v>
      </c>
      <c r="CH25">
        <v>18057.96</v>
      </c>
      <c r="CI25">
        <v>18057.96</v>
      </c>
      <c r="CJ25">
        <v>18057.96</v>
      </c>
      <c r="CK25">
        <v>6662.16</v>
      </c>
      <c r="CL25">
        <v>6662.16</v>
      </c>
      <c r="CM25">
        <v>6662.16</v>
      </c>
      <c r="CN25">
        <f>(CL25+CP25)/2</f>
        <v>5873.2199999999993</v>
      </c>
      <c r="CO25">
        <v>5084.28</v>
      </c>
      <c r="CP25">
        <v>5084.28</v>
      </c>
      <c r="CQ25">
        <v>5084.28</v>
      </c>
      <c r="CR25">
        <f t="shared" ref="CR25:DA26" si="36">CH25*4%</f>
        <v>722.3184</v>
      </c>
      <c r="CS25">
        <f t="shared" si="36"/>
        <v>722.3184</v>
      </c>
      <c r="CT25">
        <f t="shared" si="36"/>
        <v>722.3184</v>
      </c>
      <c r="CU25">
        <f t="shared" si="36"/>
        <v>266.4864</v>
      </c>
      <c r="CV25">
        <f t="shared" si="36"/>
        <v>266.4864</v>
      </c>
      <c r="CW25">
        <f t="shared" si="36"/>
        <v>266.4864</v>
      </c>
      <c r="CX25">
        <f t="shared" si="36"/>
        <v>234.92879999999997</v>
      </c>
      <c r="CY25">
        <f t="shared" si="36"/>
        <v>203.37119999999999</v>
      </c>
      <c r="CZ25">
        <f t="shared" si="36"/>
        <v>203.37119999999999</v>
      </c>
      <c r="DA25">
        <f t="shared" si="36"/>
        <v>203.37119999999999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22.714018844166667</v>
      </c>
      <c r="EG25">
        <v>22.714018844166667</v>
      </c>
      <c r="EH25">
        <v>22.714018844166667</v>
      </c>
      <c r="EI25">
        <v>0</v>
      </c>
      <c r="EJ25">
        <f t="shared" si="6"/>
        <v>22.714018844166667</v>
      </c>
      <c r="EK25">
        <v>0</v>
      </c>
      <c r="EL25">
        <f t="shared" si="7"/>
        <v>22.714018844166667</v>
      </c>
      <c r="EM25">
        <v>0</v>
      </c>
      <c r="EN25">
        <f t="shared" si="12"/>
        <v>22.714018844166667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2">
        <f>1/11.3</f>
        <v>8.8495575221238937E-2</v>
      </c>
      <c r="FK25" s="52">
        <f t="shared" ref="FK25:FS26" si="37">1/11.3</f>
        <v>8.8495575221238937E-2</v>
      </c>
      <c r="FL25" s="52">
        <f t="shared" si="37"/>
        <v>8.8495575221238937E-2</v>
      </c>
      <c r="FM25" s="52">
        <f t="shared" si="37"/>
        <v>8.8495575221238937E-2</v>
      </c>
      <c r="FN25" s="52">
        <f t="shared" si="37"/>
        <v>8.8495575221238937E-2</v>
      </c>
      <c r="FO25" s="52">
        <f t="shared" si="37"/>
        <v>8.8495575221238937E-2</v>
      </c>
      <c r="FP25" s="52">
        <f t="shared" si="37"/>
        <v>8.8495575221238937E-2</v>
      </c>
      <c r="FQ25" s="52">
        <f t="shared" si="37"/>
        <v>8.8495575221238937E-2</v>
      </c>
      <c r="FR25" s="52">
        <f t="shared" si="37"/>
        <v>8.8495575221238937E-2</v>
      </c>
      <c r="FS25" s="52">
        <f t="shared" si="37"/>
        <v>8.8495575221238937E-2</v>
      </c>
    </row>
    <row r="26" spans="1:175" x14ac:dyDescent="0.3">
      <c r="A26" s="73"/>
      <c r="B26" s="3" t="s">
        <v>135</v>
      </c>
      <c r="C26" s="4" t="s">
        <v>171</v>
      </c>
      <c r="D26" s="2" t="s">
        <v>95</v>
      </c>
      <c r="E26" s="9">
        <f>ROW(D26)-ROW($E$8)</f>
        <v>18</v>
      </c>
      <c r="F26" s="13">
        <v>1</v>
      </c>
      <c r="G26" s="13" t="s">
        <v>91</v>
      </c>
      <c r="H26" s="15">
        <f>(2.2/(18.6/3.6))*10^9</f>
        <v>425806451.61290324</v>
      </c>
      <c r="I26" s="24" t="str">
        <f>B41</f>
        <v>Reactant9</v>
      </c>
      <c r="J26">
        <v>0</v>
      </c>
      <c r="K26">
        <v>1</v>
      </c>
      <c r="L26">
        <v>0</v>
      </c>
      <c r="M26">
        <v>0</v>
      </c>
      <c r="N26">
        <v>0</v>
      </c>
      <c r="O26">
        <f>O25</f>
        <v>20000</v>
      </c>
      <c r="P26" s="16">
        <f t="shared" ref="P26:Q26" si="38">1/0.18</f>
        <v>5.5555555555555554</v>
      </c>
      <c r="Q26" s="16">
        <f t="shared" si="38"/>
        <v>5.5555555555555554</v>
      </c>
      <c r="R26" s="16">
        <f t="shared" si="35"/>
        <v>5.5555555555555554</v>
      </c>
      <c r="S26" s="16">
        <f t="shared" si="35"/>
        <v>5.5555555555555554</v>
      </c>
      <c r="T26" s="16">
        <f t="shared" si="35"/>
        <v>5.5555555555555554</v>
      </c>
      <c r="U26" s="16">
        <f t="shared" si="35"/>
        <v>5.5555555555555554</v>
      </c>
      <c r="V26" s="16">
        <f t="shared" si="35"/>
        <v>5.5555555555555554</v>
      </c>
      <c r="W26" s="16">
        <f t="shared" si="35"/>
        <v>5.5555555555555554</v>
      </c>
      <c r="X26" s="16">
        <f t="shared" si="35"/>
        <v>5.5555555555555554</v>
      </c>
      <c r="Y26" s="16">
        <f t="shared" si="35"/>
        <v>5.5555555555555554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0.4</v>
      </c>
      <c r="AU26" s="14">
        <v>0.4</v>
      </c>
      <c r="AV26" s="14">
        <v>0.1</v>
      </c>
      <c r="AW26" s="14">
        <v>0.4</v>
      </c>
      <c r="AX26" s="14">
        <v>0.2</v>
      </c>
      <c r="AY26" s="14">
        <v>0.1</v>
      </c>
      <c r="AZ26" s="14">
        <v>0.1</v>
      </c>
      <c r="BA26" s="14">
        <v>0.1</v>
      </c>
      <c r="BB26" s="14">
        <v>0.1</v>
      </c>
      <c r="BC26" s="14">
        <v>0.1</v>
      </c>
      <c r="BD26" s="14">
        <v>0.2</v>
      </c>
      <c r="BE26" s="14">
        <v>0.2</v>
      </c>
      <c r="BF26" s="14">
        <v>0.2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0.2</v>
      </c>
      <c r="BO26" s="14">
        <v>0.2</v>
      </c>
      <c r="BP26" s="14">
        <v>0.2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v>0.61</v>
      </c>
      <c r="BY26">
        <v>0.61</v>
      </c>
      <c r="BZ26">
        <v>0.61</v>
      </c>
      <c r="CA26">
        <v>0.59</v>
      </c>
      <c r="CB26">
        <v>0.59</v>
      </c>
      <c r="CC26">
        <v>0.59</v>
      </c>
      <c r="CD26">
        <v>0.59</v>
      </c>
      <c r="CE26">
        <v>0.59</v>
      </c>
      <c r="CF26">
        <v>0.59</v>
      </c>
      <c r="CG26">
        <v>0.59</v>
      </c>
      <c r="CH26">
        <v>18057.96</v>
      </c>
      <c r="CI26">
        <v>18057.96</v>
      </c>
      <c r="CJ26">
        <v>18057.96</v>
      </c>
      <c r="CK26">
        <v>6662.16</v>
      </c>
      <c r="CL26">
        <v>6662.16</v>
      </c>
      <c r="CM26">
        <v>6662.16</v>
      </c>
      <c r="CN26">
        <f>(CL26+CP26)/2</f>
        <v>5873.2199999999993</v>
      </c>
      <c r="CO26">
        <v>5084.28</v>
      </c>
      <c r="CP26">
        <v>5084.28</v>
      </c>
      <c r="CQ26">
        <v>5084.28</v>
      </c>
      <c r="CR26">
        <f>CH26*4%</f>
        <v>722.3184</v>
      </c>
      <c r="CS26">
        <f t="shared" si="36"/>
        <v>722.3184</v>
      </c>
      <c r="CT26">
        <f t="shared" si="36"/>
        <v>722.3184</v>
      </c>
      <c r="CU26">
        <f t="shared" si="36"/>
        <v>266.4864</v>
      </c>
      <c r="CV26">
        <f t="shared" si="36"/>
        <v>266.4864</v>
      </c>
      <c r="CW26">
        <f t="shared" si="36"/>
        <v>266.4864</v>
      </c>
      <c r="CX26">
        <f t="shared" si="36"/>
        <v>234.92879999999997</v>
      </c>
      <c r="CY26">
        <f t="shared" si="36"/>
        <v>203.37119999999999</v>
      </c>
      <c r="CZ26">
        <f t="shared" si="36"/>
        <v>203.37119999999999</v>
      </c>
      <c r="DA26">
        <f t="shared" si="36"/>
        <v>203.37119999999999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22.714018844166667</v>
      </c>
      <c r="EG26" s="16">
        <v>22.714018844166667</v>
      </c>
      <c r="EH26" s="16">
        <v>22.714018844166667</v>
      </c>
      <c r="EI26">
        <v>0</v>
      </c>
      <c r="EJ26">
        <f t="shared" si="6"/>
        <v>22.714018844166667</v>
      </c>
      <c r="EK26">
        <v>0</v>
      </c>
      <c r="EL26">
        <f t="shared" si="7"/>
        <v>22.714018844166667</v>
      </c>
      <c r="EM26">
        <v>0</v>
      </c>
      <c r="EN26">
        <f t="shared" si="12"/>
        <v>22.714018844166667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2">
        <f>1/11.3</f>
        <v>8.8495575221238937E-2</v>
      </c>
      <c r="FK26" s="52">
        <f t="shared" si="37"/>
        <v>8.8495575221238937E-2</v>
      </c>
      <c r="FL26" s="52">
        <f t="shared" si="37"/>
        <v>8.8495575221238937E-2</v>
      </c>
      <c r="FM26" s="52">
        <f t="shared" si="37"/>
        <v>8.8495575221238937E-2</v>
      </c>
      <c r="FN26" s="52">
        <f t="shared" si="37"/>
        <v>8.8495575221238937E-2</v>
      </c>
      <c r="FO26" s="52">
        <f t="shared" si="37"/>
        <v>8.8495575221238937E-2</v>
      </c>
      <c r="FP26" s="52">
        <f t="shared" si="37"/>
        <v>8.8495575221238937E-2</v>
      </c>
      <c r="FQ26" s="52">
        <f t="shared" si="37"/>
        <v>8.8495575221238937E-2</v>
      </c>
      <c r="FR26" s="52">
        <f t="shared" si="37"/>
        <v>8.8495575221238937E-2</v>
      </c>
      <c r="FS26" s="52">
        <f t="shared" si="37"/>
        <v>8.8495575221238937E-2</v>
      </c>
    </row>
    <row r="27" spans="1:175" x14ac:dyDescent="0.3">
      <c r="A27" s="73"/>
      <c r="B27" s="3" t="s">
        <v>135</v>
      </c>
      <c r="C27" s="4" t="s">
        <v>171</v>
      </c>
      <c r="D27" s="2" t="s">
        <v>251</v>
      </c>
      <c r="E27" s="9">
        <f>ROW(D27)-ROW($E$8)</f>
        <v>19</v>
      </c>
      <c r="F27" s="13">
        <v>1</v>
      </c>
      <c r="G27" s="13" t="s">
        <v>252</v>
      </c>
      <c r="H27" s="15">
        <f>(2.2/(120/3.6))*10^9</f>
        <v>66000000</v>
      </c>
      <c r="I27" s="24" t="str">
        <f>B42</f>
        <v>Reactant10</v>
      </c>
      <c r="J27">
        <v>0</v>
      </c>
      <c r="K27">
        <v>1</v>
      </c>
      <c r="L27">
        <v>0</v>
      </c>
      <c r="M27">
        <v>0</v>
      </c>
      <c r="N27">
        <v>0</v>
      </c>
      <c r="O27">
        <f>O26</f>
        <v>20000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1">
        <v>0</v>
      </c>
      <c r="AU27" s="61">
        <v>0</v>
      </c>
      <c r="AV27" s="61">
        <v>0</v>
      </c>
      <c r="AW27" s="61">
        <v>0</v>
      </c>
      <c r="AX27" s="61">
        <v>0</v>
      </c>
      <c r="AY27" s="61">
        <v>0</v>
      </c>
      <c r="AZ27" s="61">
        <v>0</v>
      </c>
      <c r="BA27" s="61">
        <v>0</v>
      </c>
      <c r="BB27" s="61">
        <v>0</v>
      </c>
      <c r="BC27" s="61">
        <v>0</v>
      </c>
      <c r="BD27" s="61">
        <v>0</v>
      </c>
      <c r="BE27" s="61">
        <v>1</v>
      </c>
      <c r="BF27" s="61">
        <v>1</v>
      </c>
      <c r="BG27" s="61">
        <v>1</v>
      </c>
      <c r="BH27" s="61">
        <v>1</v>
      </c>
      <c r="BI27" s="61">
        <v>1</v>
      </c>
      <c r="BJ27" s="61">
        <v>1</v>
      </c>
      <c r="BK27" s="61">
        <v>1</v>
      </c>
      <c r="BL27" s="61">
        <v>1</v>
      </c>
      <c r="BM27" s="61">
        <v>1</v>
      </c>
      <c r="BN27" s="61">
        <v>1</v>
      </c>
      <c r="BO27" s="61">
        <v>1</v>
      </c>
      <c r="BP27" s="61">
        <v>1</v>
      </c>
      <c r="BQ27" s="61">
        <v>1</v>
      </c>
      <c r="BR27" s="61">
        <v>1</v>
      </c>
      <c r="BS27" s="61">
        <v>1</v>
      </c>
      <c r="BT27" s="61">
        <v>1</v>
      </c>
      <c r="BU27" s="61">
        <v>1</v>
      </c>
      <c r="BV27" s="61">
        <v>1</v>
      </c>
      <c r="BW27" s="61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73"/>
      <c r="B28" s="25" t="s">
        <v>426</v>
      </c>
      <c r="C28" s="11" t="s">
        <v>277</v>
      </c>
      <c r="D28" s="2" t="s">
        <v>35</v>
      </c>
      <c r="E28" s="9">
        <f t="shared" si="5"/>
        <v>20</v>
      </c>
      <c r="F28" s="13">
        <v>1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400000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8.9999999999999993E-3</v>
      </c>
      <c r="BY28">
        <v>6.7499999999999991E-3</v>
      </c>
      <c r="BZ28">
        <v>4.4999999999999997E-3</v>
      </c>
      <c r="CA28">
        <v>8.9999999999999993E-3</v>
      </c>
      <c r="CB28">
        <v>6.7499999999999991E-3</v>
      </c>
      <c r="CC28">
        <v>4.4999999999999997E-3</v>
      </c>
      <c r="CD28">
        <v>4.4999999999999997E-3</v>
      </c>
      <c r="CE28">
        <v>4.4999999999999997E-3</v>
      </c>
      <c r="CF28">
        <v>4.4999999999999997E-3</v>
      </c>
      <c r="CG28">
        <v>4.4999999999999997E-3</v>
      </c>
      <c r="CH28">
        <v>161.32079999999999</v>
      </c>
      <c r="CI28">
        <v>147.87739999999999</v>
      </c>
      <c r="CJ28">
        <v>134.434</v>
      </c>
      <c r="CK28">
        <v>147.87739999999999</v>
      </c>
      <c r="CL28">
        <v>134.434</v>
      </c>
      <c r="CM28">
        <v>134.434</v>
      </c>
      <c r="CN28">
        <v>134.434</v>
      </c>
      <c r="CO28">
        <v>134.434</v>
      </c>
      <c r="CP28">
        <v>134.434</v>
      </c>
      <c r="CQ28">
        <v>134.434</v>
      </c>
      <c r="CR28">
        <f t="shared" ref="CR28:DA30" si="39">CH28*0.03</f>
        <v>4.8396239999999997</v>
      </c>
      <c r="CS28">
        <f t="shared" si="39"/>
        <v>4.4363219999999997</v>
      </c>
      <c r="CT28">
        <f t="shared" si="39"/>
        <v>4.0330199999999996</v>
      </c>
      <c r="CU28">
        <f t="shared" si="39"/>
        <v>4.4363219999999997</v>
      </c>
      <c r="CV28">
        <f t="shared" si="39"/>
        <v>4.0330199999999996</v>
      </c>
      <c r="CW28">
        <f t="shared" si="39"/>
        <v>4.0330199999999996</v>
      </c>
      <c r="CX28">
        <f t="shared" si="39"/>
        <v>4.0330199999999996</v>
      </c>
      <c r="CY28">
        <f t="shared" si="39"/>
        <v>4.0330199999999996</v>
      </c>
      <c r="CZ28">
        <f t="shared" si="39"/>
        <v>4.0330199999999996</v>
      </c>
      <c r="DA28">
        <f t="shared" si="39"/>
        <v>4.0330199999999996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f t="shared" si="6"/>
        <v>0</v>
      </c>
      <c r="EK28">
        <v>0</v>
      </c>
      <c r="EL28">
        <f t="shared" si="7"/>
        <v>0</v>
      </c>
      <c r="EM28">
        <v>0</v>
      </c>
      <c r="EN28">
        <f t="shared" si="12"/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0.11682954493601999</v>
      </c>
      <c r="FK28">
        <v>0.11682954493601999</v>
      </c>
      <c r="FL28">
        <v>0.11682954493601999</v>
      </c>
      <c r="FM28">
        <v>0.11682954493601999</v>
      </c>
      <c r="FN28">
        <v>0.11682954493601999</v>
      </c>
      <c r="FO28">
        <v>0.11682954493601999</v>
      </c>
      <c r="FP28">
        <v>0.10185220882315059</v>
      </c>
      <c r="FQ28">
        <v>0.10185220882315059</v>
      </c>
      <c r="FR28">
        <v>0.10185220882315059</v>
      </c>
      <c r="FS28">
        <v>0.10185220882315059</v>
      </c>
    </row>
    <row r="29" spans="1:175" x14ac:dyDescent="0.3">
      <c r="A29" s="73"/>
      <c r="B29" s="25" t="str">
        <f>B28</f>
        <v>Reactant11</v>
      </c>
      <c r="C29" s="11" t="s">
        <v>277</v>
      </c>
      <c r="D29" s="2" t="s">
        <v>224</v>
      </c>
      <c r="E29" s="9">
        <f t="shared" si="5"/>
        <v>21</v>
      </c>
      <c r="F29" s="13">
        <v>1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400000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0">
        <v>4.0000000000000001E-3</v>
      </c>
      <c r="BY29" s="10">
        <v>2.5000000000000001E-3</v>
      </c>
      <c r="BZ29" s="10">
        <v>1E-3</v>
      </c>
      <c r="CA29" s="10">
        <v>4.0000000000000001E-3</v>
      </c>
      <c r="CB29">
        <v>2.5000000000000001E-3</v>
      </c>
      <c r="CC29" s="10">
        <v>1E-3</v>
      </c>
      <c r="CD29">
        <v>1E-3</v>
      </c>
      <c r="CE29">
        <v>1E-3</v>
      </c>
      <c r="CF29">
        <v>1E-3</v>
      </c>
      <c r="CG29">
        <v>1E-3</v>
      </c>
      <c r="CH29">
        <v>134.434</v>
      </c>
      <c r="CI29">
        <v>120.99315999999999</v>
      </c>
      <c r="CJ29">
        <v>107.55231999999999</v>
      </c>
      <c r="CK29">
        <v>120.99315999999999</v>
      </c>
      <c r="CL29">
        <v>107.55231999999999</v>
      </c>
      <c r="CM29">
        <v>107.55231999999999</v>
      </c>
      <c r="CN29">
        <v>107.55231999999999</v>
      </c>
      <c r="CO29">
        <v>107.55231999999999</v>
      </c>
      <c r="CP29">
        <v>107.55231999999999</v>
      </c>
      <c r="CQ29">
        <v>107.55231999999999</v>
      </c>
      <c r="CR29">
        <f t="shared" si="39"/>
        <v>4.0330199999999996</v>
      </c>
      <c r="CS29">
        <f t="shared" si="39"/>
        <v>3.6297947999999995</v>
      </c>
      <c r="CT29">
        <f t="shared" si="39"/>
        <v>3.2265695999999999</v>
      </c>
      <c r="CU29">
        <f t="shared" si="39"/>
        <v>3.6297947999999995</v>
      </c>
      <c r="CV29">
        <f t="shared" si="39"/>
        <v>3.2265695999999999</v>
      </c>
      <c r="CW29">
        <f t="shared" si="39"/>
        <v>3.2265695999999999</v>
      </c>
      <c r="CX29">
        <f t="shared" si="39"/>
        <v>3.2265695999999999</v>
      </c>
      <c r="CY29">
        <f t="shared" si="39"/>
        <v>3.2265695999999999</v>
      </c>
      <c r="CZ29">
        <f t="shared" si="39"/>
        <v>3.2265695999999999</v>
      </c>
      <c r="DA29">
        <f t="shared" si="39"/>
        <v>3.2265695999999999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1.3000000000000002E-4</v>
      </c>
      <c r="DW29">
        <v>6.5000000000000008E-5</v>
      </c>
      <c r="DX29">
        <v>0</v>
      </c>
      <c r="DY29">
        <v>1.3000000000000002E-4</v>
      </c>
      <c r="DZ29">
        <v>6.5000000000000008E-5</v>
      </c>
      <c r="EA29">
        <v>0</v>
      </c>
      <c r="EB29">
        <v>0</v>
      </c>
      <c r="EC29">
        <v>1.3000000000000002E-4</v>
      </c>
      <c r="ED29">
        <v>6.5000000000000008E-5</v>
      </c>
      <c r="EE29">
        <v>0</v>
      </c>
      <c r="EF29" s="15">
        <v>0</v>
      </c>
      <c r="EG29" s="15">
        <v>0</v>
      </c>
      <c r="EH29" s="15">
        <v>0</v>
      </c>
      <c r="EI29">
        <v>0</v>
      </c>
      <c r="EJ29">
        <f t="shared" si="6"/>
        <v>0</v>
      </c>
      <c r="EK29">
        <v>0</v>
      </c>
      <c r="EL29">
        <f t="shared" si="7"/>
        <v>0</v>
      </c>
      <c r="EM29">
        <v>0</v>
      </c>
      <c r="EN29">
        <f t="shared" si="12"/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0.11682954493601999</v>
      </c>
      <c r="FK29">
        <v>0.11682954493601999</v>
      </c>
      <c r="FL29">
        <v>0.11682954493601999</v>
      </c>
      <c r="FM29">
        <v>0.11682954493601999</v>
      </c>
      <c r="FN29">
        <v>0.11682954493601999</v>
      </c>
      <c r="FO29">
        <v>0.11682954493601999</v>
      </c>
      <c r="FP29">
        <v>0.10185220882315059</v>
      </c>
      <c r="FQ29">
        <v>0.10185220882315059</v>
      </c>
      <c r="FR29">
        <v>0.10185220882315059</v>
      </c>
      <c r="FS29">
        <v>0.10185220882315059</v>
      </c>
    </row>
    <row r="30" spans="1:175" x14ac:dyDescent="0.3">
      <c r="A30" s="73"/>
      <c r="B30" s="25" t="str">
        <f>B28</f>
        <v>Reactant11</v>
      </c>
      <c r="C30" s="11" t="s">
        <v>277</v>
      </c>
      <c r="D30" s="2" t="s">
        <v>225</v>
      </c>
      <c r="E30" s="9">
        <f t="shared" si="5"/>
        <v>22</v>
      </c>
      <c r="F30" s="13">
        <v>1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f>4.5/1000</f>
        <v>4.4999999999999997E-3</v>
      </c>
      <c r="BY30">
        <f>(BZ30+BX30)/2</f>
        <v>2.7499999999999998E-3</v>
      </c>
      <c r="BZ30">
        <f>1/1000</f>
        <v>1E-3</v>
      </c>
      <c r="CA30">
        <f>4.5/1000</f>
        <v>4.4999999999999997E-3</v>
      </c>
      <c r="CB30">
        <v>2.7499999999999998E-3</v>
      </c>
      <c r="CC30">
        <f>1/1000</f>
        <v>1E-3</v>
      </c>
      <c r="CD30">
        <f>1/1000</f>
        <v>1E-3</v>
      </c>
      <c r="CE30">
        <f>1/1000</f>
        <v>1E-3</v>
      </c>
      <c r="CF30">
        <f>1/1000</f>
        <v>1E-3</v>
      </c>
      <c r="CG30">
        <f>1/1000</f>
        <v>1E-3</v>
      </c>
      <c r="CH30">
        <v>80.664240000000007</v>
      </c>
      <c r="CI30">
        <v>72.597820000000013</v>
      </c>
      <c r="CJ30">
        <v>64.531400000000005</v>
      </c>
      <c r="CK30">
        <v>72.597820000000013</v>
      </c>
      <c r="CL30">
        <v>64.531400000000005</v>
      </c>
      <c r="CM30">
        <v>64.531400000000005</v>
      </c>
      <c r="CN30">
        <v>64.531400000000005</v>
      </c>
      <c r="CO30">
        <v>64.531400000000005</v>
      </c>
      <c r="CP30">
        <v>64.531400000000005</v>
      </c>
      <c r="CQ30">
        <v>64.531400000000005</v>
      </c>
      <c r="CR30">
        <f t="shared" si="39"/>
        <v>2.4199272000000001</v>
      </c>
      <c r="CS30">
        <f t="shared" si="39"/>
        <v>2.1779346000000004</v>
      </c>
      <c r="CT30">
        <f t="shared" si="39"/>
        <v>1.9359420000000001</v>
      </c>
      <c r="CU30">
        <f t="shared" si="39"/>
        <v>2.1779346000000004</v>
      </c>
      <c r="CV30">
        <f t="shared" si="39"/>
        <v>1.9359420000000001</v>
      </c>
      <c r="CW30">
        <f t="shared" si="39"/>
        <v>1.9359420000000001</v>
      </c>
      <c r="CX30">
        <f t="shared" si="39"/>
        <v>1.9359420000000001</v>
      </c>
      <c r="CY30">
        <f t="shared" si="39"/>
        <v>1.9359420000000001</v>
      </c>
      <c r="CZ30">
        <f t="shared" si="39"/>
        <v>1.9359420000000001</v>
      </c>
      <c r="DA30">
        <f t="shared" si="39"/>
        <v>1.9359420000000001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2.7E-4</v>
      </c>
      <c r="DW30">
        <v>2.0000000000000001E-4</v>
      </c>
      <c r="DX30">
        <v>1.3000000000000002E-4</v>
      </c>
      <c r="DY30">
        <v>2.7E-4</v>
      </c>
      <c r="DZ30">
        <v>2.0000000000000001E-4</v>
      </c>
      <c r="EA30">
        <v>1.3000000000000002E-4</v>
      </c>
      <c r="EB30">
        <v>2.0000000000000001E-4</v>
      </c>
      <c r="EC30">
        <v>2.7E-4</v>
      </c>
      <c r="ED30">
        <v>2.0000000000000001E-4</v>
      </c>
      <c r="EE30">
        <v>1.3000000000000002E-4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73"/>
      <c r="B31" s="3" t="s">
        <v>140</v>
      </c>
      <c r="C31" s="4" t="s">
        <v>13</v>
      </c>
      <c r="D31" s="2" t="s">
        <v>232</v>
      </c>
      <c r="E31" s="9">
        <f t="shared" si="5"/>
        <v>23</v>
      </c>
      <c r="F31" s="13">
        <v>1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v>20000</v>
      </c>
      <c r="P31">
        <f t="shared" ref="P31:Y35" si="40">(1/9)*0.8</f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v>7.4620000000000006</v>
      </c>
      <c r="AA31">
        <v>7.07</v>
      </c>
      <c r="AB31">
        <v>6.7200000000000006</v>
      </c>
      <c r="AC31">
        <v>5.6759999999999993</v>
      </c>
      <c r="AD31">
        <v>5.6759999999999993</v>
      </c>
      <c r="AE31">
        <v>5.6759999999999993</v>
      </c>
      <c r="AF31">
        <v>4.6150000000000002</v>
      </c>
      <c r="AG31">
        <v>3.6</v>
      </c>
      <c r="AH31">
        <v>3.6</v>
      </c>
      <c r="AI31">
        <v>3.6</v>
      </c>
      <c r="AJ31">
        <v>7.4620000000000006</v>
      </c>
      <c r="AK31">
        <v>7.07</v>
      </c>
      <c r="AL31">
        <v>6.7200000000000006</v>
      </c>
      <c r="AM31">
        <v>5.6759999999999993</v>
      </c>
      <c r="AN31">
        <v>5.6759999999999993</v>
      </c>
      <c r="AO31">
        <v>5.6759999999999993</v>
      </c>
      <c r="AP31">
        <v>4.6150000000000002</v>
      </c>
      <c r="AQ31">
        <v>3.6</v>
      </c>
      <c r="AR31">
        <v>3.6</v>
      </c>
      <c r="AS31">
        <v>3.6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>
        <v>53.3</v>
      </c>
      <c r="BY31">
        <v>51.5</v>
      </c>
      <c r="BZ31">
        <v>50</v>
      </c>
      <c r="CA31">
        <v>51.7</v>
      </c>
      <c r="CB31">
        <v>49.8</v>
      </c>
      <c r="CC31">
        <v>47.3</v>
      </c>
      <c r="CD31">
        <f>(CB31+CF31)/2</f>
        <v>49.4</v>
      </c>
      <c r="CE31">
        <v>49</v>
      </c>
      <c r="CF31">
        <v>49</v>
      </c>
      <c r="CG31">
        <v>45</v>
      </c>
      <c r="CH31">
        <v>58440.827173081707</v>
      </c>
      <c r="CI31">
        <v>55000</v>
      </c>
      <c r="CJ31">
        <v>52629.637979510735</v>
      </c>
      <c r="CK31">
        <v>39840</v>
      </c>
      <c r="CL31">
        <v>39840</v>
      </c>
      <c r="CM31">
        <v>39840</v>
      </c>
      <c r="CN31">
        <f>(CL31+CP31)/2</f>
        <v>32370</v>
      </c>
      <c r="CO31">
        <v>24900</v>
      </c>
      <c r="CP31">
        <v>24900</v>
      </c>
      <c r="CQ31">
        <v>24900</v>
      </c>
      <c r="CR31">
        <f t="shared" ref="CR31:CX31" si="41">10%*CH31</f>
        <v>5844.0827173081707</v>
      </c>
      <c r="CS31">
        <f t="shared" si="41"/>
        <v>5500</v>
      </c>
      <c r="CT31">
        <f t="shared" si="41"/>
        <v>5262.9637979510735</v>
      </c>
      <c r="CU31">
        <f t="shared" si="41"/>
        <v>3984</v>
      </c>
      <c r="CV31">
        <f t="shared" si="41"/>
        <v>3984</v>
      </c>
      <c r="CW31">
        <f t="shared" si="41"/>
        <v>3984</v>
      </c>
      <c r="CX31">
        <f t="shared" si="41"/>
        <v>3237</v>
      </c>
      <c r="CY31">
        <f t="shared" ref="CY31:DA31" si="42">10%*CO31</f>
        <v>2490</v>
      </c>
      <c r="CZ31">
        <f t="shared" si="42"/>
        <v>2490</v>
      </c>
      <c r="DA31">
        <f t="shared" si="42"/>
        <v>2490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121.81376196100278</v>
      </c>
      <c r="EG31">
        <v>115.4145399442897</v>
      </c>
      <c r="EH31">
        <v>109.70094885793873</v>
      </c>
      <c r="EI31">
        <v>0</v>
      </c>
      <c r="EJ31">
        <f t="shared" si="6"/>
        <v>115.4145399442897</v>
      </c>
      <c r="EK31">
        <v>0</v>
      </c>
      <c r="EL31">
        <f t="shared" si="7"/>
        <v>115.4145399442897</v>
      </c>
      <c r="EM31">
        <v>0</v>
      </c>
      <c r="EN31">
        <f t="shared" si="12"/>
        <v>115.4145399442897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22.409999999999997</v>
      </c>
      <c r="FA31">
        <v>22.409999999999997</v>
      </c>
      <c r="FB31">
        <v>22.409999999999997</v>
      </c>
      <c r="FC31">
        <v>22.409999999999997</v>
      </c>
      <c r="FD31">
        <v>22.409999999999997</v>
      </c>
      <c r="FE31">
        <v>22.409999999999997</v>
      </c>
      <c r="FF31">
        <v>22.409999999999997</v>
      </c>
      <c r="FG31">
        <v>22.409999999999997</v>
      </c>
      <c r="FH31">
        <v>22.409999999999997</v>
      </c>
      <c r="FI31">
        <v>22.409999999999997</v>
      </c>
      <c r="FJ31" s="52">
        <f>1/11.3</f>
        <v>8.8495575221238937E-2</v>
      </c>
      <c r="FK31" s="52">
        <f t="shared" ref="FK31:FS33" si="43">1/11.3</f>
        <v>8.8495575221238937E-2</v>
      </c>
      <c r="FL31" s="52">
        <f t="shared" si="43"/>
        <v>8.8495575221238937E-2</v>
      </c>
      <c r="FM31" s="52">
        <f t="shared" si="43"/>
        <v>8.8495575221238937E-2</v>
      </c>
      <c r="FN31" s="52">
        <f t="shared" si="43"/>
        <v>8.8495575221238937E-2</v>
      </c>
      <c r="FO31" s="52">
        <f t="shared" si="43"/>
        <v>8.8495575221238937E-2</v>
      </c>
      <c r="FP31" s="52">
        <f t="shared" si="43"/>
        <v>8.8495575221238937E-2</v>
      </c>
      <c r="FQ31" s="52">
        <f t="shared" si="43"/>
        <v>8.8495575221238937E-2</v>
      </c>
      <c r="FR31" s="52">
        <f t="shared" si="43"/>
        <v>8.8495575221238937E-2</v>
      </c>
      <c r="FS31" s="52">
        <f t="shared" si="43"/>
        <v>8.8495575221238937E-2</v>
      </c>
    </row>
    <row r="32" spans="1:175" x14ac:dyDescent="0.3">
      <c r="A32" s="73"/>
      <c r="B32" s="3" t="s">
        <v>140</v>
      </c>
      <c r="C32" s="4" t="s">
        <v>13</v>
      </c>
      <c r="D32" s="2" t="s">
        <v>242</v>
      </c>
      <c r="E32" s="9">
        <f t="shared" si="5"/>
        <v>24</v>
      </c>
      <c r="F32" s="13">
        <v>1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1</v>
      </c>
      <c r="L32">
        <v>0</v>
      </c>
      <c r="M32">
        <v>1</v>
      </c>
      <c r="N32">
        <v>0</v>
      </c>
      <c r="O32">
        <f>O31</f>
        <v>20000</v>
      </c>
      <c r="P32">
        <f t="shared" si="40"/>
        <v>8.8888888888888892E-2</v>
      </c>
      <c r="Q32">
        <f t="shared" si="40"/>
        <v>8.8888888888888892E-2</v>
      </c>
      <c r="R32">
        <f t="shared" si="40"/>
        <v>8.8888888888888892E-2</v>
      </c>
      <c r="S32">
        <f t="shared" si="40"/>
        <v>8.8888888888888892E-2</v>
      </c>
      <c r="T32">
        <f t="shared" si="40"/>
        <v>8.8888888888888892E-2</v>
      </c>
      <c r="U32">
        <f t="shared" si="40"/>
        <v>8.8888888888888892E-2</v>
      </c>
      <c r="V32">
        <f t="shared" si="40"/>
        <v>8.8888888888888892E-2</v>
      </c>
      <c r="W32">
        <f t="shared" si="40"/>
        <v>8.8888888888888892E-2</v>
      </c>
      <c r="X32">
        <f t="shared" si="40"/>
        <v>8.8888888888888892E-2</v>
      </c>
      <c r="Y32">
        <f t="shared" si="40"/>
        <v>8.8888888888888892E-2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">
        <v>34.200000000000003</v>
      </c>
      <c r="BY32" s="1">
        <v>34.200000000000003</v>
      </c>
      <c r="BZ32" s="1">
        <v>34.200000000000003</v>
      </c>
      <c r="CA32" s="1">
        <v>34.200000000000003</v>
      </c>
      <c r="CB32" s="1">
        <v>34.200000000000003</v>
      </c>
      <c r="CC32" s="1">
        <v>34.200000000000003</v>
      </c>
      <c r="CD32" s="1">
        <v>34.200000000000003</v>
      </c>
      <c r="CE32" s="1">
        <v>34.200000000000003</v>
      </c>
      <c r="CF32" s="1">
        <v>34.200000000000003</v>
      </c>
      <c r="CG32" s="1">
        <v>34.200000000000003</v>
      </c>
      <c r="CH32" s="1">
        <v>105260</v>
      </c>
      <c r="CI32" s="1">
        <v>105260</v>
      </c>
      <c r="CJ32" s="1">
        <v>105260</v>
      </c>
      <c r="CK32">
        <v>39583.978111776618</v>
      </c>
      <c r="CL32">
        <v>39583.978111776618</v>
      </c>
      <c r="CM32">
        <v>39583.978111776618</v>
      </c>
      <c r="CN32">
        <f>(CL32+CP32)/2</f>
        <v>27391.989055888309</v>
      </c>
      <c r="CO32">
        <v>15200</v>
      </c>
      <c r="CP32">
        <v>15200</v>
      </c>
      <c r="CQ32">
        <v>15200</v>
      </c>
      <c r="CR32" s="1">
        <f t="shared" ref="CR32:CX32" si="44">8.55%*CH32</f>
        <v>8999.7300000000014</v>
      </c>
      <c r="CS32" s="1">
        <f t="shared" si="44"/>
        <v>8999.7300000000014</v>
      </c>
      <c r="CT32" s="1">
        <f t="shared" si="44"/>
        <v>8999.7300000000014</v>
      </c>
      <c r="CU32" s="1">
        <f t="shared" si="44"/>
        <v>3384.4301285569013</v>
      </c>
      <c r="CV32" s="1">
        <f t="shared" si="44"/>
        <v>3384.4301285569013</v>
      </c>
      <c r="CW32" s="1">
        <f t="shared" si="44"/>
        <v>3384.4301285569013</v>
      </c>
      <c r="CX32" s="1">
        <f t="shared" si="44"/>
        <v>2342.0150642784506</v>
      </c>
      <c r="CY32" s="1">
        <f t="shared" ref="CY32:DA33" si="45">8.55%*CO32</f>
        <v>1299.6000000000001</v>
      </c>
      <c r="CZ32" s="1">
        <f t="shared" si="45"/>
        <v>1299.6000000000001</v>
      </c>
      <c r="DA32" s="1">
        <f t="shared" si="45"/>
        <v>1299.6000000000001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127.29937324137931</v>
      </c>
      <c r="EG32" s="16">
        <v>120.74318234482759</v>
      </c>
      <c r="EH32" s="16">
        <v>114.73334068965517</v>
      </c>
      <c r="EI32">
        <v>0</v>
      </c>
      <c r="EJ32">
        <f t="shared" si="6"/>
        <v>120.74318234482759</v>
      </c>
      <c r="EK32">
        <v>0</v>
      </c>
      <c r="EL32">
        <f t="shared" si="7"/>
        <v>120.74318234482759</v>
      </c>
      <c r="EM32">
        <v>0</v>
      </c>
      <c r="EN32">
        <f t="shared" si="12"/>
        <v>120.74318234482759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15.936</v>
      </c>
      <c r="FA32">
        <v>15.936</v>
      </c>
      <c r="FB32">
        <v>15.936</v>
      </c>
      <c r="FC32">
        <v>15.936</v>
      </c>
      <c r="FD32">
        <v>15.936</v>
      </c>
      <c r="FE32">
        <v>15.936</v>
      </c>
      <c r="FF32">
        <v>15.936</v>
      </c>
      <c r="FG32">
        <v>15.936</v>
      </c>
      <c r="FH32">
        <v>15.936</v>
      </c>
      <c r="FI32">
        <v>15.936</v>
      </c>
      <c r="FJ32" s="52">
        <f>1/11.3</f>
        <v>8.8495575221238937E-2</v>
      </c>
      <c r="FK32" s="52">
        <f t="shared" si="43"/>
        <v>8.8495575221238937E-2</v>
      </c>
      <c r="FL32" s="52">
        <f t="shared" si="43"/>
        <v>8.8495575221238937E-2</v>
      </c>
      <c r="FM32" s="52">
        <f t="shared" si="43"/>
        <v>8.8495575221238937E-2</v>
      </c>
      <c r="FN32" s="52">
        <f t="shared" si="43"/>
        <v>8.8495575221238937E-2</v>
      </c>
      <c r="FO32" s="52">
        <f t="shared" si="43"/>
        <v>8.8495575221238937E-2</v>
      </c>
      <c r="FP32" s="52">
        <f t="shared" si="43"/>
        <v>8.8495575221238937E-2</v>
      </c>
      <c r="FQ32" s="52">
        <f t="shared" si="43"/>
        <v>8.8495575221238937E-2</v>
      </c>
      <c r="FR32" s="52">
        <f t="shared" si="43"/>
        <v>8.8495575221238937E-2</v>
      </c>
      <c r="FS32" s="52">
        <f t="shared" si="43"/>
        <v>8.8495575221238937E-2</v>
      </c>
    </row>
    <row r="33" spans="1:175" x14ac:dyDescent="0.3">
      <c r="A33" s="73"/>
      <c r="B33" s="3" t="s">
        <v>140</v>
      </c>
      <c r="C33" s="4" t="s">
        <v>13</v>
      </c>
      <c r="D33" s="2" t="s">
        <v>241</v>
      </c>
      <c r="E33" s="9">
        <f t="shared" si="5"/>
        <v>25</v>
      </c>
      <c r="F33" s="13">
        <v>1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f>O32</f>
        <v>20000</v>
      </c>
      <c r="P33">
        <f t="shared" si="40"/>
        <v>8.8888888888888892E-2</v>
      </c>
      <c r="Q33">
        <f t="shared" si="40"/>
        <v>8.8888888888888892E-2</v>
      </c>
      <c r="R33">
        <f t="shared" si="40"/>
        <v>8.8888888888888892E-2</v>
      </c>
      <c r="S33">
        <f t="shared" si="40"/>
        <v>8.8888888888888892E-2</v>
      </c>
      <c r="T33">
        <f t="shared" si="40"/>
        <v>8.8888888888888892E-2</v>
      </c>
      <c r="U33">
        <f t="shared" si="40"/>
        <v>8.8888888888888892E-2</v>
      </c>
      <c r="V33">
        <f t="shared" si="40"/>
        <v>8.8888888888888892E-2</v>
      </c>
      <c r="W33">
        <f t="shared" si="40"/>
        <v>8.8888888888888892E-2</v>
      </c>
      <c r="X33">
        <f t="shared" si="40"/>
        <v>8.8888888888888892E-2</v>
      </c>
      <c r="Y33">
        <f t="shared" si="40"/>
        <v>8.8888888888888892E-2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">
        <v>44</v>
      </c>
      <c r="BY33" s="1">
        <v>44</v>
      </c>
      <c r="BZ33" s="1">
        <v>44</v>
      </c>
      <c r="CA33" s="24">
        <v>43.2</v>
      </c>
      <c r="CB33" s="24">
        <v>43.2</v>
      </c>
      <c r="CC33" s="24">
        <v>43.2</v>
      </c>
      <c r="CD33" s="1">
        <f>(CB33+CF33)/2</f>
        <v>41.6</v>
      </c>
      <c r="CE33">
        <v>40</v>
      </c>
      <c r="CF33">
        <v>40</v>
      </c>
      <c r="CG33">
        <v>40</v>
      </c>
      <c r="CH33" s="1">
        <v>105260</v>
      </c>
      <c r="CI33" s="1">
        <v>105260</v>
      </c>
      <c r="CJ33" s="1">
        <v>105260</v>
      </c>
      <c r="CK33">
        <v>39583.978111776618</v>
      </c>
      <c r="CL33">
        <v>39583.978111776618</v>
      </c>
      <c r="CM33">
        <v>39583.978111776618</v>
      </c>
      <c r="CN33">
        <f>(CL33+CP33)/2</f>
        <v>27391.989055888309</v>
      </c>
      <c r="CO33">
        <v>15200</v>
      </c>
      <c r="CP33">
        <v>15200</v>
      </c>
      <c r="CQ33">
        <v>15200</v>
      </c>
      <c r="CR33" s="1">
        <f>8.55%*CH33</f>
        <v>8999.7300000000014</v>
      </c>
      <c r="CS33" s="1">
        <f t="shared" ref="CS33:CT33" si="46">8.55%*CI33</f>
        <v>8999.7300000000014</v>
      </c>
      <c r="CT33" s="1">
        <f t="shared" si="46"/>
        <v>8999.7300000000014</v>
      </c>
      <c r="CU33" s="1">
        <f t="shared" ref="CU33:CW33" si="47">8.55%*CK33</f>
        <v>3384.4301285569013</v>
      </c>
      <c r="CV33" s="1">
        <f t="shared" si="47"/>
        <v>3384.4301285569013</v>
      </c>
      <c r="CW33" s="1">
        <f t="shared" si="47"/>
        <v>3384.4301285569013</v>
      </c>
      <c r="CX33" s="1">
        <f t="shared" ref="CX33" si="48">8.55%*CN33</f>
        <v>2342.0150642784506</v>
      </c>
      <c r="CY33" s="1">
        <f t="shared" si="45"/>
        <v>1299.6000000000001</v>
      </c>
      <c r="CZ33" s="1">
        <f t="shared" si="45"/>
        <v>1299.6000000000001</v>
      </c>
      <c r="DA33" s="1">
        <f t="shared" si="45"/>
        <v>1299.6000000000001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127.29937324137931</v>
      </c>
      <c r="EG33" s="16">
        <v>120.74318234482759</v>
      </c>
      <c r="EH33" s="16">
        <v>114.73334068965517</v>
      </c>
      <c r="EI33">
        <v>0</v>
      </c>
      <c r="EJ33">
        <f t="shared" si="6"/>
        <v>120.74318234482759</v>
      </c>
      <c r="EK33">
        <v>0</v>
      </c>
      <c r="EL33">
        <f t="shared" si="7"/>
        <v>120.74318234482759</v>
      </c>
      <c r="EM33">
        <v>0</v>
      </c>
      <c r="EN33">
        <f t="shared" si="12"/>
        <v>120.74318234482759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15.936</v>
      </c>
      <c r="FA33">
        <v>15.936</v>
      </c>
      <c r="FB33">
        <v>15.936</v>
      </c>
      <c r="FC33">
        <v>15.936</v>
      </c>
      <c r="FD33">
        <v>15.936</v>
      </c>
      <c r="FE33">
        <v>15.936</v>
      </c>
      <c r="FF33">
        <v>15.936</v>
      </c>
      <c r="FG33">
        <v>15.936</v>
      </c>
      <c r="FH33">
        <v>15.936</v>
      </c>
      <c r="FI33">
        <v>15.936</v>
      </c>
      <c r="FJ33" s="52">
        <f>1/11.3</f>
        <v>8.8495575221238937E-2</v>
      </c>
      <c r="FK33" s="52">
        <f t="shared" si="43"/>
        <v>8.8495575221238937E-2</v>
      </c>
      <c r="FL33" s="52">
        <f t="shared" si="43"/>
        <v>8.8495575221238937E-2</v>
      </c>
      <c r="FM33" s="52">
        <f t="shared" si="43"/>
        <v>8.8495575221238937E-2</v>
      </c>
      <c r="FN33" s="52">
        <f t="shared" si="43"/>
        <v>8.8495575221238937E-2</v>
      </c>
      <c r="FO33" s="52">
        <f t="shared" si="43"/>
        <v>8.8495575221238937E-2</v>
      </c>
      <c r="FP33" s="52">
        <f t="shared" si="43"/>
        <v>8.8495575221238937E-2</v>
      </c>
      <c r="FQ33" s="52">
        <f t="shared" si="43"/>
        <v>8.8495575221238937E-2</v>
      </c>
      <c r="FR33" s="52">
        <f t="shared" si="43"/>
        <v>8.8495575221238937E-2</v>
      </c>
      <c r="FS33" s="52">
        <f t="shared" si="43"/>
        <v>8.8495575221238937E-2</v>
      </c>
    </row>
    <row r="34" spans="1:175" x14ac:dyDescent="0.3">
      <c r="A34" s="73"/>
      <c r="B34" s="3" t="s">
        <v>140</v>
      </c>
      <c r="C34" s="4" t="s">
        <v>13</v>
      </c>
      <c r="D34" s="2" t="s">
        <v>243</v>
      </c>
      <c r="E34" s="9">
        <f t="shared" si="5"/>
        <v>26</v>
      </c>
      <c r="F34" s="13">
        <v>1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O32</f>
        <v>20000</v>
      </c>
      <c r="P34">
        <f t="shared" si="40"/>
        <v>8.8888888888888892E-2</v>
      </c>
      <c r="Q34">
        <f t="shared" si="40"/>
        <v>8.8888888888888892E-2</v>
      </c>
      <c r="R34">
        <f t="shared" si="40"/>
        <v>8.8888888888888892E-2</v>
      </c>
      <c r="S34">
        <f t="shared" si="40"/>
        <v>8.8888888888888892E-2</v>
      </c>
      <c r="T34">
        <f t="shared" si="40"/>
        <v>8.8888888888888892E-2</v>
      </c>
      <c r="U34">
        <f t="shared" si="40"/>
        <v>8.8888888888888892E-2</v>
      </c>
      <c r="V34">
        <f t="shared" si="40"/>
        <v>8.8888888888888892E-2</v>
      </c>
      <c r="W34">
        <f t="shared" si="40"/>
        <v>8.8888888888888892E-2</v>
      </c>
      <c r="X34">
        <f t="shared" si="40"/>
        <v>8.8888888888888892E-2</v>
      </c>
      <c r="Y34">
        <f t="shared" si="40"/>
        <v>8.8888888888888892E-2</v>
      </c>
      <c r="Z34">
        <f>Z31*0.75</f>
        <v>5.5965000000000007</v>
      </c>
      <c r="AA34">
        <f t="shared" ref="AA34:AI34" si="49">AA31*0.75</f>
        <v>5.3025000000000002</v>
      </c>
      <c r="AB34">
        <f t="shared" si="49"/>
        <v>5.0400000000000009</v>
      </c>
      <c r="AC34">
        <f t="shared" si="49"/>
        <v>4.2569999999999997</v>
      </c>
      <c r="AD34">
        <f t="shared" si="49"/>
        <v>4.2569999999999997</v>
      </c>
      <c r="AE34">
        <f t="shared" si="49"/>
        <v>4.2569999999999997</v>
      </c>
      <c r="AF34">
        <f t="shared" si="49"/>
        <v>3.4612500000000002</v>
      </c>
      <c r="AG34">
        <f t="shared" si="49"/>
        <v>2.7</v>
      </c>
      <c r="AH34">
        <f t="shared" si="49"/>
        <v>2.7</v>
      </c>
      <c r="AI34">
        <f t="shared" si="49"/>
        <v>2.7</v>
      </c>
      <c r="AJ34">
        <f>AJ31*0.75</f>
        <v>5.5965000000000007</v>
      </c>
      <c r="AK34">
        <f t="shared" ref="AK34:AS34" si="50">AK31*0.75</f>
        <v>5.3025000000000002</v>
      </c>
      <c r="AL34">
        <f t="shared" si="50"/>
        <v>5.0400000000000009</v>
      </c>
      <c r="AM34">
        <f t="shared" si="50"/>
        <v>4.2569999999999997</v>
      </c>
      <c r="AN34">
        <f t="shared" si="50"/>
        <v>4.2569999999999997</v>
      </c>
      <c r="AO34">
        <f t="shared" si="50"/>
        <v>4.2569999999999997</v>
      </c>
      <c r="AP34">
        <f t="shared" si="50"/>
        <v>3.4612500000000002</v>
      </c>
      <c r="AQ34">
        <f t="shared" si="50"/>
        <v>2.7</v>
      </c>
      <c r="AR34">
        <f t="shared" si="50"/>
        <v>2.7</v>
      </c>
      <c r="AS34">
        <f t="shared" si="50"/>
        <v>2.7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f>BX31*0.75+BX32*0.25</f>
        <v>48.524999999999991</v>
      </c>
      <c r="BY34" s="1">
        <f t="shared" ref="BY34:CG34" si="51">BY31*0.75+BY32*0.25</f>
        <v>47.174999999999997</v>
      </c>
      <c r="BZ34" s="1">
        <f t="shared" si="51"/>
        <v>46.05</v>
      </c>
      <c r="CA34" s="1">
        <f t="shared" si="51"/>
        <v>47.325000000000003</v>
      </c>
      <c r="CB34" s="1">
        <f t="shared" si="51"/>
        <v>45.899999999999991</v>
      </c>
      <c r="CC34" s="1">
        <f t="shared" si="51"/>
        <v>44.024999999999991</v>
      </c>
      <c r="CD34" s="1">
        <f t="shared" si="51"/>
        <v>45.599999999999994</v>
      </c>
      <c r="CE34" s="1">
        <f t="shared" si="51"/>
        <v>45.3</v>
      </c>
      <c r="CF34" s="1">
        <f t="shared" si="51"/>
        <v>45.3</v>
      </c>
      <c r="CG34" s="1">
        <f t="shared" si="51"/>
        <v>42.3</v>
      </c>
      <c r="CH34" s="1">
        <f>CH31*0.75+CH32*0.25</f>
        <v>70145.620379811284</v>
      </c>
      <c r="CI34" s="1">
        <f t="shared" ref="CI34:CK34" si="52">CI31*0.75+CI32*0.25</f>
        <v>67565</v>
      </c>
      <c r="CJ34" s="1">
        <f t="shared" si="52"/>
        <v>65787.228484633059</v>
      </c>
      <c r="CK34" s="1">
        <f t="shared" si="52"/>
        <v>39775.994527944153</v>
      </c>
      <c r="CL34" s="1">
        <f t="shared" ref="CL34:CM34" si="53">CL31*0.75+CL32*0.25</f>
        <v>39775.994527944153</v>
      </c>
      <c r="CM34" s="1">
        <f t="shared" si="53"/>
        <v>39775.994527944153</v>
      </c>
      <c r="CN34" s="1">
        <f t="shared" ref="CN34" si="54">CN31*0.75+CN32*0.25</f>
        <v>31125.497263972076</v>
      </c>
      <c r="CO34" s="1">
        <f t="shared" ref="CO34:CP34" si="55">CO31*0.75+CO32*0.25</f>
        <v>22475</v>
      </c>
      <c r="CP34" s="1">
        <f t="shared" si="55"/>
        <v>22475</v>
      </c>
      <c r="CQ34" s="1">
        <f t="shared" ref="CQ34" si="56">CQ31*0.75+CQ32*0.25</f>
        <v>22475</v>
      </c>
      <c r="CR34" s="1">
        <f>CR31*0.75+CR32*0.25</f>
        <v>6632.9945379811288</v>
      </c>
      <c r="CS34" s="1">
        <f t="shared" ref="CS34:CT34" si="57">CS31*0.75+CS32*0.25</f>
        <v>6374.9325000000008</v>
      </c>
      <c r="CT34" s="1">
        <f t="shared" si="57"/>
        <v>6197.1553484633059</v>
      </c>
      <c r="CU34" s="1">
        <f t="shared" ref="CU34:CV34" si="58">CU31*0.75+CU32*0.25</f>
        <v>3834.1075321392254</v>
      </c>
      <c r="CV34" s="1">
        <f t="shared" si="58"/>
        <v>3834.1075321392254</v>
      </c>
      <c r="CW34" s="1">
        <f t="shared" ref="CW34" si="59">CW31*0.75+CW32*0.25</f>
        <v>3834.1075321392254</v>
      </c>
      <c r="CX34" s="1">
        <f t="shared" ref="CX34" si="60">CX31*0.75+CX32*0.25</f>
        <v>3013.2537660696125</v>
      </c>
      <c r="CY34" s="1">
        <f t="shared" ref="CY34:CZ34" si="61">CY31*0.75+CY32*0.25</f>
        <v>2192.4</v>
      </c>
      <c r="CZ34" s="1">
        <f t="shared" si="61"/>
        <v>2192.4</v>
      </c>
      <c r="DA34" s="1">
        <f t="shared" ref="DA34" si="62">DA31*0.75+DA32*0.25</f>
        <v>2192.4</v>
      </c>
      <c r="DB34" s="1">
        <f t="shared" ref="DB34:DD34" si="63">DB31*0.75+DB32*0.25</f>
        <v>0</v>
      </c>
      <c r="DC34" s="1">
        <f t="shared" si="63"/>
        <v>0</v>
      </c>
      <c r="DD34" s="1">
        <f t="shared" si="63"/>
        <v>0</v>
      </c>
      <c r="DE34">
        <v>0</v>
      </c>
      <c r="DF34" s="1">
        <f t="shared" ref="DF34" si="64">DF31*0.75+DF32*0.25</f>
        <v>0</v>
      </c>
      <c r="DG34">
        <v>0</v>
      </c>
      <c r="DH34" s="1">
        <f t="shared" ref="DH34" si="65">DH31*0.75+DH32*0.25</f>
        <v>0</v>
      </c>
      <c r="DI34">
        <v>0</v>
      </c>
      <c r="DJ34" s="1">
        <f t="shared" ref="DJ34" si="66">DJ31*0.75+DJ32*0.25</f>
        <v>0</v>
      </c>
      <c r="DK34">
        <v>0</v>
      </c>
      <c r="DL34" s="1">
        <f t="shared" ref="DL34:DN34" si="67">DL31*0.75+DL32*0.25</f>
        <v>0</v>
      </c>
      <c r="DM34" s="1">
        <f t="shared" si="67"/>
        <v>0</v>
      </c>
      <c r="DN34" s="1">
        <f t="shared" si="67"/>
        <v>0</v>
      </c>
      <c r="DO34">
        <v>0</v>
      </c>
      <c r="DP34" s="1">
        <f t="shared" ref="DP34" si="68">DP31*0.75+DP32*0.25</f>
        <v>0</v>
      </c>
      <c r="DQ34">
        <v>0</v>
      </c>
      <c r="DR34" s="1">
        <f t="shared" ref="DR34" si="69">DR31*0.75+DR32*0.25</f>
        <v>0</v>
      </c>
      <c r="DS34">
        <v>0</v>
      </c>
      <c r="DT34" s="1">
        <f t="shared" ref="DT34" si="70">DT31*0.75+DT32*0.25</f>
        <v>0</v>
      </c>
      <c r="DU34">
        <v>0</v>
      </c>
      <c r="DV34" s="1">
        <f t="shared" ref="DV34:DX34" si="71">DV31*0.75+DV32*0.25</f>
        <v>0</v>
      </c>
      <c r="DW34" s="1">
        <f t="shared" si="71"/>
        <v>0</v>
      </c>
      <c r="DX34" s="1">
        <f t="shared" si="71"/>
        <v>0</v>
      </c>
      <c r="DY34">
        <v>0</v>
      </c>
      <c r="DZ34" s="1">
        <f t="shared" ref="DZ34" si="72">DZ31*0.75+DZ32*0.25</f>
        <v>0</v>
      </c>
      <c r="EA34">
        <v>0</v>
      </c>
      <c r="EB34" s="1">
        <f t="shared" ref="EB34" si="73">EB31*0.75+EB32*0.25</f>
        <v>0</v>
      </c>
      <c r="EC34">
        <v>0</v>
      </c>
      <c r="ED34" s="1">
        <f t="shared" ref="ED34" si="74">ED31*0.75+ED32*0.25</f>
        <v>0</v>
      </c>
      <c r="EE34">
        <v>0</v>
      </c>
      <c r="EF34" s="1">
        <f t="shared" ref="EF34:EH34" si="75">EF31*0.75+EF32*0.25</f>
        <v>123.18516478109692</v>
      </c>
      <c r="EG34" s="1">
        <f t="shared" si="75"/>
        <v>116.74670054442417</v>
      </c>
      <c r="EH34" s="1">
        <f t="shared" si="75"/>
        <v>110.95904681586784</v>
      </c>
      <c r="EI34">
        <v>0</v>
      </c>
      <c r="EJ34" s="1">
        <f t="shared" ref="EJ34" si="76">EJ31*0.75+EJ32*0.25</f>
        <v>116.74670054442417</v>
      </c>
      <c r="EK34">
        <v>0</v>
      </c>
      <c r="EL34" s="1">
        <f t="shared" ref="EL34" si="77">EL31*0.75+EL32*0.25</f>
        <v>116.74670054442417</v>
      </c>
      <c r="EM34">
        <v>0</v>
      </c>
      <c r="EN34" s="1">
        <f t="shared" ref="EN34" si="78">EN31*0.75+EN32*0.25</f>
        <v>116.74670054442417</v>
      </c>
      <c r="EO34">
        <v>0</v>
      </c>
      <c r="EP34" s="1">
        <f t="shared" ref="EP34:ER34" si="79">EP31*0.75+EP32*0.25</f>
        <v>0</v>
      </c>
      <c r="EQ34" s="1">
        <f t="shared" si="79"/>
        <v>0</v>
      </c>
      <c r="ER34" s="1">
        <f t="shared" si="79"/>
        <v>0</v>
      </c>
      <c r="ES34">
        <v>0</v>
      </c>
      <c r="ET34" s="1">
        <f t="shared" ref="ET34" si="80">ET31*0.75+ET32*0.25</f>
        <v>0</v>
      </c>
      <c r="EU34">
        <v>0</v>
      </c>
      <c r="EV34" s="1">
        <f t="shared" ref="EV34" si="81">EV31*0.75+EV32*0.25</f>
        <v>0</v>
      </c>
      <c r="EW34">
        <v>0</v>
      </c>
      <c r="EX34" s="1">
        <f t="shared" ref="EX34" si="82">EX31*0.75+EX32*0.25</f>
        <v>0</v>
      </c>
      <c r="EY34">
        <v>0</v>
      </c>
      <c r="EZ34" s="1">
        <f t="shared" ref="EZ34:FM34" si="83">EZ31*0.75+EZ32*0.25</f>
        <v>20.791499999999999</v>
      </c>
      <c r="FA34" s="1">
        <f t="shared" si="83"/>
        <v>20.791499999999999</v>
      </c>
      <c r="FB34" s="1">
        <f t="shared" si="83"/>
        <v>20.791499999999999</v>
      </c>
      <c r="FC34" s="1">
        <f t="shared" si="83"/>
        <v>20.791499999999999</v>
      </c>
      <c r="FD34" s="1">
        <f t="shared" si="83"/>
        <v>20.791499999999999</v>
      </c>
      <c r="FE34" s="1">
        <f t="shared" si="83"/>
        <v>20.791499999999999</v>
      </c>
      <c r="FF34" s="1">
        <f t="shared" si="83"/>
        <v>20.791499999999999</v>
      </c>
      <c r="FG34" s="1">
        <f t="shared" si="83"/>
        <v>20.791499999999999</v>
      </c>
      <c r="FH34" s="1">
        <f t="shared" si="83"/>
        <v>20.791499999999999</v>
      </c>
      <c r="FI34" s="1">
        <f t="shared" si="83"/>
        <v>20.791499999999999</v>
      </c>
      <c r="FJ34" s="1">
        <f t="shared" si="83"/>
        <v>8.8495575221238937E-2</v>
      </c>
      <c r="FK34" s="1">
        <f t="shared" si="83"/>
        <v>8.8495575221238937E-2</v>
      </c>
      <c r="FL34" s="1">
        <f t="shared" si="83"/>
        <v>8.8495575221238937E-2</v>
      </c>
      <c r="FM34" s="1">
        <f t="shared" si="83"/>
        <v>8.8495575221238937E-2</v>
      </c>
      <c r="FN34" s="1">
        <f t="shared" ref="FN34:FO34" si="84">FN31*0.75+FN32*0.25</f>
        <v>8.8495575221238937E-2</v>
      </c>
      <c r="FO34" s="1">
        <f t="shared" si="84"/>
        <v>8.8495575221238937E-2</v>
      </c>
      <c r="FP34" s="1">
        <f t="shared" ref="FP34:FQ34" si="85">FP31*0.75+FP32*0.25</f>
        <v>8.8495575221238937E-2</v>
      </c>
      <c r="FQ34" s="1">
        <f t="shared" si="85"/>
        <v>8.8495575221238937E-2</v>
      </c>
      <c r="FR34" s="1">
        <f t="shared" ref="FR34:FS34" si="86">FR31*0.75+FR32*0.25</f>
        <v>8.8495575221238937E-2</v>
      </c>
      <c r="FS34" s="1">
        <f t="shared" si="86"/>
        <v>8.8495575221238937E-2</v>
      </c>
    </row>
    <row r="35" spans="1:175" x14ac:dyDescent="0.3">
      <c r="A35" s="73"/>
      <c r="B35" s="3" t="s">
        <v>140</v>
      </c>
      <c r="C35" s="4" t="s">
        <v>13</v>
      </c>
      <c r="D35" s="2" t="s">
        <v>244</v>
      </c>
      <c r="E35" s="9">
        <f t="shared" si="5"/>
        <v>27</v>
      </c>
      <c r="F35" s="13">
        <v>1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O33</f>
        <v>20000</v>
      </c>
      <c r="P35">
        <f t="shared" si="40"/>
        <v>8.8888888888888892E-2</v>
      </c>
      <c r="Q35">
        <f t="shared" si="40"/>
        <v>8.8888888888888892E-2</v>
      </c>
      <c r="R35">
        <f t="shared" si="40"/>
        <v>8.8888888888888892E-2</v>
      </c>
      <c r="S35">
        <f t="shared" si="40"/>
        <v>8.8888888888888892E-2</v>
      </c>
      <c r="T35">
        <f t="shared" si="40"/>
        <v>8.8888888888888892E-2</v>
      </c>
      <c r="U35">
        <f t="shared" si="40"/>
        <v>8.8888888888888892E-2</v>
      </c>
      <c r="V35">
        <f t="shared" si="40"/>
        <v>8.8888888888888892E-2</v>
      </c>
      <c r="W35">
        <f t="shared" si="40"/>
        <v>8.8888888888888892E-2</v>
      </c>
      <c r="X35">
        <f t="shared" si="40"/>
        <v>8.8888888888888892E-2</v>
      </c>
      <c r="Y35">
        <f t="shared" si="40"/>
        <v>8.8888888888888892E-2</v>
      </c>
      <c r="Z35">
        <f>Z31*0.75</f>
        <v>5.5965000000000007</v>
      </c>
      <c r="AA35">
        <f t="shared" ref="AA35:AF35" si="87">AA31*0.75</f>
        <v>5.3025000000000002</v>
      </c>
      <c r="AB35">
        <f t="shared" si="87"/>
        <v>5.0400000000000009</v>
      </c>
      <c r="AC35">
        <f t="shared" si="87"/>
        <v>4.2569999999999997</v>
      </c>
      <c r="AD35">
        <f t="shared" si="87"/>
        <v>4.2569999999999997</v>
      </c>
      <c r="AE35">
        <f t="shared" si="87"/>
        <v>4.2569999999999997</v>
      </c>
      <c r="AF35">
        <f t="shared" si="87"/>
        <v>3.4612500000000002</v>
      </c>
      <c r="AG35">
        <f>AG31*0.75</f>
        <v>2.7</v>
      </c>
      <c r="AH35">
        <f>AH31*0.75</f>
        <v>2.7</v>
      </c>
      <c r="AI35">
        <f>AI31*0.75</f>
        <v>2.7</v>
      </c>
      <c r="AJ35">
        <f>AJ31*0.75</f>
        <v>5.5965000000000007</v>
      </c>
      <c r="AK35">
        <f t="shared" ref="AK35:AP35" si="88">AK31*0.75</f>
        <v>5.3025000000000002</v>
      </c>
      <c r="AL35">
        <f t="shared" si="88"/>
        <v>5.0400000000000009</v>
      </c>
      <c r="AM35">
        <f t="shared" si="88"/>
        <v>4.2569999999999997</v>
      </c>
      <c r="AN35">
        <f t="shared" si="88"/>
        <v>4.2569999999999997</v>
      </c>
      <c r="AO35">
        <f t="shared" si="88"/>
        <v>4.2569999999999997</v>
      </c>
      <c r="AP35">
        <f t="shared" si="88"/>
        <v>3.4612500000000002</v>
      </c>
      <c r="AQ35">
        <f>AQ31*0.75</f>
        <v>2.7</v>
      </c>
      <c r="AR35">
        <f>AR31*0.75</f>
        <v>2.7</v>
      </c>
      <c r="AS35">
        <f>AS31*0.75</f>
        <v>2.7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f>BX31*0.75+0.25*BX33</f>
        <v>50.974999999999994</v>
      </c>
      <c r="BY35" s="1">
        <f t="shared" ref="BY35:CG35" si="89">BY31*0.75+0.25*BY33</f>
        <v>49.625</v>
      </c>
      <c r="BZ35" s="1">
        <f t="shared" si="89"/>
        <v>48.5</v>
      </c>
      <c r="CA35" s="1">
        <f t="shared" si="89"/>
        <v>49.575000000000003</v>
      </c>
      <c r="CB35" s="1">
        <f t="shared" si="89"/>
        <v>48.149999999999991</v>
      </c>
      <c r="CC35" s="1">
        <f t="shared" si="89"/>
        <v>46.274999999999991</v>
      </c>
      <c r="CD35" s="1">
        <f t="shared" si="89"/>
        <v>47.449999999999996</v>
      </c>
      <c r="CE35" s="1">
        <f t="shared" si="89"/>
        <v>46.75</v>
      </c>
      <c r="CF35" s="1">
        <f t="shared" si="89"/>
        <v>46.75</v>
      </c>
      <c r="CG35" s="1">
        <f t="shared" si="89"/>
        <v>43.75</v>
      </c>
      <c r="CH35" s="1">
        <f>CH31*0.75+CH33*0.25</f>
        <v>70145.620379811284</v>
      </c>
      <c r="CI35" s="1">
        <f t="shared" ref="CI35:CP35" si="90">CI31*0.75+CI33*0.25</f>
        <v>67565</v>
      </c>
      <c r="CJ35" s="1">
        <f t="shared" si="90"/>
        <v>65787.228484633059</v>
      </c>
      <c r="CK35" s="1">
        <f t="shared" ref="CK35" si="91">CK31*0.75+CK33*0.25</f>
        <v>39775.994527944153</v>
      </c>
      <c r="CL35" s="1">
        <f t="shared" si="90"/>
        <v>39775.994527944153</v>
      </c>
      <c r="CM35" s="1">
        <f t="shared" ref="CM35" si="92">CM31*0.75+CM33*0.25</f>
        <v>39775.994527944153</v>
      </c>
      <c r="CN35" s="1">
        <f t="shared" si="90"/>
        <v>31125.497263972076</v>
      </c>
      <c r="CO35" s="1">
        <f t="shared" ref="CO35" si="93">CO31*0.75+CO33*0.25</f>
        <v>22475</v>
      </c>
      <c r="CP35" s="1">
        <f t="shared" si="90"/>
        <v>22475</v>
      </c>
      <c r="CQ35" s="1">
        <f t="shared" ref="CQ35" si="94">CQ31*0.75+CQ33*0.25</f>
        <v>22475</v>
      </c>
      <c r="CR35" s="1">
        <f>CR31*0.75+CR33*0.25</f>
        <v>6632.9945379811288</v>
      </c>
      <c r="CS35" s="1">
        <f t="shared" ref="CS35:FP35" si="95">CS31*0.75+CS33*0.25</f>
        <v>6374.9325000000008</v>
      </c>
      <c r="CT35" s="1">
        <f t="shared" si="95"/>
        <v>6197.1553484633059</v>
      </c>
      <c r="CU35" s="1">
        <f t="shared" ref="CU35" si="96">CU31*0.75+CU33*0.25</f>
        <v>3834.1075321392254</v>
      </c>
      <c r="CV35" s="1">
        <f t="shared" si="95"/>
        <v>3834.1075321392254</v>
      </c>
      <c r="CW35" s="1">
        <f t="shared" ref="CW35" si="97">CW31*0.75+CW33*0.25</f>
        <v>3834.1075321392254</v>
      </c>
      <c r="CX35" s="1">
        <f t="shared" si="95"/>
        <v>3013.2537660696125</v>
      </c>
      <c r="CY35" s="1">
        <f t="shared" ref="CY35" si="98">CY31*0.75+CY33*0.25</f>
        <v>2192.4</v>
      </c>
      <c r="CZ35" s="1">
        <f t="shared" si="95"/>
        <v>2192.4</v>
      </c>
      <c r="DA35" s="1">
        <f t="shared" ref="DA35" si="99">DA31*0.75+DA33*0.25</f>
        <v>2192.4</v>
      </c>
      <c r="DB35" s="1">
        <f t="shared" si="95"/>
        <v>0</v>
      </c>
      <c r="DC35" s="1">
        <f t="shared" si="95"/>
        <v>0</v>
      </c>
      <c r="DD35" s="1">
        <f t="shared" si="95"/>
        <v>0</v>
      </c>
      <c r="DE35">
        <v>0</v>
      </c>
      <c r="DF35" s="1">
        <f t="shared" si="95"/>
        <v>0</v>
      </c>
      <c r="DG35">
        <v>0</v>
      </c>
      <c r="DH35" s="1">
        <f t="shared" si="95"/>
        <v>0</v>
      </c>
      <c r="DI35">
        <v>0</v>
      </c>
      <c r="DJ35" s="1">
        <f t="shared" si="95"/>
        <v>0</v>
      </c>
      <c r="DK35">
        <v>0</v>
      </c>
      <c r="DL35" s="1">
        <f t="shared" si="95"/>
        <v>0</v>
      </c>
      <c r="DM35" s="1">
        <f t="shared" si="95"/>
        <v>0</v>
      </c>
      <c r="DN35" s="1">
        <f t="shared" si="95"/>
        <v>0</v>
      </c>
      <c r="DO35">
        <v>0</v>
      </c>
      <c r="DP35" s="1">
        <f t="shared" si="95"/>
        <v>0</v>
      </c>
      <c r="DQ35">
        <v>0</v>
      </c>
      <c r="DR35" s="1">
        <f t="shared" si="95"/>
        <v>0</v>
      </c>
      <c r="DS35">
        <v>0</v>
      </c>
      <c r="DT35" s="1">
        <f t="shared" si="95"/>
        <v>0</v>
      </c>
      <c r="DU35">
        <v>0</v>
      </c>
      <c r="DV35" s="1">
        <f t="shared" si="95"/>
        <v>0</v>
      </c>
      <c r="DW35" s="1">
        <f t="shared" si="95"/>
        <v>0</v>
      </c>
      <c r="DX35" s="1">
        <f t="shared" si="95"/>
        <v>0</v>
      </c>
      <c r="DY35">
        <v>0</v>
      </c>
      <c r="DZ35" s="1">
        <f t="shared" si="95"/>
        <v>0</v>
      </c>
      <c r="EA35">
        <v>0</v>
      </c>
      <c r="EB35" s="1">
        <f t="shared" si="95"/>
        <v>0</v>
      </c>
      <c r="EC35">
        <v>0</v>
      </c>
      <c r="ED35" s="1">
        <f t="shared" si="95"/>
        <v>0</v>
      </c>
      <c r="EE35">
        <v>0</v>
      </c>
      <c r="EF35" s="1">
        <f t="shared" si="95"/>
        <v>123.18516478109692</v>
      </c>
      <c r="EG35" s="1">
        <f t="shared" si="95"/>
        <v>116.74670054442417</v>
      </c>
      <c r="EH35" s="1">
        <f t="shared" si="95"/>
        <v>110.95904681586784</v>
      </c>
      <c r="EI35">
        <v>0</v>
      </c>
      <c r="EJ35" s="1">
        <f t="shared" si="95"/>
        <v>116.74670054442417</v>
      </c>
      <c r="EK35">
        <v>0</v>
      </c>
      <c r="EL35" s="1">
        <f t="shared" si="95"/>
        <v>116.74670054442417</v>
      </c>
      <c r="EM35">
        <v>0</v>
      </c>
      <c r="EN35" s="1">
        <f t="shared" si="95"/>
        <v>116.74670054442417</v>
      </c>
      <c r="EO35">
        <v>0</v>
      </c>
      <c r="EP35" s="1">
        <f t="shared" si="95"/>
        <v>0</v>
      </c>
      <c r="EQ35" s="1">
        <f t="shared" si="95"/>
        <v>0</v>
      </c>
      <c r="ER35" s="1">
        <f t="shared" si="95"/>
        <v>0</v>
      </c>
      <c r="ES35">
        <v>0</v>
      </c>
      <c r="ET35" s="1">
        <f t="shared" si="95"/>
        <v>0</v>
      </c>
      <c r="EU35">
        <v>0</v>
      </c>
      <c r="EV35" s="1">
        <f t="shared" si="95"/>
        <v>0</v>
      </c>
      <c r="EW35">
        <v>0</v>
      </c>
      <c r="EX35" s="1">
        <f t="shared" si="95"/>
        <v>0</v>
      </c>
      <c r="EY35">
        <v>0</v>
      </c>
      <c r="EZ35" s="1">
        <f t="shared" si="95"/>
        <v>20.791499999999999</v>
      </c>
      <c r="FA35" s="1">
        <f t="shared" si="95"/>
        <v>20.791499999999999</v>
      </c>
      <c r="FB35" s="1">
        <f t="shared" si="95"/>
        <v>20.791499999999999</v>
      </c>
      <c r="FC35" s="1">
        <f t="shared" si="95"/>
        <v>20.791499999999999</v>
      </c>
      <c r="FD35" s="1">
        <f t="shared" si="95"/>
        <v>20.791499999999999</v>
      </c>
      <c r="FE35" s="1">
        <f t="shared" si="95"/>
        <v>20.791499999999999</v>
      </c>
      <c r="FF35" s="1">
        <f t="shared" si="95"/>
        <v>20.791499999999999</v>
      </c>
      <c r="FG35" s="1">
        <f t="shared" si="95"/>
        <v>20.791499999999999</v>
      </c>
      <c r="FH35" s="1">
        <f t="shared" si="95"/>
        <v>20.791499999999999</v>
      </c>
      <c r="FI35" s="1">
        <f t="shared" si="95"/>
        <v>20.791499999999999</v>
      </c>
      <c r="FJ35" s="1">
        <f t="shared" si="95"/>
        <v>8.8495575221238937E-2</v>
      </c>
      <c r="FK35" s="1">
        <f t="shared" si="95"/>
        <v>8.8495575221238937E-2</v>
      </c>
      <c r="FL35" s="1">
        <f t="shared" si="95"/>
        <v>8.8495575221238937E-2</v>
      </c>
      <c r="FM35" s="1">
        <f t="shared" ref="FM35" si="100">FM31*0.75+FM33*0.25</f>
        <v>8.8495575221238937E-2</v>
      </c>
      <c r="FN35" s="1">
        <f t="shared" si="95"/>
        <v>8.8495575221238937E-2</v>
      </c>
      <c r="FO35" s="1">
        <f t="shared" ref="FO35" si="101">FO31*0.75+FO33*0.25</f>
        <v>8.8495575221238937E-2</v>
      </c>
      <c r="FP35" s="1">
        <f t="shared" si="95"/>
        <v>8.8495575221238937E-2</v>
      </c>
      <c r="FQ35" s="1">
        <f t="shared" ref="FQ35" si="102">FQ31*0.75+FQ33*0.25</f>
        <v>8.8495575221238937E-2</v>
      </c>
      <c r="FR35" s="1">
        <f t="shared" ref="FR35:FS35" si="103">FR31*0.75+FR33*0.25</f>
        <v>8.8495575221238937E-2</v>
      </c>
      <c r="FS35" s="1">
        <f t="shared" si="103"/>
        <v>8.8495575221238937E-2</v>
      </c>
    </row>
    <row r="36" spans="1:175" x14ac:dyDescent="0.3">
      <c r="A36" s="73"/>
      <c r="B36" s="25" t="s">
        <v>136</v>
      </c>
      <c r="C36" s="11" t="s">
        <v>277</v>
      </c>
      <c r="D36" s="2" t="s">
        <v>75</v>
      </c>
      <c r="E36" s="9">
        <f t="shared" si="5"/>
        <v>28</v>
      </c>
      <c r="F36" s="13">
        <v>1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O31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ref="EJ36:EJ41" si="104">$EG36*B$3</f>
        <v>0</v>
      </c>
      <c r="EK36">
        <v>0</v>
      </c>
      <c r="EL36">
        <f t="shared" ref="EL36:EL41" si="105">$EG36*C$3</f>
        <v>0</v>
      </c>
      <c r="EM36">
        <v>0</v>
      </c>
      <c r="EN36">
        <f t="shared" ref="EN36:EN41" si="106">$EG36*D$3</f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ref="ET36:ET41" si="107">$EQ36*B$3</f>
        <v>0</v>
      </c>
      <c r="EU36">
        <v>0</v>
      </c>
      <c r="EV36">
        <f t="shared" ref="EV36:EV41" si="108">$EQ36*C$3</f>
        <v>0</v>
      </c>
      <c r="EW36">
        <v>0</v>
      </c>
      <c r="EX36">
        <f t="shared" ref="EX36:EX41" si="109">$EQ36*D$3</f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137</v>
      </c>
      <c r="C37" s="11" t="s">
        <v>277</v>
      </c>
      <c r="D37" s="2" t="s">
        <v>409</v>
      </c>
      <c r="E37" s="9">
        <f t="shared" si="5"/>
        <v>29</v>
      </c>
      <c r="F37" s="13">
        <v>1</v>
      </c>
      <c r="G37" s="13" t="s">
        <v>413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O36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138</v>
      </c>
      <c r="C38" s="11" t="s">
        <v>277</v>
      </c>
      <c r="D38" s="2" t="s">
        <v>410</v>
      </c>
      <c r="E38" s="9">
        <f t="shared" si="5"/>
        <v>30</v>
      </c>
      <c r="F38" s="13">
        <v>1</v>
      </c>
      <c r="G38" s="13" t="s">
        <v>414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O37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si="104"/>
        <v>0</v>
      </c>
      <c r="EK38">
        <v>0</v>
      </c>
      <c r="EL38">
        <f t="shared" si="105"/>
        <v>0</v>
      </c>
      <c r="EM38">
        <v>0</v>
      </c>
      <c r="EN38">
        <f t="shared" si="106"/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si="107"/>
        <v>0</v>
      </c>
      <c r="EU38">
        <v>0</v>
      </c>
      <c r="EV38">
        <f t="shared" si="108"/>
        <v>0</v>
      </c>
      <c r="EW38">
        <v>0</v>
      </c>
      <c r="EX38">
        <f t="shared" si="109"/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73"/>
      <c r="B39" s="25" t="s">
        <v>139</v>
      </c>
      <c r="C39" s="11" t="s">
        <v>277</v>
      </c>
      <c r="D39" s="2" t="s">
        <v>411</v>
      </c>
      <c r="E39" s="9">
        <f t="shared" si="5"/>
        <v>31</v>
      </c>
      <c r="F39" s="13">
        <v>1</v>
      </c>
      <c r="G39" s="13" t="s">
        <v>415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4"/>
        <v>0</v>
      </c>
      <c r="EK39">
        <v>0</v>
      </c>
      <c r="EL39">
        <f t="shared" si="105"/>
        <v>0</v>
      </c>
      <c r="EM39">
        <v>0</v>
      </c>
      <c r="EN39">
        <f t="shared" si="106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7"/>
        <v>0</v>
      </c>
      <c r="EU39">
        <v>0</v>
      </c>
      <c r="EV39">
        <f t="shared" si="108"/>
        <v>0</v>
      </c>
      <c r="EW39">
        <v>0</v>
      </c>
      <c r="EX39">
        <f t="shared" si="109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25" t="s">
        <v>250</v>
      </c>
      <c r="C40" s="11" t="s">
        <v>277</v>
      </c>
      <c r="D40" s="2" t="s">
        <v>412</v>
      </c>
      <c r="E40" s="9">
        <f t="shared" si="5"/>
        <v>32</v>
      </c>
      <c r="F40" s="13">
        <v>1</v>
      </c>
      <c r="G40" s="13" t="s">
        <v>416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4"/>
        <v>0</v>
      </c>
      <c r="EK40">
        <v>0</v>
      </c>
      <c r="EL40">
        <f t="shared" si="105"/>
        <v>0</v>
      </c>
      <c r="EM40">
        <v>0</v>
      </c>
      <c r="EN40">
        <f t="shared" si="106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7"/>
        <v>0</v>
      </c>
      <c r="EU40">
        <v>0</v>
      </c>
      <c r="EV40">
        <f t="shared" si="108"/>
        <v>0</v>
      </c>
      <c r="EW40">
        <v>0</v>
      </c>
      <c r="EX40">
        <f t="shared" si="109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s="25" t="s">
        <v>417</v>
      </c>
      <c r="C41" s="11" t="s">
        <v>277</v>
      </c>
      <c r="D41" s="2" t="s">
        <v>36</v>
      </c>
      <c r="E41" s="9">
        <f t="shared" si="5"/>
        <v>33</v>
      </c>
      <c r="F41" s="13">
        <v>1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O31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4"/>
        <v>0</v>
      </c>
      <c r="EK41">
        <v>0</v>
      </c>
      <c r="EL41">
        <f t="shared" si="105"/>
        <v>0</v>
      </c>
      <c r="EM41">
        <v>0</v>
      </c>
      <c r="EN41">
        <f t="shared" si="106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7"/>
        <v>0</v>
      </c>
      <c r="EU41">
        <v>0</v>
      </c>
      <c r="EV41">
        <f t="shared" si="108"/>
        <v>0</v>
      </c>
      <c r="EW41">
        <v>0</v>
      </c>
      <c r="EX41">
        <f t="shared" si="109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25" t="s">
        <v>418</v>
      </c>
      <c r="C42" s="11" t="s">
        <v>277</v>
      </c>
      <c r="D42" s="2" t="s">
        <v>253</v>
      </c>
      <c r="E42" s="9">
        <f t="shared" si="5"/>
        <v>34</v>
      </c>
      <c r="F42" s="13">
        <v>1</v>
      </c>
      <c r="G42" s="13" t="s">
        <v>254</v>
      </c>
      <c r="H42" s="58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O32</f>
        <v>20000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1</v>
      </c>
      <c r="BE42" s="61">
        <v>1</v>
      </c>
      <c r="BF42" s="61">
        <v>1</v>
      </c>
      <c r="BG42" s="61">
        <v>1</v>
      </c>
      <c r="BH42" s="61">
        <v>1</v>
      </c>
      <c r="BI42" s="61">
        <v>1</v>
      </c>
      <c r="BJ42" s="61">
        <v>1</v>
      </c>
      <c r="BK42" s="61">
        <v>1</v>
      </c>
      <c r="BL42" s="61">
        <v>1</v>
      </c>
      <c r="BM42" s="61">
        <v>1</v>
      </c>
      <c r="BN42" s="61">
        <v>1</v>
      </c>
      <c r="BO42" s="61">
        <v>1</v>
      </c>
      <c r="BP42" s="61">
        <v>1</v>
      </c>
      <c r="BQ42" s="61">
        <v>1</v>
      </c>
      <c r="BR42" s="61">
        <v>1</v>
      </c>
      <c r="BS42" s="61">
        <v>1</v>
      </c>
      <c r="BT42" s="61">
        <v>1</v>
      </c>
      <c r="BU42" s="61">
        <v>1</v>
      </c>
      <c r="BV42" s="61">
        <v>1</v>
      </c>
      <c r="BW42" s="61">
        <v>1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>
        <v>0</v>
      </c>
      <c r="CL42" s="58">
        <v>0</v>
      </c>
      <c r="CM42">
        <v>0</v>
      </c>
      <c r="CN42" s="58">
        <v>0</v>
      </c>
      <c r="CO42">
        <v>0</v>
      </c>
      <c r="CP42" s="58">
        <v>0</v>
      </c>
      <c r="CQ42">
        <v>0</v>
      </c>
      <c r="CR42" s="58">
        <v>0</v>
      </c>
      <c r="CS42" s="58">
        <v>0</v>
      </c>
      <c r="CT42" s="58">
        <v>0</v>
      </c>
      <c r="CU42">
        <v>0</v>
      </c>
      <c r="CV42" s="58">
        <v>0</v>
      </c>
      <c r="CW42">
        <v>0</v>
      </c>
      <c r="CX42" s="58">
        <v>0</v>
      </c>
      <c r="CY42">
        <v>0</v>
      </c>
      <c r="CZ42" s="58">
        <v>0</v>
      </c>
      <c r="DA42">
        <v>0</v>
      </c>
      <c r="DB42" s="58">
        <v>0</v>
      </c>
      <c r="DC42" s="58">
        <v>0</v>
      </c>
      <c r="DD42" s="58">
        <v>0</v>
      </c>
      <c r="DE42">
        <v>0</v>
      </c>
      <c r="DF42" s="58">
        <v>0</v>
      </c>
      <c r="DG42">
        <v>0</v>
      </c>
      <c r="DH42" s="58">
        <v>0</v>
      </c>
      <c r="DI42">
        <v>0</v>
      </c>
      <c r="DJ42" s="58">
        <v>0</v>
      </c>
      <c r="DK42">
        <v>0</v>
      </c>
      <c r="DL42" s="58">
        <v>0</v>
      </c>
      <c r="DM42" s="58">
        <v>0</v>
      </c>
      <c r="DN42" s="58">
        <v>0</v>
      </c>
      <c r="DO42">
        <v>0</v>
      </c>
      <c r="DP42" s="58">
        <v>0</v>
      </c>
      <c r="DQ42">
        <v>0</v>
      </c>
      <c r="DR42" s="58">
        <v>0</v>
      </c>
      <c r="DS42">
        <v>0</v>
      </c>
      <c r="DT42" s="58">
        <v>0</v>
      </c>
      <c r="DU42">
        <v>0</v>
      </c>
      <c r="DV42" s="58">
        <v>0</v>
      </c>
      <c r="DW42" s="58">
        <v>0</v>
      </c>
      <c r="DX42" s="58">
        <v>0</v>
      </c>
      <c r="DY42">
        <v>0</v>
      </c>
      <c r="DZ42" s="58">
        <v>0</v>
      </c>
      <c r="EA42">
        <v>0</v>
      </c>
      <c r="EB42" s="58">
        <v>0</v>
      </c>
      <c r="EC42">
        <v>0</v>
      </c>
      <c r="ED42" s="58">
        <v>0</v>
      </c>
      <c r="EE42">
        <v>0</v>
      </c>
      <c r="EF42" s="58">
        <v>0</v>
      </c>
      <c r="EG42" s="58">
        <v>0</v>
      </c>
      <c r="EH42" s="58">
        <v>0</v>
      </c>
      <c r="EI42">
        <v>0</v>
      </c>
      <c r="EJ42" s="58">
        <v>0</v>
      </c>
      <c r="EK42">
        <v>0</v>
      </c>
      <c r="EL42" s="58">
        <v>0</v>
      </c>
      <c r="EM42">
        <v>0</v>
      </c>
      <c r="EN42" s="58">
        <v>0</v>
      </c>
      <c r="EO42">
        <v>0</v>
      </c>
      <c r="EP42" s="58">
        <v>0</v>
      </c>
      <c r="EQ42" s="58">
        <v>0</v>
      </c>
      <c r="ER42" s="58">
        <v>0</v>
      </c>
      <c r="ES42">
        <v>0</v>
      </c>
      <c r="ET42" s="58">
        <v>0</v>
      </c>
      <c r="EU42">
        <v>0</v>
      </c>
      <c r="EV42" s="58">
        <v>0</v>
      </c>
      <c r="EW42">
        <v>0</v>
      </c>
      <c r="EX42" s="58">
        <v>0</v>
      </c>
      <c r="EY42">
        <v>0</v>
      </c>
      <c r="EZ42" s="58">
        <v>0</v>
      </c>
      <c r="FA42" s="58">
        <v>0</v>
      </c>
      <c r="FB42" s="58">
        <v>0</v>
      </c>
      <c r="FC42">
        <v>0</v>
      </c>
      <c r="FD42" s="58">
        <v>0</v>
      </c>
      <c r="FE42">
        <v>0</v>
      </c>
      <c r="FF42" s="58">
        <v>0</v>
      </c>
      <c r="FG42">
        <v>0</v>
      </c>
      <c r="FH42" s="58">
        <v>0</v>
      </c>
      <c r="FI42">
        <v>0</v>
      </c>
      <c r="FJ42" s="58">
        <v>0</v>
      </c>
      <c r="FK42" s="58">
        <v>0</v>
      </c>
      <c r="FL42" s="58">
        <v>0</v>
      </c>
      <c r="FM42">
        <v>0</v>
      </c>
      <c r="FN42" s="58">
        <v>0</v>
      </c>
      <c r="FO42">
        <v>0</v>
      </c>
      <c r="FP42" s="58">
        <v>0</v>
      </c>
      <c r="FQ42">
        <v>0</v>
      </c>
      <c r="FR42" s="58">
        <v>0</v>
      </c>
      <c r="FS42">
        <v>0</v>
      </c>
    </row>
    <row r="43" spans="1:175" x14ac:dyDescent="0.3">
      <c r="A43" s="73"/>
      <c r="B43" s="3" t="s">
        <v>29</v>
      </c>
      <c r="C43" s="4" t="s">
        <v>31</v>
      </c>
      <c r="D43" s="2" t="s">
        <v>37</v>
      </c>
      <c r="E43" s="9">
        <f t="shared" si="5"/>
        <v>35</v>
      </c>
      <c r="F43" s="13">
        <v>1</v>
      </c>
      <c r="G43" s="13" t="s">
        <v>20</v>
      </c>
      <c r="H43" s="10">
        <v>0</v>
      </c>
      <c r="I43" t="s">
        <v>12</v>
      </c>
      <c r="J43">
        <v>0</v>
      </c>
      <c r="K43">
        <v>1</v>
      </c>
      <c r="L43">
        <v>0</v>
      </c>
      <c r="M43">
        <v>0</v>
      </c>
      <c r="N43">
        <v>0</v>
      </c>
      <c r="O43">
        <f>O53</f>
        <v>2000000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>$EG43*B$3</f>
        <v>0</v>
      </c>
      <c r="EK43">
        <v>0</v>
      </c>
      <c r="EL43">
        <f t="shared" ref="EL43:EL49" si="110">$EG43*C$3</f>
        <v>0</v>
      </c>
      <c r="EM43">
        <v>0</v>
      </c>
      <c r="EN43">
        <f t="shared" ref="EN43:EN49" si="111">$EG43*D$3</f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ref="ET43:ET49" si="112">$EQ43*B$3</f>
        <v>0</v>
      </c>
      <c r="EU43">
        <v>0</v>
      </c>
      <c r="EV43">
        <f t="shared" ref="EV43:EV49" si="113">$EQ43*C$3</f>
        <v>0</v>
      </c>
      <c r="EW43">
        <v>0</v>
      </c>
      <c r="EX43">
        <f t="shared" ref="EX43:EX49" si="114">$EQ43*D$3</f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73"/>
      <c r="B44" s="3" t="s">
        <v>30</v>
      </c>
      <c r="C44" s="4" t="s">
        <v>32</v>
      </c>
      <c r="D44" s="2" t="s">
        <v>38</v>
      </c>
      <c r="E44" s="9">
        <f t="shared" si="5"/>
        <v>36</v>
      </c>
      <c r="F44" s="13">
        <v>1</v>
      </c>
      <c r="G44" s="13" t="s">
        <v>21</v>
      </c>
      <c r="H44" s="10">
        <v>0</v>
      </c>
      <c r="I44" t="s">
        <v>12</v>
      </c>
      <c r="J44" s="10">
        <v>0</v>
      </c>
      <c r="K44">
        <v>-1</v>
      </c>
      <c r="L44">
        <v>0</v>
      </c>
      <c r="M44" s="10">
        <v>0</v>
      </c>
      <c r="N44">
        <v>0</v>
      </c>
      <c r="O44">
        <f>O53</f>
        <v>2000000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9">
        <v>0</v>
      </c>
      <c r="DM44" s="29">
        <v>0.02</v>
      </c>
      <c r="DN44" s="10">
        <v>3.3500000000000002E-2</v>
      </c>
      <c r="DO44" s="29">
        <v>0</v>
      </c>
      <c r="DP44" s="29">
        <v>0.02</v>
      </c>
      <c r="DQ44" s="10">
        <v>3.3500000000000002E-2</v>
      </c>
      <c r="DR44" s="10">
        <v>0.02</v>
      </c>
      <c r="DS44" s="29">
        <v>0</v>
      </c>
      <c r="DT44" s="29">
        <v>0.02</v>
      </c>
      <c r="DU44" s="10">
        <v>3.3500000000000002E-2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f t="shared" ref="EJ44:EJ49" si="115">$EG44*B$3</f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73"/>
      <c r="B45" t="s">
        <v>277</v>
      </c>
      <c r="C45" s="4" t="s">
        <v>439</v>
      </c>
      <c r="D45" s="2" t="s">
        <v>427</v>
      </c>
      <c r="E45" s="9">
        <f t="shared" si="5"/>
        <v>37</v>
      </c>
      <c r="F45" s="13">
        <v>1</v>
      </c>
      <c r="G45" s="13" t="s">
        <v>428</v>
      </c>
      <c r="H45" s="10">
        <v>0</v>
      </c>
      <c r="I45" t="s">
        <v>12</v>
      </c>
      <c r="J45" s="10">
        <v>0</v>
      </c>
      <c r="K45" s="10">
        <v>0</v>
      </c>
      <c r="L45" s="10">
        <v>-1</v>
      </c>
      <c r="M45" s="10">
        <v>0</v>
      </c>
      <c r="N45" s="10">
        <v>0</v>
      </c>
      <c r="O45">
        <f>O54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  <c r="AR45" s="10">
        <v>1</v>
      </c>
      <c r="AS45" s="10">
        <v>1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9">
        <v>0.02</v>
      </c>
      <c r="DM45" s="29">
        <v>3.3500000000000002E-2</v>
      </c>
      <c r="DN45" s="29">
        <v>6.7000000000000004E-2</v>
      </c>
      <c r="DO45" s="29">
        <v>0.02</v>
      </c>
      <c r="DP45" s="29">
        <v>3.3500000000000002E-2</v>
      </c>
      <c r="DQ45" s="29">
        <v>6.7000000000000004E-2</v>
      </c>
      <c r="DR45" s="29">
        <v>3.3500000000000002E-2</v>
      </c>
      <c r="DS45" s="29">
        <v>0.02</v>
      </c>
      <c r="DT45" s="29">
        <v>3.3500000000000002E-2</v>
      </c>
      <c r="DU45" s="29">
        <v>6.7000000000000004E-2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 t="shared" si="115"/>
        <v>0</v>
      </c>
      <c r="EK45">
        <v>1</v>
      </c>
      <c r="EL45">
        <f t="shared" si="110"/>
        <v>0</v>
      </c>
      <c r="EM45">
        <v>1</v>
      </c>
      <c r="EN45">
        <f t="shared" si="111"/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si="112"/>
        <v>0</v>
      </c>
      <c r="EU45">
        <v>1</v>
      </c>
      <c r="EV45">
        <f t="shared" si="113"/>
        <v>0</v>
      </c>
      <c r="EW45">
        <v>1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73"/>
      <c r="B46" s="3" t="s">
        <v>135</v>
      </c>
      <c r="C46" s="4" t="s">
        <v>130</v>
      </c>
      <c r="D46" s="2" t="s">
        <v>39</v>
      </c>
      <c r="E46" s="9">
        <f t="shared" si="5"/>
        <v>38</v>
      </c>
      <c r="F46" s="13">
        <v>1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f>9*O31</f>
        <v>180000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2.7E-2</v>
      </c>
      <c r="DM46">
        <v>0.05</v>
      </c>
      <c r="DN46">
        <v>0.15</v>
      </c>
      <c r="DO46">
        <v>2.7E-2</v>
      </c>
      <c r="DP46">
        <v>0.05</v>
      </c>
      <c r="DQ46">
        <v>0.15</v>
      </c>
      <c r="DR46">
        <v>0.05</v>
      </c>
      <c r="DS46">
        <v>2.7E-2</v>
      </c>
      <c r="DT46">
        <v>0.05</v>
      </c>
      <c r="DU46">
        <v>0.15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si="115"/>
        <v>0</v>
      </c>
      <c r="EK46">
        <v>0</v>
      </c>
      <c r="EL46">
        <f t="shared" si="110"/>
        <v>0</v>
      </c>
      <c r="EM46">
        <v>0</v>
      </c>
      <c r="EN46">
        <f t="shared" si="111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2"/>
        <v>0</v>
      </c>
      <c r="EU46">
        <v>0</v>
      </c>
      <c r="EV46">
        <f t="shared" si="113"/>
        <v>0</v>
      </c>
      <c r="EW46">
        <v>0</v>
      </c>
      <c r="EX46">
        <f t="shared" si="114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3"/>
      <c r="B47" s="3" t="s">
        <v>15</v>
      </c>
      <c r="C47" s="11" t="s">
        <v>277</v>
      </c>
      <c r="D47" s="2" t="s">
        <v>40</v>
      </c>
      <c r="E47" s="9">
        <f t="shared" si="5"/>
        <v>39</v>
      </c>
      <c r="F47" s="13">
        <v>1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-1</v>
      </c>
      <c r="N47">
        <v>0</v>
      </c>
      <c r="O47">
        <v>20000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4</v>
      </c>
      <c r="BY47">
        <v>3.5</v>
      </c>
      <c r="BZ47">
        <v>3.5</v>
      </c>
      <c r="CA47">
        <v>3.5</v>
      </c>
      <c r="CB47">
        <v>3.5</v>
      </c>
      <c r="CC47">
        <v>3.5</v>
      </c>
      <c r="CD47">
        <v>3.5</v>
      </c>
      <c r="CE47">
        <v>3.5</v>
      </c>
      <c r="CF47">
        <v>3.5</v>
      </c>
      <c r="CG47">
        <v>3.5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f t="shared" si="115"/>
        <v>0</v>
      </c>
      <c r="EK47">
        <v>0</v>
      </c>
      <c r="EL47">
        <f t="shared" si="110"/>
        <v>0</v>
      </c>
      <c r="EM47">
        <v>0</v>
      </c>
      <c r="EN47">
        <f t="shared" si="111"/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112"/>
        <v>0</v>
      </c>
      <c r="EU47">
        <v>0</v>
      </c>
      <c r="EV47">
        <f t="shared" si="113"/>
        <v>0</v>
      </c>
      <c r="EW47">
        <v>0</v>
      </c>
      <c r="EX47">
        <f t="shared" si="114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16</v>
      </c>
      <c r="C48" s="11" t="s">
        <v>277</v>
      </c>
      <c r="D48" s="2" t="s">
        <v>41</v>
      </c>
      <c r="E48" s="9">
        <f t="shared" si="5"/>
        <v>40</v>
      </c>
      <c r="F48" s="13">
        <v>1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1</v>
      </c>
      <c r="N48">
        <v>0</v>
      </c>
      <c r="O48">
        <f>O47</f>
        <v>20000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f t="shared" si="115"/>
        <v>0</v>
      </c>
      <c r="EK48">
        <v>0</v>
      </c>
      <c r="EL48">
        <f t="shared" si="110"/>
        <v>0</v>
      </c>
      <c r="EM48">
        <v>0</v>
      </c>
      <c r="EN48">
        <f t="shared" si="111"/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112"/>
        <v>0</v>
      </c>
      <c r="EU48">
        <v>0</v>
      </c>
      <c r="EV48">
        <f t="shared" si="113"/>
        <v>0</v>
      </c>
      <c r="EW48">
        <v>0</v>
      </c>
      <c r="EX48">
        <f t="shared" si="114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73"/>
      <c r="B49" s="3" t="s">
        <v>17</v>
      </c>
      <c r="C49" s="11" t="s">
        <v>277</v>
      </c>
      <c r="D49" s="6" t="s">
        <v>42</v>
      </c>
      <c r="E49" s="9">
        <f t="shared" si="5"/>
        <v>41</v>
      </c>
      <c r="F49" s="13">
        <v>1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20000000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0.03</v>
      </c>
      <c r="AU49" s="14">
        <v>0.03</v>
      </c>
      <c r="AV49" s="14">
        <v>0.03</v>
      </c>
      <c r="AW49" s="14">
        <v>0.03</v>
      </c>
      <c r="AX49" s="14">
        <v>0.03</v>
      </c>
      <c r="AY49" s="14">
        <v>0.03</v>
      </c>
      <c r="AZ49" s="14">
        <v>0.03</v>
      </c>
      <c r="BA49" s="14">
        <v>0.03</v>
      </c>
      <c r="BB49" s="14">
        <v>0.03</v>
      </c>
      <c r="BC49" s="14">
        <v>0.03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1000</v>
      </c>
      <c r="CI49">
        <v>900</v>
      </c>
      <c r="CJ49">
        <v>900</v>
      </c>
      <c r="CK49">
        <v>800</v>
      </c>
      <c r="CL49">
        <v>800</v>
      </c>
      <c r="CM49">
        <v>800</v>
      </c>
      <c r="CN49">
        <f>(CP49+CL49)/2</f>
        <v>650</v>
      </c>
      <c r="CO49">
        <v>500</v>
      </c>
      <c r="CP49">
        <v>500</v>
      </c>
      <c r="CQ49">
        <v>500</v>
      </c>
      <c r="CR49">
        <f>CH49*0.04</f>
        <v>40</v>
      </c>
      <c r="CS49">
        <f>CI49*0.03</f>
        <v>27</v>
      </c>
      <c r="CT49">
        <f>CJ49*0.03</f>
        <v>27</v>
      </c>
      <c r="CU49">
        <v>0</v>
      </c>
      <c r="CV49">
        <f>CL49*0.03</f>
        <v>24</v>
      </c>
      <c r="CW49">
        <v>0</v>
      </c>
      <c r="CX49">
        <f>CN49*0.03</f>
        <v>19.5</v>
      </c>
      <c r="CY49">
        <v>0</v>
      </c>
      <c r="CZ49">
        <f t="shared" ref="CZ49" si="116">CP49*0.03</f>
        <v>15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6.2260740740740748E-3</v>
      </c>
      <c r="EG49">
        <v>6.2260740740740748E-3</v>
      </c>
      <c r="EH49">
        <v>6.2260740740740748E-3</v>
      </c>
      <c r="EI49">
        <v>0</v>
      </c>
      <c r="EJ49">
        <f t="shared" si="115"/>
        <v>6.2260740740740748E-3</v>
      </c>
      <c r="EK49">
        <v>0</v>
      </c>
      <c r="EL49">
        <f t="shared" si="110"/>
        <v>6.2260740740740748E-3</v>
      </c>
      <c r="EM49">
        <v>0</v>
      </c>
      <c r="EN49">
        <f t="shared" si="111"/>
        <v>6.2260740740740748E-3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2"/>
        <v>0</v>
      </c>
      <c r="EU49">
        <v>0</v>
      </c>
      <c r="EV49">
        <f t="shared" si="113"/>
        <v>0</v>
      </c>
      <c r="EW49">
        <v>0</v>
      </c>
      <c r="EX49">
        <f t="shared" si="114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0.14902948869707539</v>
      </c>
      <c r="FK49">
        <v>0.14902948869707539</v>
      </c>
      <c r="FL49">
        <v>0.14902948869707539</v>
      </c>
      <c r="FM49">
        <v>0.14902948869707539</v>
      </c>
      <c r="FN49">
        <v>0.14902948869707539</v>
      </c>
      <c r="FO49">
        <v>0.14902948869707539</v>
      </c>
      <c r="FP49">
        <v>0.14902948869707539</v>
      </c>
      <c r="FQ49">
        <v>0.14902948869707539</v>
      </c>
      <c r="FR49">
        <v>0.14902948869707539</v>
      </c>
      <c r="FS49">
        <v>0.14902948869707539</v>
      </c>
    </row>
    <row r="50" spans="1:175" x14ac:dyDescent="0.3">
      <c r="A50" s="73"/>
      <c r="B50" s="3" t="s">
        <v>15</v>
      </c>
      <c r="C50" s="11" t="s">
        <v>277</v>
      </c>
      <c r="D50" s="6" t="s">
        <v>158</v>
      </c>
      <c r="E50" s="9">
        <f t="shared" si="5"/>
        <v>42</v>
      </c>
      <c r="F50" s="13">
        <v>1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-1</v>
      </c>
      <c r="N50">
        <v>0</v>
      </c>
      <c r="O50"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0.94</v>
      </c>
      <c r="BY50">
        <v>0.94</v>
      </c>
      <c r="BZ50">
        <v>0.94</v>
      </c>
      <c r="CA50">
        <v>0.94</v>
      </c>
      <c r="CB50">
        <v>0.94</v>
      </c>
      <c r="CC50">
        <v>0.94</v>
      </c>
      <c r="CD50">
        <v>0.94</v>
      </c>
      <c r="CE50">
        <v>0.94</v>
      </c>
      <c r="CF50">
        <v>0.94</v>
      </c>
      <c r="CG50">
        <v>0.94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9.3678779051968114E-2</v>
      </c>
      <c r="FK50">
        <v>9.3678779051968114E-2</v>
      </c>
      <c r="FL50">
        <v>9.3678779051968114E-2</v>
      </c>
      <c r="FM50">
        <v>9.3678779051968114E-2</v>
      </c>
      <c r="FN50">
        <v>9.3678779051968114E-2</v>
      </c>
      <c r="FO50">
        <v>9.3678779051968114E-2</v>
      </c>
      <c r="FP50">
        <v>9.3678779051968114E-2</v>
      </c>
      <c r="FQ50">
        <v>9.3678779051968114E-2</v>
      </c>
      <c r="FR50">
        <v>9.3678779051968114E-2</v>
      </c>
      <c r="FS50">
        <v>9.3678779051968114E-2</v>
      </c>
    </row>
    <row r="51" spans="1:175" x14ac:dyDescent="0.3">
      <c r="A51" s="73"/>
      <c r="B51" s="3" t="s">
        <v>16</v>
      </c>
      <c r="C51" s="11" t="s">
        <v>277</v>
      </c>
      <c r="D51" s="6" t="s">
        <v>160</v>
      </c>
      <c r="E51" s="9">
        <f t="shared" si="5"/>
        <v>43</v>
      </c>
      <c r="F51" s="13">
        <v>1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1</v>
      </c>
      <c r="N51">
        <v>0</v>
      </c>
      <c r="O51">
        <f>O47</f>
        <v>20000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3"/>
      <c r="B52" s="3" t="s">
        <v>17</v>
      </c>
      <c r="C52" s="11" t="s">
        <v>277</v>
      </c>
      <c r="D52" s="6" t="s">
        <v>162</v>
      </c>
      <c r="E52" s="9">
        <f t="shared" si="5"/>
        <v>44</v>
      </c>
      <c r="F52" s="13">
        <v>1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20000000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0.09</v>
      </c>
      <c r="AU52" s="14">
        <v>0.09</v>
      </c>
      <c r="AV52" s="14">
        <v>0.09</v>
      </c>
      <c r="AW52" s="14">
        <v>0.09</v>
      </c>
      <c r="AX52" s="14">
        <v>0.09</v>
      </c>
      <c r="AY52" s="14">
        <v>0.09</v>
      </c>
      <c r="AZ52" s="14">
        <v>0.09</v>
      </c>
      <c r="BA52" s="14">
        <v>0.09</v>
      </c>
      <c r="BB52" s="14">
        <v>0.09</v>
      </c>
      <c r="BC52" s="14">
        <v>0.09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460.75542459148141</v>
      </c>
      <c r="CI52">
        <v>250</v>
      </c>
      <c r="CJ52">
        <v>250</v>
      </c>
      <c r="CK52">
        <v>250</v>
      </c>
      <c r="CL52">
        <v>250</v>
      </c>
      <c r="CM52">
        <v>250</v>
      </c>
      <c r="CN52">
        <v>250</v>
      </c>
      <c r="CO52">
        <v>250</v>
      </c>
      <c r="CP52">
        <v>250</v>
      </c>
      <c r="CQ52">
        <v>250</v>
      </c>
      <c r="CR52">
        <f>0.04*CH52</f>
        <v>18.430216983659257</v>
      </c>
      <c r="CS52">
        <f>0.03*CI52</f>
        <v>7.5</v>
      </c>
      <c r="CT52">
        <f>0.03*CJ52</f>
        <v>7.5</v>
      </c>
      <c r="CU52">
        <f t="shared" ref="CU52:DA52" si="117">0.03*CK52</f>
        <v>7.5</v>
      </c>
      <c r="CV52">
        <f t="shared" si="117"/>
        <v>7.5</v>
      </c>
      <c r="CW52">
        <f t="shared" si="117"/>
        <v>7.5</v>
      </c>
      <c r="CX52">
        <f t="shared" si="117"/>
        <v>7.5</v>
      </c>
      <c r="CY52">
        <f t="shared" si="117"/>
        <v>7.5</v>
      </c>
      <c r="CZ52">
        <f t="shared" si="117"/>
        <v>7.5</v>
      </c>
      <c r="DA52">
        <f t="shared" si="117"/>
        <v>7.5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6.2260740740740748E-3</v>
      </c>
      <c r="EG52">
        <v>6.2260740740740748E-3</v>
      </c>
      <c r="EH52">
        <v>6.2260740740740748E-3</v>
      </c>
      <c r="EI52">
        <v>0</v>
      </c>
      <c r="EJ52">
        <f t="shared" ref="EJ52:EJ66" si="118">$EG52*B$3</f>
        <v>6.2260740740740748E-3</v>
      </c>
      <c r="EK52">
        <v>0</v>
      </c>
      <c r="EL52">
        <f t="shared" ref="EL52:EL66" si="119">$EG52*C$3</f>
        <v>6.2260740740740748E-3</v>
      </c>
      <c r="EM52">
        <v>0</v>
      </c>
      <c r="EN52">
        <f t="shared" ref="EN52:EN66" si="120">$EG52*D$3</f>
        <v>6.2260740740740748E-3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2">
        <v>1</v>
      </c>
      <c r="FA52" s="52">
        <v>1</v>
      </c>
      <c r="FB52" s="52">
        <v>1</v>
      </c>
      <c r="FC52">
        <v>0</v>
      </c>
      <c r="FD52" s="52">
        <v>1</v>
      </c>
      <c r="FE52">
        <v>0</v>
      </c>
      <c r="FF52" s="52">
        <v>1</v>
      </c>
      <c r="FG52">
        <v>0</v>
      </c>
      <c r="FH52" s="52">
        <v>1</v>
      </c>
      <c r="FI52">
        <v>0</v>
      </c>
      <c r="FJ52">
        <v>8.174285816161557E-2</v>
      </c>
      <c r="FK52">
        <v>8.174285816161557E-2</v>
      </c>
      <c r="FL52">
        <v>8.174285816161557E-2</v>
      </c>
      <c r="FM52">
        <v>8.174285816161557E-2</v>
      </c>
      <c r="FN52">
        <v>8.174285816161557E-2</v>
      </c>
      <c r="FO52">
        <v>8.174285816161557E-2</v>
      </c>
      <c r="FP52">
        <v>8.174285816161557E-2</v>
      </c>
      <c r="FQ52">
        <v>8.174285816161557E-2</v>
      </c>
      <c r="FR52">
        <v>8.174285816161557E-2</v>
      </c>
      <c r="FS52">
        <v>8.174285816161557E-2</v>
      </c>
    </row>
    <row r="53" spans="1:175" ht="14.55" customHeight="1" x14ac:dyDescent="0.3">
      <c r="A53" s="73" t="s">
        <v>18</v>
      </c>
      <c r="B53" s="12" t="s">
        <v>52</v>
      </c>
      <c r="C53" s="11" t="s">
        <v>277</v>
      </c>
      <c r="D53" s="6" t="s">
        <v>47</v>
      </c>
      <c r="E53" s="9">
        <f t="shared" si="5"/>
        <v>45</v>
      </c>
      <c r="F53" s="13">
        <v>1</v>
      </c>
      <c r="G53" s="13" t="s">
        <v>48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552.67870000000005</v>
      </c>
      <c r="CI53">
        <v>552.67870000000005</v>
      </c>
      <c r="CJ53">
        <v>552.67870000000005</v>
      </c>
      <c r="CK53">
        <v>396.26020000000005</v>
      </c>
      <c r="CL53">
        <v>396.26020000000005</v>
      </c>
      <c r="CM53">
        <v>396.26020000000005</v>
      </c>
      <c r="CN53">
        <v>344.12070000000006</v>
      </c>
      <c r="CO53">
        <v>312.83700000000005</v>
      </c>
      <c r="CP53">
        <v>312.83700000000005</v>
      </c>
      <c r="CQ53">
        <v>312.83700000000005</v>
      </c>
      <c r="CR53">
        <v>9.1244125000000018</v>
      </c>
      <c r="CS53">
        <v>9.1244125000000018</v>
      </c>
      <c r="CT53">
        <v>9.1244125000000018</v>
      </c>
      <c r="CU53">
        <v>7.5602274999999999</v>
      </c>
      <c r="CV53">
        <v>7.5602275000000008</v>
      </c>
      <c r="CW53">
        <v>7.5602275000000008</v>
      </c>
      <c r="CX53">
        <v>6.9084837500000003</v>
      </c>
      <c r="CY53">
        <v>6.5174375000000007</v>
      </c>
      <c r="CZ53">
        <v>6.5174375000000007</v>
      </c>
      <c r="DA53">
        <v>6.5174374999999998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90.584795321637415</v>
      </c>
      <c r="EG53">
        <v>90.584795321637415</v>
      </c>
      <c r="EH53">
        <v>90.584795321637415</v>
      </c>
      <c r="EI53">
        <v>0</v>
      </c>
      <c r="EJ53">
        <f t="shared" si="118"/>
        <v>90.584795321637415</v>
      </c>
      <c r="EK53">
        <v>0</v>
      </c>
      <c r="EL53">
        <f t="shared" si="119"/>
        <v>90.584795321637415</v>
      </c>
      <c r="EM53">
        <v>0</v>
      </c>
      <c r="EN53">
        <f t="shared" si="120"/>
        <v>90.584795321637415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ref="ET53:ET66" si="121">$EQ53*B$3</f>
        <v>0</v>
      </c>
      <c r="EU53">
        <v>0</v>
      </c>
      <c r="EV53">
        <f t="shared" ref="EV53:EV66" si="122">$EQ53*C$3</f>
        <v>0</v>
      </c>
      <c r="EW53">
        <v>0</v>
      </c>
      <c r="EX53">
        <f t="shared" ref="EX53:EX66" si="123">$EQ53*D$3</f>
        <v>0</v>
      </c>
      <c r="EY53">
        <v>0</v>
      </c>
      <c r="EZ53">
        <v>13.75</v>
      </c>
      <c r="FA53">
        <v>13.75</v>
      </c>
      <c r="FB53">
        <v>13.75</v>
      </c>
      <c r="FC53">
        <v>0</v>
      </c>
      <c r="FD53">
        <v>12.26</v>
      </c>
      <c r="FE53">
        <v>0</v>
      </c>
      <c r="FF53">
        <v>11.51</v>
      </c>
      <c r="FG53">
        <v>0</v>
      </c>
      <c r="FH53">
        <v>10.84</v>
      </c>
      <c r="FI53">
        <v>0</v>
      </c>
      <c r="FJ53">
        <v>8.5803264560679798E-2</v>
      </c>
      <c r="FK53">
        <v>8.5803264560679798E-2</v>
      </c>
      <c r="FL53">
        <v>8.5803264560679798E-2</v>
      </c>
      <c r="FM53">
        <v>8.3860161500585326E-2</v>
      </c>
      <c r="FN53">
        <v>8.3860161500585326E-2</v>
      </c>
      <c r="FO53">
        <v>8.3860161500585326E-2</v>
      </c>
      <c r="FP53">
        <v>8.3860161500585326E-2</v>
      </c>
      <c r="FQ53">
        <v>8.3860161500585326E-2</v>
      </c>
      <c r="FR53">
        <v>8.3860161500585326E-2</v>
      </c>
      <c r="FS53">
        <v>8.3860161500585326E-2</v>
      </c>
    </row>
    <row r="54" spans="1:175" ht="14.55" customHeight="1" x14ac:dyDescent="0.3">
      <c r="A54" s="73"/>
      <c r="B54" s="12" t="s">
        <v>51</v>
      </c>
      <c r="C54" s="11" t="s">
        <v>277</v>
      </c>
      <c r="D54" s="6" t="s">
        <v>49</v>
      </c>
      <c r="E54" s="9">
        <f>ROW(D54)-ROW($E$8)</f>
        <v>46</v>
      </c>
      <c r="F54" s="13">
        <v>1</v>
      </c>
      <c r="G54" s="13" t="s">
        <v>50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ref="O54:O72" si="124">$O$53</f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761.23670000000004</v>
      </c>
      <c r="CI54">
        <v>646.52980000000002</v>
      </c>
      <c r="CJ54">
        <v>583.96240000000012</v>
      </c>
      <c r="CK54">
        <v>458.82760000000007</v>
      </c>
      <c r="CL54">
        <v>458.82760000000007</v>
      </c>
      <c r="CM54">
        <v>458.82760000000007</v>
      </c>
      <c r="CN54">
        <v>406.68810000000002</v>
      </c>
      <c r="CO54">
        <v>375.40440000000001</v>
      </c>
      <c r="CP54">
        <v>375.40440000000001</v>
      </c>
      <c r="CQ54">
        <v>375.40440000000001</v>
      </c>
      <c r="CR54">
        <v>11.601038750000001</v>
      </c>
      <c r="CS54">
        <v>11.157853000000001</v>
      </c>
      <c r="CT54">
        <v>7.6905762500000012</v>
      </c>
      <c r="CU54">
        <v>9.2808309999999992</v>
      </c>
      <c r="CV54">
        <v>9.2808310000000009</v>
      </c>
      <c r="CW54">
        <v>9.2808310000000009</v>
      </c>
      <c r="CX54">
        <v>8.5508780000000009</v>
      </c>
      <c r="CY54">
        <v>8.1337620000000008</v>
      </c>
      <c r="CZ54">
        <v>8.1337620000000008</v>
      </c>
      <c r="DA54">
        <v>8.1337620000000008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90.584795321637415</v>
      </c>
      <c r="EG54">
        <v>90.584795321637415</v>
      </c>
      <c r="EH54">
        <v>90.584795321637415</v>
      </c>
      <c r="EI54">
        <v>0</v>
      </c>
      <c r="EJ54">
        <f t="shared" si="118"/>
        <v>90.584795321637415</v>
      </c>
      <c r="EK54">
        <v>0</v>
      </c>
      <c r="EL54">
        <f t="shared" si="119"/>
        <v>90.584795321637415</v>
      </c>
      <c r="EM54">
        <v>0</v>
      </c>
      <c r="EN54">
        <f t="shared" si="120"/>
        <v>90.584795321637415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17.88</v>
      </c>
      <c r="FA54">
        <v>17.88</v>
      </c>
      <c r="FB54">
        <v>17.88</v>
      </c>
      <c r="FC54">
        <v>0</v>
      </c>
      <c r="FD54">
        <v>15.93</v>
      </c>
      <c r="FE54">
        <v>0</v>
      </c>
      <c r="FF54">
        <v>14.96</v>
      </c>
      <c r="FG54">
        <v>0</v>
      </c>
      <c r="FH54">
        <v>14.09</v>
      </c>
      <c r="FI54">
        <v>0</v>
      </c>
      <c r="FJ54">
        <v>8.5803264560679798E-2</v>
      </c>
      <c r="FK54">
        <v>8.5803264560679798E-2</v>
      </c>
      <c r="FL54">
        <v>8.5803264560679798E-2</v>
      </c>
      <c r="FM54">
        <v>8.3860161500585326E-2</v>
      </c>
      <c r="FN54">
        <v>8.3860161500585326E-2</v>
      </c>
      <c r="FO54">
        <v>8.3860161500585326E-2</v>
      </c>
      <c r="FP54">
        <v>8.3860161500585326E-2</v>
      </c>
      <c r="FQ54">
        <v>8.3860161500585326E-2</v>
      </c>
      <c r="FR54">
        <v>8.3860161500585326E-2</v>
      </c>
      <c r="FS54">
        <v>8.3860161500585326E-2</v>
      </c>
    </row>
    <row r="55" spans="1:175" x14ac:dyDescent="0.3">
      <c r="A55" s="73"/>
      <c r="B55" s="12" t="str">
        <f>CONCATENATE("RPU_"&amp;D55)</f>
        <v>RPU_ON_SP198-HH100</v>
      </c>
      <c r="C55" s="11" t="s">
        <v>277</v>
      </c>
      <c r="D55" s="2" t="s">
        <v>164</v>
      </c>
      <c r="E55" s="9">
        <f t="shared" si="5"/>
        <v>47</v>
      </c>
      <c r="F55" s="13">
        <v>1</v>
      </c>
      <c r="G55" s="13" t="s">
        <v>53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1758.6807528485745</v>
      </c>
      <c r="CI55">
        <v>1758.6807528485745</v>
      </c>
      <c r="CJ55">
        <v>1758.6807528485745</v>
      </c>
      <c r="CK55">
        <v>1633.060699073676</v>
      </c>
      <c r="CL55">
        <v>1633.060699073676</v>
      </c>
      <c r="CM55">
        <v>1633.060699073676</v>
      </c>
      <c r="CN55">
        <v>1538.8456587425023</v>
      </c>
      <c r="CO55">
        <v>1507.4406452987776</v>
      </c>
      <c r="CP55">
        <v>1507.4406452987776</v>
      </c>
      <c r="CQ55">
        <v>1507.4406452987776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73"/>
      <c r="B56" s="12" t="str">
        <f t="shared" ref="B56:B66" si="125">CONCATENATE("RPU_"&amp;D56)</f>
        <v>RPU_ON_SP198-HH150</v>
      </c>
      <c r="C56" s="11" t="s">
        <v>277</v>
      </c>
      <c r="D56" s="2" t="s">
        <v>54</v>
      </c>
      <c r="E56" s="9">
        <f t="shared" si="5"/>
        <v>48</v>
      </c>
      <c r="F56" s="13">
        <v>1</v>
      </c>
      <c r="G56" s="13" t="s">
        <v>55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2188.7934195531479</v>
      </c>
      <c r="CI56">
        <v>2188.7934195531479</v>
      </c>
      <c r="CJ56">
        <v>2188.7934195531479</v>
      </c>
      <c r="CK56">
        <v>2032.4510324422088</v>
      </c>
      <c r="CL56">
        <v>2032.4510324422088</v>
      </c>
      <c r="CM56">
        <v>2032.4510324422088</v>
      </c>
      <c r="CN56">
        <v>1915.1942421090046</v>
      </c>
      <c r="CO56">
        <v>1876.1086453312696</v>
      </c>
      <c r="CP56">
        <v>1876.1086453312696</v>
      </c>
      <c r="CQ56">
        <v>1876.1086453312696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73"/>
      <c r="B57" s="12" t="str">
        <f t="shared" si="125"/>
        <v>RPU_ON_SP237-HH100</v>
      </c>
      <c r="C57" s="11" t="s">
        <v>277</v>
      </c>
      <c r="D57" s="2" t="s">
        <v>56</v>
      </c>
      <c r="E57" s="9">
        <f t="shared" si="5"/>
        <v>49</v>
      </c>
      <c r="F57" s="13">
        <v>1</v>
      </c>
      <c r="G57" s="13" t="s">
        <v>57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1554.7627916706663</v>
      </c>
      <c r="CI57">
        <v>1554.7627916706663</v>
      </c>
      <c r="CJ57">
        <v>1554.7627916706663</v>
      </c>
      <c r="CK57">
        <v>1443.7083065513327</v>
      </c>
      <c r="CL57">
        <v>1443.7083065513327</v>
      </c>
      <c r="CM57">
        <v>1443.7083065513327</v>
      </c>
      <c r="CN57">
        <v>1360.4174427118328</v>
      </c>
      <c r="CO57">
        <v>1332.6538214319989</v>
      </c>
      <c r="CP57">
        <v>1332.6538214319989</v>
      </c>
      <c r="CQ57">
        <v>1332.6538214319989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73"/>
      <c r="B58" s="12" t="str">
        <f t="shared" si="125"/>
        <v>RPU_ON_SP237-HH150</v>
      </c>
      <c r="C58" s="11" t="s">
        <v>277</v>
      </c>
      <c r="D58" s="2" t="s">
        <v>58</v>
      </c>
      <c r="E58" s="9">
        <f t="shared" si="5"/>
        <v>50</v>
      </c>
      <c r="F58" s="13">
        <v>1</v>
      </c>
      <c r="G58" s="13" t="s">
        <v>59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1947.4738868244795</v>
      </c>
      <c r="CI58">
        <v>1947.4738868244795</v>
      </c>
      <c r="CJ58">
        <v>1947.4738868244795</v>
      </c>
      <c r="CK58">
        <v>1808.3686091941595</v>
      </c>
      <c r="CL58">
        <v>1808.3686091941595</v>
      </c>
      <c r="CM58">
        <v>1808.3686091941595</v>
      </c>
      <c r="CN58">
        <v>1704.0396509714192</v>
      </c>
      <c r="CO58">
        <v>1669.2633315638391</v>
      </c>
      <c r="CP58">
        <v>1669.2633315638391</v>
      </c>
      <c r="CQ58">
        <v>1669.2633315638391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73"/>
      <c r="B59" s="12" t="str">
        <f t="shared" si="125"/>
        <v>RPU_ON_SP277-HH100</v>
      </c>
      <c r="C59" s="11" t="s">
        <v>277</v>
      </c>
      <c r="D59" s="2" t="s">
        <v>60</v>
      </c>
      <c r="E59" s="9">
        <f t="shared" si="5"/>
        <v>51</v>
      </c>
      <c r="F59" s="13">
        <v>1</v>
      </c>
      <c r="G59" s="13" t="s">
        <v>61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1414.9828559823698</v>
      </c>
      <c r="CI59">
        <v>1414.9828559823698</v>
      </c>
      <c r="CJ59">
        <v>1414.9828559823698</v>
      </c>
      <c r="CK59">
        <v>1313.9126519836288</v>
      </c>
      <c r="CL59">
        <v>1313.9126519836288</v>
      </c>
      <c r="CM59">
        <v>1313.9126519836288</v>
      </c>
      <c r="CN59">
        <v>1238.1099989845734</v>
      </c>
      <c r="CO59">
        <v>1212.8424479848879</v>
      </c>
      <c r="CP59">
        <v>1212.8424479848879</v>
      </c>
      <c r="CQ59">
        <v>1212.8424479848879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18"/>
        <v>55.12222222222222</v>
      </c>
      <c r="EK59">
        <v>0</v>
      </c>
      <c r="EL59">
        <f t="shared" si="119"/>
        <v>55.12222222222222</v>
      </c>
      <c r="EM59">
        <v>0</v>
      </c>
      <c r="EN59">
        <f t="shared" si="120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73"/>
      <c r="B60" s="12" t="str">
        <f t="shared" si="125"/>
        <v>RPU_ON_SP277-HH150</v>
      </c>
      <c r="C60" s="11" t="s">
        <v>277</v>
      </c>
      <c r="D60" s="2" t="s">
        <v>62</v>
      </c>
      <c r="E60" s="9">
        <f t="shared" si="5"/>
        <v>52</v>
      </c>
      <c r="F60" s="13">
        <v>1</v>
      </c>
      <c r="G60" s="13" t="s">
        <v>63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1807.6939511361822</v>
      </c>
      <c r="CI60">
        <v>1807.6939511361822</v>
      </c>
      <c r="CJ60">
        <v>1807.6939511361822</v>
      </c>
      <c r="CK60">
        <v>1678.5729546264547</v>
      </c>
      <c r="CL60">
        <v>1678.5729546264547</v>
      </c>
      <c r="CM60">
        <v>1678.5729546264547</v>
      </c>
      <c r="CN60">
        <v>1581.7322072441593</v>
      </c>
      <c r="CO60">
        <v>1549.4519581167272</v>
      </c>
      <c r="CP60">
        <v>1549.4519581167272</v>
      </c>
      <c r="CQ60">
        <v>1549.4519581167272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18"/>
        <v>55.12222222222222</v>
      </c>
      <c r="EK60">
        <v>0</v>
      </c>
      <c r="EL60">
        <f t="shared" si="119"/>
        <v>55.12222222222222</v>
      </c>
      <c r="EM60">
        <v>0</v>
      </c>
      <c r="EN60">
        <f t="shared" si="120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73"/>
      <c r="B61" s="12" t="str">
        <f t="shared" si="125"/>
        <v>RPU_ON_SP321-HH100</v>
      </c>
      <c r="C61" s="11" t="s">
        <v>277</v>
      </c>
      <c r="D61" s="2" t="s">
        <v>64</v>
      </c>
      <c r="E61" s="9">
        <f t="shared" si="5"/>
        <v>53</v>
      </c>
      <c r="F61" s="13">
        <v>1</v>
      </c>
      <c r="G61" s="13" t="s">
        <v>65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1301.2947800734096</v>
      </c>
      <c r="CI61">
        <v>1301.2947800734096</v>
      </c>
      <c r="CJ61">
        <v>1301.2947800734096</v>
      </c>
      <c r="CK61">
        <v>1208.3451529253089</v>
      </c>
      <c r="CL61">
        <v>1208.3451529253089</v>
      </c>
      <c r="CM61">
        <v>1208.3451529253089</v>
      </c>
      <c r="CN61">
        <v>1138.6329325642334</v>
      </c>
      <c r="CO61">
        <v>1115.3955257772077</v>
      </c>
      <c r="CP61">
        <v>1115.3955257772077</v>
      </c>
      <c r="CQ61">
        <v>1115.3955257772077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18"/>
        <v>55.12222222222222</v>
      </c>
      <c r="EK61">
        <v>0</v>
      </c>
      <c r="EL61">
        <f t="shared" si="119"/>
        <v>55.12222222222222</v>
      </c>
      <c r="EM61">
        <v>0</v>
      </c>
      <c r="EN61">
        <f t="shared" si="120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73"/>
      <c r="B62" s="12" t="str">
        <f t="shared" si="125"/>
        <v>RPU_ON_SP321-HH150</v>
      </c>
      <c r="C62" s="11" t="s">
        <v>277</v>
      </c>
      <c r="D62" s="2" t="s">
        <v>66</v>
      </c>
      <c r="E62" s="9">
        <f t="shared" si="5"/>
        <v>54</v>
      </c>
      <c r="F62" s="13">
        <v>1</v>
      </c>
      <c r="G62" s="13" t="s">
        <v>67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1694.0063453254108</v>
      </c>
      <c r="CI62">
        <v>1694.0063453254108</v>
      </c>
      <c r="CJ62">
        <v>1694.0063453254108</v>
      </c>
      <c r="CK62">
        <v>1573.0058920878812</v>
      </c>
      <c r="CL62">
        <v>1573.0058920878812</v>
      </c>
      <c r="CM62">
        <v>1573.0058920878812</v>
      </c>
      <c r="CN62">
        <v>1482.2555521597342</v>
      </c>
      <c r="CO62">
        <v>1452.0054388503518</v>
      </c>
      <c r="CP62">
        <v>1452.0054388503518</v>
      </c>
      <c r="CQ62">
        <v>1452.0054388503518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18"/>
        <v>55.12222222222222</v>
      </c>
      <c r="EK62">
        <v>0</v>
      </c>
      <c r="EL62">
        <f t="shared" si="119"/>
        <v>55.12222222222222</v>
      </c>
      <c r="EM62">
        <v>0</v>
      </c>
      <c r="EN62">
        <f t="shared" si="120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73"/>
      <c r="B63" s="12" t="str">
        <f t="shared" si="125"/>
        <v>RPU_OFF_SP379-HH100</v>
      </c>
      <c r="C63" s="11" t="s">
        <v>277</v>
      </c>
      <c r="D63" s="2" t="s">
        <v>68</v>
      </c>
      <c r="E63" s="9">
        <f t="shared" si="5"/>
        <v>55</v>
      </c>
      <c r="F63" s="13">
        <v>1</v>
      </c>
      <c r="G63" s="13" t="s">
        <v>69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4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2205.1904479084506</v>
      </c>
      <c r="CI63">
        <v>2205.1904479084506</v>
      </c>
      <c r="CJ63">
        <v>2205.1904479084506</v>
      </c>
      <c r="CK63">
        <v>1998.1303119546053</v>
      </c>
      <c r="CL63">
        <v>1998.1303119546053</v>
      </c>
      <c r="CM63">
        <v>1998.1303119546053</v>
      </c>
      <c r="CN63">
        <v>1873.8942303822985</v>
      </c>
      <c r="CO63">
        <v>1842.8352099892215</v>
      </c>
      <c r="CP63">
        <v>1842.8352099892215</v>
      </c>
      <c r="CQ63">
        <v>1842.8352099892215</v>
      </c>
      <c r="CR63">
        <v>41.773124610000004</v>
      </c>
      <c r="CS63">
        <v>41.773124610000004</v>
      </c>
      <c r="CT63">
        <v>41.773124610000004</v>
      </c>
      <c r="CU63">
        <v>37.595707869999998</v>
      </c>
      <c r="CV63">
        <v>37.595707870000005</v>
      </c>
      <c r="CW63">
        <v>37.595707870000005</v>
      </c>
      <c r="CX63">
        <v>34.588301510000008</v>
      </c>
      <c r="CY63">
        <v>33.836449920000007</v>
      </c>
      <c r="CZ63">
        <v>33.836449920000007</v>
      </c>
      <c r="DA63">
        <v>33.83644992</v>
      </c>
      <c r="DB63">
        <v>3.1283700000000001E-3</v>
      </c>
      <c r="DC63">
        <v>3.1283700000000001E-3</v>
      </c>
      <c r="DD63">
        <v>3.1283700000000001E-3</v>
      </c>
      <c r="DE63">
        <v>2.8155330000000003E-3</v>
      </c>
      <c r="DF63">
        <v>2.8155330000000003E-3</v>
      </c>
      <c r="DG63">
        <v>2.8155329999999998E-3</v>
      </c>
      <c r="DH63">
        <v>2.6069750000000001E-3</v>
      </c>
      <c r="DI63">
        <v>2.5026960000000004E-3</v>
      </c>
      <c r="DJ63">
        <v>2.5026960000000004E-3</v>
      </c>
      <c r="DK63">
        <v>2.502696E-3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53.529999999999994</v>
      </c>
      <c r="EG63">
        <v>53.53</v>
      </c>
      <c r="EH63">
        <v>53.529999999999994</v>
      </c>
      <c r="EI63">
        <v>0</v>
      </c>
      <c r="EJ63">
        <f t="shared" si="118"/>
        <v>53.53</v>
      </c>
      <c r="EK63">
        <v>0</v>
      </c>
      <c r="EL63">
        <f t="shared" si="119"/>
        <v>53.53</v>
      </c>
      <c r="EM63">
        <v>0</v>
      </c>
      <c r="EN63">
        <f t="shared" si="120"/>
        <v>53.53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1"/>
        <v>0</v>
      </c>
      <c r="EU63">
        <v>0</v>
      </c>
      <c r="EV63">
        <f t="shared" si="122"/>
        <v>0</v>
      </c>
      <c r="EW63">
        <v>0</v>
      </c>
      <c r="EX63">
        <f t="shared" si="123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73"/>
      <c r="B64" s="12" t="str">
        <f t="shared" si="125"/>
        <v>RPU_OFF_SP379-HH150</v>
      </c>
      <c r="C64" s="11" t="s">
        <v>277</v>
      </c>
      <c r="D64" s="2" t="s">
        <v>70</v>
      </c>
      <c r="E64" s="9">
        <f t="shared" si="5"/>
        <v>56</v>
      </c>
      <c r="F64" s="13">
        <v>1</v>
      </c>
      <c r="G64" s="13" t="s">
        <v>71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4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2534.6071744804217</v>
      </c>
      <c r="CI64">
        <v>2534.6071744804217</v>
      </c>
      <c r="CJ64">
        <v>2534.6071744804217</v>
      </c>
      <c r="CK64">
        <v>2296.6158904916497</v>
      </c>
      <c r="CL64">
        <v>2296.6158904916497</v>
      </c>
      <c r="CM64">
        <v>2296.6158904916497</v>
      </c>
      <c r="CN64">
        <v>2153.8211200983869</v>
      </c>
      <c r="CO64">
        <v>2118.1224275000709</v>
      </c>
      <c r="CP64">
        <v>2118.1224275000709</v>
      </c>
      <c r="CQ64">
        <v>2118.1224275000709</v>
      </c>
      <c r="CR64">
        <v>41.773124610000004</v>
      </c>
      <c r="CS64">
        <v>41.773124610000004</v>
      </c>
      <c r="CT64">
        <v>41.773124610000004</v>
      </c>
      <c r="CU64">
        <v>37.595707869999998</v>
      </c>
      <c r="CV64">
        <v>37.595707870000005</v>
      </c>
      <c r="CW64">
        <v>37.595707870000005</v>
      </c>
      <c r="CX64">
        <v>34.588301510000008</v>
      </c>
      <c r="CY64">
        <v>33.836449920000007</v>
      </c>
      <c r="CZ64">
        <v>33.836449920000007</v>
      </c>
      <c r="DA64">
        <v>33.83644992</v>
      </c>
      <c r="DB64">
        <v>3.1283700000000001E-3</v>
      </c>
      <c r="DC64">
        <v>3.1283700000000001E-3</v>
      </c>
      <c r="DD64">
        <v>3.1283700000000001E-3</v>
      </c>
      <c r="DE64">
        <v>2.8155330000000003E-3</v>
      </c>
      <c r="DF64">
        <v>2.8155330000000003E-3</v>
      </c>
      <c r="DG64">
        <v>2.8155329999999998E-3</v>
      </c>
      <c r="DH64">
        <v>2.6069750000000001E-3</v>
      </c>
      <c r="DI64">
        <v>2.5026960000000004E-3</v>
      </c>
      <c r="DJ64">
        <v>2.5026960000000004E-3</v>
      </c>
      <c r="DK64">
        <v>2.502696E-3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53.529999999999994</v>
      </c>
      <c r="EG64">
        <v>53.529999999999994</v>
      </c>
      <c r="EH64">
        <v>53.529999999999994</v>
      </c>
      <c r="EI64">
        <v>0</v>
      </c>
      <c r="EJ64">
        <f t="shared" si="118"/>
        <v>53.529999999999994</v>
      </c>
      <c r="EK64">
        <v>0</v>
      </c>
      <c r="EL64">
        <f t="shared" si="119"/>
        <v>53.529999999999994</v>
      </c>
      <c r="EM64">
        <v>0</v>
      </c>
      <c r="EN64">
        <f t="shared" si="120"/>
        <v>53.529999999999994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1"/>
        <v>0</v>
      </c>
      <c r="EU64">
        <v>0</v>
      </c>
      <c r="EV64">
        <f t="shared" si="122"/>
        <v>0</v>
      </c>
      <c r="EW64">
        <v>0</v>
      </c>
      <c r="EX64">
        <f t="shared" si="123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73"/>
      <c r="B65" s="12" t="str">
        <f t="shared" si="125"/>
        <v>RPU_OFF_SP450-HH100</v>
      </c>
      <c r="C65" s="11" t="s">
        <v>277</v>
      </c>
      <c r="D65" s="2" t="s">
        <v>72</v>
      </c>
      <c r="E65" s="9">
        <f t="shared" si="5"/>
        <v>57</v>
      </c>
      <c r="F65" s="13">
        <v>1</v>
      </c>
      <c r="G65" s="13" t="s">
        <v>73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4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1988.1234836201065</v>
      </c>
      <c r="CI65">
        <v>1988.1234836201065</v>
      </c>
      <c r="CJ65">
        <v>1988.1234836201065</v>
      </c>
      <c r="CK65">
        <v>1801.4452222473265</v>
      </c>
      <c r="CL65">
        <v>1801.4452222473265</v>
      </c>
      <c r="CM65">
        <v>1801.4452222473265</v>
      </c>
      <c r="CN65">
        <v>1689.4382654236588</v>
      </c>
      <c r="CO65">
        <v>1661.4365262177421</v>
      </c>
      <c r="CP65">
        <v>1661.4365262177421</v>
      </c>
      <c r="CQ65">
        <v>1661.4365262177421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53.529999999999994</v>
      </c>
      <c r="EH65">
        <v>53.529999999999994</v>
      </c>
      <c r="EI65">
        <v>0</v>
      </c>
      <c r="EJ65">
        <f t="shared" si="118"/>
        <v>53.529999999999994</v>
      </c>
      <c r="EK65">
        <v>0</v>
      </c>
      <c r="EL65">
        <f t="shared" si="119"/>
        <v>53.529999999999994</v>
      </c>
      <c r="EM65">
        <v>0</v>
      </c>
      <c r="EN65">
        <f t="shared" si="120"/>
        <v>53.529999999999994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1"/>
        <v>0</v>
      </c>
      <c r="EU65">
        <v>0</v>
      </c>
      <c r="EV65">
        <f t="shared" si="122"/>
        <v>0</v>
      </c>
      <c r="EW65">
        <v>0</v>
      </c>
      <c r="EX65">
        <f t="shared" si="123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73"/>
      <c r="B66" s="12" t="str">
        <f t="shared" si="125"/>
        <v>RPU_OFF_SP450-HH150</v>
      </c>
      <c r="C66" s="11" t="s">
        <v>277</v>
      </c>
      <c r="D66" s="2" t="s">
        <v>165</v>
      </c>
      <c r="E66" s="9">
        <f t="shared" si="5"/>
        <v>58</v>
      </c>
      <c r="F66" s="13">
        <v>1</v>
      </c>
      <c r="G66" s="13" t="s">
        <v>74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2265.5270428386079</v>
      </c>
      <c r="CI66">
        <v>2265.5270428386079</v>
      </c>
      <c r="CJ66">
        <v>2265.5270428386079</v>
      </c>
      <c r="CK66">
        <v>2052.8014989101002</v>
      </c>
      <c r="CL66">
        <v>2052.8014989101002</v>
      </c>
      <c r="CM66">
        <v>2052.8014989101002</v>
      </c>
      <c r="CN66">
        <v>1925.1661725529959</v>
      </c>
      <c r="CO66">
        <v>1893.2573409637196</v>
      </c>
      <c r="CP66">
        <v>1893.2573409637196</v>
      </c>
      <c r="CQ66">
        <v>1893.2573409637196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18"/>
        <v>53.529999999999994</v>
      </c>
      <c r="EK66">
        <v>0</v>
      </c>
      <c r="EL66">
        <f t="shared" si="119"/>
        <v>53.529999999999994</v>
      </c>
      <c r="EM66">
        <v>0</v>
      </c>
      <c r="EN66">
        <f t="shared" si="120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1"/>
        <v>0</v>
      </c>
      <c r="EU66">
        <v>0</v>
      </c>
      <c r="EV66">
        <f t="shared" si="122"/>
        <v>0</v>
      </c>
      <c r="EW66">
        <v>0</v>
      </c>
      <c r="EX66">
        <f t="shared" si="123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73"/>
      <c r="B67" s="12" t="s">
        <v>236</v>
      </c>
      <c r="C67" s="11" t="s">
        <v>277</v>
      </c>
      <c r="D67" s="2" t="s">
        <v>237</v>
      </c>
      <c r="E67" s="9">
        <f t="shared" si="5"/>
        <v>59</v>
      </c>
      <c r="F67" s="13">
        <v>1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1</v>
      </c>
      <c r="O67">
        <f t="shared" si="124"/>
        <v>2000000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1</v>
      </c>
      <c r="BE67" s="61">
        <v>1</v>
      </c>
      <c r="BF67" s="61">
        <v>1</v>
      </c>
      <c r="BG67" s="61">
        <v>1</v>
      </c>
      <c r="BH67" s="61">
        <v>1</v>
      </c>
      <c r="BI67" s="61">
        <v>1</v>
      </c>
      <c r="BJ67" s="61">
        <v>1</v>
      </c>
      <c r="BK67" s="61">
        <v>1</v>
      </c>
      <c r="BL67" s="61">
        <v>1</v>
      </c>
      <c r="BM67" s="61">
        <v>1</v>
      </c>
      <c r="BN67" s="61">
        <v>1</v>
      </c>
      <c r="BO67" s="61">
        <v>1</v>
      </c>
      <c r="BP67" s="61">
        <v>1</v>
      </c>
      <c r="BQ67" s="61">
        <v>1</v>
      </c>
      <c r="BR67" s="61">
        <v>1</v>
      </c>
      <c r="BS67" s="61">
        <v>1</v>
      </c>
      <c r="BT67" s="61">
        <v>1</v>
      </c>
      <c r="BU67" s="61">
        <v>1</v>
      </c>
      <c r="BV67" s="61">
        <v>1</v>
      </c>
      <c r="BW67" s="61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3662.1</v>
      </c>
      <c r="CI67">
        <v>3662.1</v>
      </c>
      <c r="CJ67">
        <v>3662.1</v>
      </c>
      <c r="CK67">
        <v>3662.1</v>
      </c>
      <c r="CL67">
        <v>3662.1</v>
      </c>
      <c r="CM67">
        <v>3662.1</v>
      </c>
      <c r="CN67">
        <v>3662.1</v>
      </c>
      <c r="CO67">
        <v>3662.1</v>
      </c>
      <c r="CP67">
        <v>3662.1</v>
      </c>
      <c r="CQ67">
        <v>3662.1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f>8.77/1000</f>
        <v>8.77E-3</v>
      </c>
      <c r="DC67">
        <f t="shared" ref="DC67:DK67" si="126">8.77/1000</f>
        <v>8.77E-3</v>
      </c>
      <c r="DD67">
        <f t="shared" si="126"/>
        <v>8.77E-3</v>
      </c>
      <c r="DE67">
        <f t="shared" si="126"/>
        <v>8.77E-3</v>
      </c>
      <c r="DF67">
        <f t="shared" si="126"/>
        <v>8.77E-3</v>
      </c>
      <c r="DG67">
        <f t="shared" si="126"/>
        <v>8.77E-3</v>
      </c>
      <c r="DH67">
        <f t="shared" si="126"/>
        <v>8.77E-3</v>
      </c>
      <c r="DI67">
        <f t="shared" si="126"/>
        <v>8.77E-3</v>
      </c>
      <c r="DJ67">
        <f t="shared" si="126"/>
        <v>8.77E-3</v>
      </c>
      <c r="DK67">
        <f t="shared" si="126"/>
        <v>8.77E-3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f>((6.78*10^7)/(20*10^3))/30</f>
        <v>113</v>
      </c>
      <c r="EG67">
        <f t="shared" ref="EG67:EN67" si="127">((6.78*10^7)/(20*10^3))/30</f>
        <v>113</v>
      </c>
      <c r="EH67">
        <f t="shared" si="127"/>
        <v>113</v>
      </c>
      <c r="EI67">
        <v>0</v>
      </c>
      <c r="EJ67">
        <f t="shared" si="127"/>
        <v>113</v>
      </c>
      <c r="EK67">
        <v>0</v>
      </c>
      <c r="EL67">
        <f t="shared" si="127"/>
        <v>113</v>
      </c>
      <c r="EM67">
        <v>0</v>
      </c>
      <c r="EN67">
        <f t="shared" si="127"/>
        <v>113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3">
        <v>8.0586403511111196E-2</v>
      </c>
      <c r="FK67" s="33">
        <v>8.0586403511111196E-2</v>
      </c>
      <c r="FL67" s="33">
        <v>8.0586403511111196E-2</v>
      </c>
      <c r="FM67" s="33">
        <v>8.0586403511111196E-2</v>
      </c>
      <c r="FN67" s="33">
        <v>8.0586403511111196E-2</v>
      </c>
      <c r="FO67" s="33">
        <v>8.0586403511111196E-2</v>
      </c>
      <c r="FP67" s="33">
        <v>8.0586403511111196E-2</v>
      </c>
      <c r="FQ67" s="33">
        <v>8.0586403511111196E-2</v>
      </c>
      <c r="FR67" s="33">
        <v>8.0586403511111196E-2</v>
      </c>
      <c r="FS67" s="33">
        <v>8.0586403511111196E-2</v>
      </c>
    </row>
    <row r="68" spans="1:175" x14ac:dyDescent="0.3">
      <c r="A68" s="73"/>
      <c r="B68" s="12" t="s">
        <v>15</v>
      </c>
      <c r="C68" s="11" t="s">
        <v>277</v>
      </c>
      <c r="D68" s="2" t="s">
        <v>271</v>
      </c>
      <c r="E68" s="9">
        <f t="shared" si="5"/>
        <v>60</v>
      </c>
      <c r="F68" s="13">
        <v>1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-1</v>
      </c>
      <c r="O68">
        <f t="shared" si="124"/>
        <v>2000000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1">
        <v>0</v>
      </c>
      <c r="AU68" s="61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1">
        <v>1</v>
      </c>
      <c r="BE68" s="61">
        <v>1</v>
      </c>
      <c r="BF68" s="61">
        <v>1</v>
      </c>
      <c r="BG68" s="61">
        <v>1</v>
      </c>
      <c r="BH68" s="61">
        <v>1</v>
      </c>
      <c r="BI68" s="61">
        <v>1</v>
      </c>
      <c r="BJ68" s="61">
        <v>1</v>
      </c>
      <c r="BK68" s="61">
        <v>1</v>
      </c>
      <c r="BL68" s="61">
        <v>1</v>
      </c>
      <c r="BM68" s="61">
        <v>1</v>
      </c>
      <c r="BN68" s="61">
        <v>1</v>
      </c>
      <c r="BO68" s="61">
        <v>1</v>
      </c>
      <c r="BP68" s="61">
        <v>1</v>
      </c>
      <c r="BQ68" s="61">
        <v>1</v>
      </c>
      <c r="BR68" s="61">
        <v>1</v>
      </c>
      <c r="BS68" s="61">
        <v>1</v>
      </c>
      <c r="BT68" s="61">
        <v>1</v>
      </c>
      <c r="BU68" s="61">
        <v>1</v>
      </c>
      <c r="BV68" s="61">
        <v>1</v>
      </c>
      <c r="BW68" s="61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73"/>
      <c r="B69" s="12" t="s">
        <v>16</v>
      </c>
      <c r="C69" s="11" t="s">
        <v>277</v>
      </c>
      <c r="D69" s="2" t="s">
        <v>272</v>
      </c>
      <c r="E69" s="9">
        <f t="shared" si="5"/>
        <v>61</v>
      </c>
      <c r="F69" s="13">
        <v>1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4"/>
        <v>2000000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1">
        <v>0</v>
      </c>
      <c r="AU69" s="61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1">
        <v>1</v>
      </c>
      <c r="BE69" s="61">
        <v>1</v>
      </c>
      <c r="BF69" s="61">
        <v>1</v>
      </c>
      <c r="BG69" s="61">
        <v>1</v>
      </c>
      <c r="BH69" s="61">
        <v>1</v>
      </c>
      <c r="BI69" s="61">
        <v>1</v>
      </c>
      <c r="BJ69" s="61">
        <v>1</v>
      </c>
      <c r="BK69" s="61">
        <v>1</v>
      </c>
      <c r="BL69" s="61">
        <v>1</v>
      </c>
      <c r="BM69" s="61">
        <v>1</v>
      </c>
      <c r="BN69" s="61">
        <v>1</v>
      </c>
      <c r="BO69" s="61">
        <v>1</v>
      </c>
      <c r="BP69" s="61">
        <v>1</v>
      </c>
      <c r="BQ69" s="61">
        <v>1</v>
      </c>
      <c r="BR69" s="61">
        <v>1</v>
      </c>
      <c r="BS69" s="61">
        <v>1</v>
      </c>
      <c r="BT69" s="61">
        <v>1</v>
      </c>
      <c r="BU69" s="61">
        <v>1</v>
      </c>
      <c r="BV69" s="61">
        <v>1</v>
      </c>
      <c r="BW69" s="61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17</v>
      </c>
      <c r="C70" s="11" t="s">
        <v>277</v>
      </c>
      <c r="D70" s="2" t="s">
        <v>273</v>
      </c>
      <c r="E70" s="9">
        <f t="shared" si="5"/>
        <v>62</v>
      </c>
      <c r="F70" s="13">
        <v>1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f t="shared" si="124"/>
        <v>2000000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1">
        <v>0</v>
      </c>
      <c r="AU70" s="61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1">
        <v>1</v>
      </c>
      <c r="BE70" s="61">
        <v>1</v>
      </c>
      <c r="BF70" s="61">
        <v>1</v>
      </c>
      <c r="BG70" s="61">
        <v>1</v>
      </c>
      <c r="BH70" s="61">
        <v>1</v>
      </c>
      <c r="BI70" s="61">
        <v>1</v>
      </c>
      <c r="BJ70" s="61">
        <v>1</v>
      </c>
      <c r="BK70" s="61">
        <v>1</v>
      </c>
      <c r="BL70" s="61">
        <v>1</v>
      </c>
      <c r="BM70" s="61">
        <v>1</v>
      </c>
      <c r="BN70" s="61">
        <v>1</v>
      </c>
      <c r="BO70" s="61">
        <v>1</v>
      </c>
      <c r="BP70" s="61">
        <v>1</v>
      </c>
      <c r="BQ70" s="61">
        <v>1</v>
      </c>
      <c r="BR70" s="61">
        <v>1</v>
      </c>
      <c r="BS70" s="61">
        <v>1</v>
      </c>
      <c r="BT70" s="61">
        <v>1</v>
      </c>
      <c r="BU70" s="61">
        <v>1</v>
      </c>
      <c r="BV70" s="61">
        <v>1</v>
      </c>
      <c r="BW70" s="61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41</v>
      </c>
      <c r="CI70">
        <v>41</v>
      </c>
      <c r="CJ70">
        <v>41</v>
      </c>
      <c r="CK70">
        <v>0</v>
      </c>
      <c r="CL70">
        <f>41</f>
        <v>41</v>
      </c>
      <c r="CM70">
        <v>0</v>
      </c>
      <c r="CN70">
        <v>41</v>
      </c>
      <c r="CO70">
        <v>0</v>
      </c>
      <c r="CP70">
        <v>41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3">
        <v>9.3678779051968114E-2</v>
      </c>
      <c r="FK70" s="33">
        <v>8.0586403511111196E-2</v>
      </c>
      <c r="FL70" s="33">
        <v>8.0586403511111196E-2</v>
      </c>
      <c r="FM70" s="33">
        <v>8.0586403511111196E-2</v>
      </c>
      <c r="FN70" s="33">
        <v>8.0586403511111196E-2</v>
      </c>
      <c r="FO70" s="33">
        <v>8.0586403511111196E-2</v>
      </c>
      <c r="FP70" s="33">
        <v>8.0586403511111196E-2</v>
      </c>
      <c r="FQ70" s="33">
        <v>8.0586403511111196E-2</v>
      </c>
      <c r="FR70" s="33">
        <v>8.0586403511111196E-2</v>
      </c>
      <c r="FS70" s="33">
        <v>8.0586403511111196E-2</v>
      </c>
    </row>
    <row r="71" spans="1:175" x14ac:dyDescent="0.3">
      <c r="A71" s="73"/>
      <c r="B71" s="62" t="s">
        <v>277</v>
      </c>
      <c r="C71" s="11" t="s">
        <v>277</v>
      </c>
      <c r="D71" s="2" t="s">
        <v>278</v>
      </c>
      <c r="E71" s="9">
        <f t="shared" si="5"/>
        <v>63</v>
      </c>
      <c r="F71" s="13">
        <v>1</v>
      </c>
      <c r="G71" s="13" t="s">
        <v>278</v>
      </c>
      <c r="H71">
        <v>0</v>
      </c>
      <c r="I71" t="s">
        <v>12</v>
      </c>
      <c r="J71">
        <v>1</v>
      </c>
      <c r="K71">
        <v>0</v>
      </c>
      <c r="L71" s="10">
        <v>0</v>
      </c>
      <c r="M71">
        <v>0</v>
      </c>
      <c r="N71">
        <v>-1</v>
      </c>
      <c r="O71">
        <f t="shared" si="124"/>
        <v>2000000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1">
        <v>0</v>
      </c>
      <c r="AU71" s="61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1">
        <v>1</v>
      </c>
      <c r="BE71" s="61">
        <v>1</v>
      </c>
      <c r="BF71" s="61">
        <v>1</v>
      </c>
      <c r="BG71" s="61">
        <v>1</v>
      </c>
      <c r="BH71" s="61">
        <v>1</v>
      </c>
      <c r="BI71" s="61">
        <v>1</v>
      </c>
      <c r="BJ71" s="61">
        <v>1</v>
      </c>
      <c r="BK71" s="61">
        <v>1</v>
      </c>
      <c r="BL71" s="61">
        <v>1</v>
      </c>
      <c r="BM71" s="61">
        <v>1</v>
      </c>
      <c r="BN71" s="61">
        <v>1</v>
      </c>
      <c r="BO71" s="61">
        <v>1</v>
      </c>
      <c r="BP71" s="61">
        <v>1</v>
      </c>
      <c r="BQ71" s="61">
        <v>1</v>
      </c>
      <c r="BR71" s="61">
        <v>1</v>
      </c>
      <c r="BS71" s="61">
        <v>1</v>
      </c>
      <c r="BT71" s="61">
        <v>1</v>
      </c>
      <c r="BU71" s="61">
        <v>1</v>
      </c>
      <c r="BV71" s="61">
        <v>1</v>
      </c>
      <c r="BW71" s="6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28</v>
      </c>
      <c r="C72" s="4" t="s">
        <v>33</v>
      </c>
      <c r="D72" s="6" t="s">
        <v>43</v>
      </c>
      <c r="E72" s="9">
        <f t="shared" si="5"/>
        <v>64</v>
      </c>
      <c r="F72" s="13">
        <v>0</v>
      </c>
      <c r="G72" s="13" t="s">
        <v>24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 t="shared" si="124"/>
        <v>2000000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180</v>
      </c>
      <c r="CI72">
        <v>180</v>
      </c>
      <c r="CJ72">
        <v>180</v>
      </c>
      <c r="CK72">
        <v>180</v>
      </c>
      <c r="CL72">
        <v>180</v>
      </c>
      <c r="CM72">
        <v>180</v>
      </c>
      <c r="CN72">
        <v>180</v>
      </c>
      <c r="CO72">
        <v>180</v>
      </c>
      <c r="CP72">
        <v>180</v>
      </c>
      <c r="CQ72">
        <v>180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1.6649999999999998E-2</v>
      </c>
      <c r="DW72">
        <v>1.6649999999999998E-2</v>
      </c>
      <c r="DX72">
        <v>1.6649999999999998E-2</v>
      </c>
      <c r="DY72">
        <v>1.6649999999999998E-2</v>
      </c>
      <c r="DZ72">
        <v>1.6649999999999998E-2</v>
      </c>
      <c r="EA72">
        <v>1.6649999999999998E-2</v>
      </c>
      <c r="EB72">
        <v>1.6649999999999998E-2</v>
      </c>
      <c r="EC72">
        <v>1.6649999999999998E-2</v>
      </c>
      <c r="ED72">
        <v>1.6649999999999998E-2</v>
      </c>
      <c r="EE72">
        <v>1.6649999999999998E-2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f>0.520716756485048*B1</f>
        <v>0</v>
      </c>
      <c r="EQ72">
        <f>0.520716756485048*B1</f>
        <v>0</v>
      </c>
      <c r="ER72">
        <f>0.520716756485048*B1</f>
        <v>0</v>
      </c>
      <c r="ES72">
        <v>0</v>
      </c>
      <c r="ET72">
        <f>0.187143584625145*B1</f>
        <v>0</v>
      </c>
      <c r="EU72">
        <v>0</v>
      </c>
      <c r="EV72">
        <f>0.0198475609303731*B1</f>
        <v>0</v>
      </c>
      <c r="EW72">
        <v>0</v>
      </c>
      <c r="EX72">
        <f>0.0028336085303343*B1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3">
        <v>8.8827433387272267E-2</v>
      </c>
      <c r="FK72" s="33">
        <v>8.8827433387272267E-2</v>
      </c>
      <c r="FL72" s="33">
        <v>8.8827433387272267E-2</v>
      </c>
      <c r="FM72" s="33">
        <v>8.8827433387272267E-2</v>
      </c>
      <c r="FN72" s="33">
        <v>8.8827433387272267E-2</v>
      </c>
      <c r="FO72" s="33">
        <v>8.8827433387272267E-2</v>
      </c>
      <c r="FP72" s="33">
        <v>8.8827433387272267E-2</v>
      </c>
      <c r="FQ72" s="33">
        <v>8.8827433387272267E-2</v>
      </c>
      <c r="FR72" s="33">
        <v>8.8827433387272267E-2</v>
      </c>
      <c r="FS72" s="33">
        <v>8.8827433387272267E-2</v>
      </c>
    </row>
    <row r="73" spans="1:175" x14ac:dyDescent="0.3">
      <c r="A73" s="73"/>
      <c r="B73" s="12" t="s">
        <v>217</v>
      </c>
      <c r="C73" s="4" t="s">
        <v>34</v>
      </c>
      <c r="D73" s="6" t="s">
        <v>279</v>
      </c>
      <c r="E73" s="9">
        <f t="shared" si="5"/>
        <v>65</v>
      </c>
      <c r="F73" s="13">
        <v>1</v>
      </c>
      <c r="G73" s="13" t="s">
        <v>279</v>
      </c>
      <c r="H73">
        <v>0</v>
      </c>
      <c r="I73" t="s">
        <v>12</v>
      </c>
      <c r="J73">
        <v>-1</v>
      </c>
      <c r="K73">
        <v>0</v>
      </c>
      <c r="L73" s="10">
        <v>0</v>
      </c>
      <c r="M73">
        <v>0</v>
      </c>
      <c r="N73">
        <v>0</v>
      </c>
      <c r="O73">
        <v>24000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f>$EG73*B$3</f>
        <v>0</v>
      </c>
      <c r="EK73">
        <v>0</v>
      </c>
      <c r="EL73">
        <f>$EG73*C$3</f>
        <v>0</v>
      </c>
      <c r="EM73">
        <v>0</v>
      </c>
      <c r="EN73">
        <f>$EG73*D$3</f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73"/>
      <c r="B74" s="12" t="s">
        <v>218</v>
      </c>
      <c r="C74" s="11" t="s">
        <v>277</v>
      </c>
      <c r="D74" s="6" t="s">
        <v>176</v>
      </c>
      <c r="E74" s="9">
        <f t="shared" si="5"/>
        <v>66</v>
      </c>
      <c r="F74" s="13">
        <v>1</v>
      </c>
      <c r="G74" s="13" t="s">
        <v>177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v>20000000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5">
        <v>0</v>
      </c>
      <c r="AU74" s="35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5">
        <v>1</v>
      </c>
      <c r="BE74" s="35">
        <v>1</v>
      </c>
      <c r="BF74" s="35">
        <v>1</v>
      </c>
      <c r="BG74" s="35">
        <v>1</v>
      </c>
      <c r="BH74" s="35">
        <v>1</v>
      </c>
      <c r="BI74" s="35">
        <v>1</v>
      </c>
      <c r="BJ74" s="35">
        <v>1</v>
      </c>
      <c r="BK74" s="35">
        <v>1</v>
      </c>
      <c r="BL74" s="35">
        <v>1</v>
      </c>
      <c r="BM74" s="35">
        <v>1</v>
      </c>
      <c r="BN74" s="35">
        <v>1</v>
      </c>
      <c r="BO74" s="35">
        <v>1</v>
      </c>
      <c r="BP74" s="35">
        <v>1</v>
      </c>
      <c r="BQ74" s="35">
        <v>1</v>
      </c>
      <c r="BR74" s="35">
        <v>1</v>
      </c>
      <c r="BS74" s="35">
        <v>1</v>
      </c>
      <c r="BT74" s="35">
        <v>1</v>
      </c>
      <c r="BU74" s="35">
        <v>1</v>
      </c>
      <c r="BV74" s="35">
        <v>1</v>
      </c>
      <c r="BW74" s="35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>343</f>
        <v>343</v>
      </c>
      <c r="CI74">
        <f>343</f>
        <v>343</v>
      </c>
      <c r="CJ74">
        <f>343</f>
        <v>343</v>
      </c>
      <c r="CK74">
        <f>343</f>
        <v>343</v>
      </c>
      <c r="CL74">
        <f>343</f>
        <v>343</v>
      </c>
      <c r="CM74">
        <f>343</f>
        <v>343</v>
      </c>
      <c r="CN74">
        <f>343</f>
        <v>343</v>
      </c>
      <c r="CO74">
        <f>343</f>
        <v>343</v>
      </c>
      <c r="CP74">
        <f>343</f>
        <v>343</v>
      </c>
      <c r="CQ74">
        <f>343</f>
        <v>343</v>
      </c>
      <c r="CR74">
        <v>8.8000000000000007</v>
      </c>
      <c r="CS74">
        <v>8.8000000000000007</v>
      </c>
      <c r="CT74">
        <v>8.8000000000000007</v>
      </c>
      <c r="CU74">
        <v>8.8000000000000007</v>
      </c>
      <c r="CV74">
        <v>8.8000000000000007</v>
      </c>
      <c r="CW74">
        <v>8.8000000000000007</v>
      </c>
      <c r="CX74">
        <v>8.8000000000000007</v>
      </c>
      <c r="CY74">
        <v>8.8000000000000007</v>
      </c>
      <c r="CZ74">
        <v>8.8000000000000007</v>
      </c>
      <c r="DA74">
        <v>8.8000000000000007</v>
      </c>
      <c r="DB74">
        <f t="shared" ref="DB74:DK74" si="128">6/(10^3)</f>
        <v>6.0000000000000001E-3</v>
      </c>
      <c r="DC74">
        <f t="shared" si="128"/>
        <v>6.0000000000000001E-3</v>
      </c>
      <c r="DD74">
        <f t="shared" si="128"/>
        <v>6.0000000000000001E-3</v>
      </c>
      <c r="DE74">
        <f t="shared" si="128"/>
        <v>6.0000000000000001E-3</v>
      </c>
      <c r="DF74">
        <f t="shared" si="128"/>
        <v>6.0000000000000001E-3</v>
      </c>
      <c r="DG74">
        <f t="shared" si="128"/>
        <v>6.0000000000000001E-3</v>
      </c>
      <c r="DH74">
        <f t="shared" si="128"/>
        <v>6.0000000000000001E-3</v>
      </c>
      <c r="DI74">
        <f t="shared" si="128"/>
        <v>6.0000000000000001E-3</v>
      </c>
      <c r="DJ74">
        <f t="shared" si="128"/>
        <v>6.0000000000000001E-3</v>
      </c>
      <c r="DK74">
        <f t="shared" si="128"/>
        <v>6.0000000000000001E-3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f t="shared" ref="DV74:EE74" si="129">0.3</f>
        <v>0.3</v>
      </c>
      <c r="DW74">
        <f t="shared" si="129"/>
        <v>0.3</v>
      </c>
      <c r="DX74">
        <f t="shared" si="129"/>
        <v>0.3</v>
      </c>
      <c r="DY74">
        <f t="shared" si="129"/>
        <v>0.3</v>
      </c>
      <c r="DZ74">
        <f t="shared" si="129"/>
        <v>0.3</v>
      </c>
      <c r="EA74">
        <f t="shared" si="129"/>
        <v>0.3</v>
      </c>
      <c r="EB74">
        <f t="shared" si="129"/>
        <v>0.3</v>
      </c>
      <c r="EC74">
        <f t="shared" si="129"/>
        <v>0.3</v>
      </c>
      <c r="ED74">
        <f t="shared" si="129"/>
        <v>0.3</v>
      </c>
      <c r="EE74">
        <f t="shared" si="129"/>
        <v>0.3</v>
      </c>
      <c r="EF74">
        <f>66</f>
        <v>66</v>
      </c>
      <c r="EG74">
        <f>66</f>
        <v>66</v>
      </c>
      <c r="EH74">
        <f>66</f>
        <v>66</v>
      </c>
      <c r="EI74">
        <v>0</v>
      </c>
      <c r="EJ74">
        <f>66</f>
        <v>66</v>
      </c>
      <c r="EK74">
        <v>0</v>
      </c>
      <c r="EL74">
        <f>66</f>
        <v>66</v>
      </c>
      <c r="EM74">
        <v>0</v>
      </c>
      <c r="EN74">
        <f>66</f>
        <v>66</v>
      </c>
      <c r="EO74">
        <v>0</v>
      </c>
      <c r="EP74">
        <v>0.73950000000000005</v>
      </c>
      <c r="EQ74">
        <v>0.73950000000000005</v>
      </c>
      <c r="ER74">
        <v>0.73950000000000005</v>
      </c>
      <c r="ES74">
        <v>0</v>
      </c>
      <c r="ET74">
        <v>0.73950000000000005</v>
      </c>
      <c r="EU74">
        <v>0</v>
      </c>
      <c r="EV74">
        <v>0.73950000000000005</v>
      </c>
      <c r="EW74">
        <v>0</v>
      </c>
      <c r="EX74">
        <v>0.73950000000000005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0.09</v>
      </c>
      <c r="FK74">
        <v>0.09</v>
      </c>
      <c r="FL74">
        <v>0.09</v>
      </c>
      <c r="FM74">
        <v>0.09</v>
      </c>
      <c r="FN74">
        <v>0.09</v>
      </c>
      <c r="FO74">
        <v>0.09</v>
      </c>
      <c r="FP74">
        <v>0.09</v>
      </c>
      <c r="FQ74">
        <v>0.09</v>
      </c>
      <c r="FR74">
        <v>0.09</v>
      </c>
      <c r="FS74">
        <v>0.09</v>
      </c>
    </row>
    <row r="75" spans="1:175" x14ac:dyDescent="0.3">
      <c r="A75" s="73"/>
      <c r="B75" s="12" t="s">
        <v>15</v>
      </c>
      <c r="C75" s="11" t="s">
        <v>277</v>
      </c>
      <c r="D75" s="6" t="s">
        <v>44</v>
      </c>
      <c r="E75" s="9">
        <f t="shared" si="5"/>
        <v>67</v>
      </c>
      <c r="F75" s="13">
        <v>1</v>
      </c>
      <c r="G75" s="13" t="s">
        <v>25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f>O77/2</f>
        <v>10000000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0.06</v>
      </c>
      <c r="BY75">
        <v>0.06</v>
      </c>
      <c r="BZ75">
        <v>3.5000000000000003E-2</v>
      </c>
      <c r="CA75">
        <v>0.05</v>
      </c>
      <c r="CB75">
        <v>0.05</v>
      </c>
      <c r="CC75">
        <v>0.05</v>
      </c>
      <c r="CD75">
        <f>(CB75+CF75)/2</f>
        <v>3.7500000000000006E-2</v>
      </c>
      <c r="CE75">
        <v>2.5000000000000001E-2</v>
      </c>
      <c r="CF75">
        <v>2.5000000000000001E-2</v>
      </c>
      <c r="CG75">
        <v>2.5000000000000001E-2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73"/>
      <c r="B76" s="12" t="s">
        <v>16</v>
      </c>
      <c r="C76" s="11" t="s">
        <v>277</v>
      </c>
      <c r="D76" s="6" t="s">
        <v>45</v>
      </c>
      <c r="E76" s="9">
        <f t="shared" si="5"/>
        <v>68</v>
      </c>
      <c r="F76" s="13">
        <v>1</v>
      </c>
      <c r="G76" s="13" t="s">
        <v>26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f>3*O77</f>
        <v>60000000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1</v>
      </c>
      <c r="BE76" s="14">
        <v>1</v>
      </c>
      <c r="BF76" s="14">
        <v>1</v>
      </c>
      <c r="BG76" s="14">
        <v>1</v>
      </c>
      <c r="BH76" s="14">
        <v>1</v>
      </c>
      <c r="BI76" s="14">
        <v>1</v>
      </c>
      <c r="BJ76" s="14">
        <v>1</v>
      </c>
      <c r="BK76" s="14">
        <v>1</v>
      </c>
      <c r="BL76" s="14">
        <v>1</v>
      </c>
      <c r="BM76" s="14">
        <v>1</v>
      </c>
      <c r="BN76" s="14">
        <v>1</v>
      </c>
      <c r="BO76" s="14">
        <v>1</v>
      </c>
      <c r="BP76" s="14">
        <v>1</v>
      </c>
      <c r="BQ76" s="14">
        <v>1</v>
      </c>
      <c r="BR76" s="14">
        <v>1</v>
      </c>
      <c r="BS76" s="14">
        <v>1</v>
      </c>
      <c r="BT76" s="14">
        <v>1</v>
      </c>
      <c r="BU76" s="14">
        <v>1</v>
      </c>
      <c r="BV76" s="14">
        <v>1</v>
      </c>
      <c r="BW76" s="14">
        <v>1</v>
      </c>
      <c r="BX76">
        <v>0.06</v>
      </c>
      <c r="BY76">
        <v>0.06</v>
      </c>
      <c r="BZ76">
        <v>0.04</v>
      </c>
      <c r="CA76">
        <v>0.05</v>
      </c>
      <c r="CB76">
        <v>0.05</v>
      </c>
      <c r="CC76">
        <v>0.05</v>
      </c>
      <c r="CD76">
        <f>(CB76+CF76)/2</f>
        <v>3.7500000000000006E-2</v>
      </c>
      <c r="CE76">
        <v>2.5000000000000001E-2</v>
      </c>
      <c r="CF76">
        <v>2.5000000000000001E-2</v>
      </c>
      <c r="CG76">
        <v>2.5000000000000001E-2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f>$EG76*B$3</f>
        <v>0</v>
      </c>
      <c r="EK76">
        <v>0</v>
      </c>
      <c r="EL76">
        <f>$EG76*C$3</f>
        <v>0</v>
      </c>
      <c r="EM76">
        <v>0</v>
      </c>
      <c r="EN76">
        <f>$EG76*D$3</f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f>$EQ76*B$3</f>
        <v>0</v>
      </c>
      <c r="EU76">
        <v>0</v>
      </c>
      <c r="EV76">
        <f>$EQ76*C$3</f>
        <v>0</v>
      </c>
      <c r="EW76">
        <v>0</v>
      </c>
      <c r="EX76">
        <f>$EQ76*D$3</f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73"/>
      <c r="B77" s="12" t="s">
        <v>17</v>
      </c>
      <c r="C77" s="11" t="s">
        <v>277</v>
      </c>
      <c r="D77" s="2" t="s">
        <v>46</v>
      </c>
      <c r="E77" s="9">
        <f t="shared" si="5"/>
        <v>69</v>
      </c>
      <c r="F77" s="13">
        <v>1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20000000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0.2</v>
      </c>
      <c r="AU77" s="14">
        <v>0.1</v>
      </c>
      <c r="AV77" s="14">
        <v>0.1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750</v>
      </c>
      <c r="CI77">
        <v>550</v>
      </c>
      <c r="CJ77">
        <v>300</v>
      </c>
      <c r="CK77">
        <v>648.61538000000007</v>
      </c>
      <c r="CL77">
        <v>180</v>
      </c>
      <c r="CM77">
        <v>148</v>
      </c>
      <c r="CN77">
        <f>(CL77+CQ77)/2</f>
        <v>164</v>
      </c>
      <c r="CO77">
        <v>265.91145</v>
      </c>
      <c r="CP77">
        <v>180</v>
      </c>
      <c r="CQ77">
        <v>148</v>
      </c>
      <c r="CR77">
        <f>CH77*0.02</f>
        <v>15</v>
      </c>
      <c r="CS77">
        <f>CI77*0.015</f>
        <v>8.25</v>
      </c>
      <c r="CT77">
        <f>CJ77*0.015</f>
        <v>4.5</v>
      </c>
      <c r="CU77">
        <f>CK77*0.015</f>
        <v>9.7292307000000005</v>
      </c>
      <c r="CV77">
        <f>CL77*0.015</f>
        <v>2.6999999999999997</v>
      </c>
      <c r="CW77">
        <f>CM77*0.01</f>
        <v>1.48</v>
      </c>
      <c r="CX77">
        <f>CN77*0.015</f>
        <v>2.46</v>
      </c>
      <c r="CY77">
        <f>CO77*0.015</f>
        <v>3.98867175</v>
      </c>
      <c r="CZ77">
        <f>CP77*0.015</f>
        <v>2.6999999999999997</v>
      </c>
      <c r="DA77">
        <f>CQ77*0.01</f>
        <v>1.48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11.908571428571429</v>
      </c>
      <c r="EG77">
        <v>2.6463492063492065</v>
      </c>
      <c r="EH77">
        <v>1.8503884572697002</v>
      </c>
      <c r="EI77">
        <v>0</v>
      </c>
      <c r="EJ77">
        <v>1.5728301886792453</v>
      </c>
      <c r="EK77">
        <v>0</v>
      </c>
      <c r="EL77">
        <v>1.3106918238993712</v>
      </c>
      <c r="EM77">
        <v>0</v>
      </c>
      <c r="EN77">
        <v>1.0485534591194969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2.5999999999999999E-2</v>
      </c>
      <c r="FA77">
        <v>1.7333333333333333E-2</v>
      </c>
      <c r="FB77">
        <v>1.0399999999999998E-2</v>
      </c>
      <c r="FC77">
        <v>0</v>
      </c>
      <c r="FD77">
        <v>1.7333333333333333E-2</v>
      </c>
      <c r="FE77">
        <v>0</v>
      </c>
      <c r="FF77">
        <v>1.7333333333333333E-2</v>
      </c>
      <c r="FG77">
        <v>0</v>
      </c>
      <c r="FH77">
        <v>1.7333333333333333E-2</v>
      </c>
      <c r="FI77">
        <v>0</v>
      </c>
      <c r="FJ77">
        <v>0.19207240142841048</v>
      </c>
      <c r="FK77">
        <v>0.11682954493601999</v>
      </c>
      <c r="FL77">
        <v>0.1096294314987091</v>
      </c>
      <c r="FM77" s="52">
        <v>0.10185220882315059</v>
      </c>
      <c r="FN77" s="52">
        <v>0.10185220882315059</v>
      </c>
      <c r="FO77" s="52">
        <v>0.10185220882315059</v>
      </c>
      <c r="FP77">
        <f>(FN77+FR77)/2</f>
        <v>9.5339821105211428E-2</v>
      </c>
      <c r="FQ77">
        <v>8.8827433387272267E-2</v>
      </c>
      <c r="FR77">
        <v>8.8827433387272267E-2</v>
      </c>
      <c r="FS77">
        <v>8.8827433387272267E-2</v>
      </c>
    </row>
  </sheetData>
  <mergeCells count="22">
    <mergeCell ref="P4:Y4"/>
    <mergeCell ref="A9:A52"/>
    <mergeCell ref="A53:A77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B2">
    <cfRule type="cellIs" dxfId="1071" priority="1" operator="equal">
      <formula>FALSE</formula>
    </cfRule>
    <cfRule type="cellIs" dxfId="1070" priority="2" operator="equal">
      <formula>TRUE</formula>
    </cfRule>
  </conditionalFormatting>
  <conditionalFormatting sqref="A2">
    <cfRule type="cellIs" dxfId="1069" priority="3" operator="equal">
      <formula>TRUE</formula>
    </cfRule>
    <cfRule type="cellIs" dxfId="1068" priority="4" operator="equal">
      <formula>FALSE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opLeftCell="A51" workbookViewId="0">
      <selection activeCell="C65" sqref="C6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</row>
    <row r="2" spans="1:18" x14ac:dyDescent="0.3">
      <c r="A2" s="54" t="str">
        <f>B21</f>
        <v>Desalination plant</v>
      </c>
      <c r="B2" s="5" t="s">
        <v>153</v>
      </c>
      <c r="C2" s="34">
        <v>28.8</v>
      </c>
      <c r="D2" s="34">
        <v>28.8</v>
      </c>
      <c r="E2" s="34">
        <v>28.8</v>
      </c>
      <c r="F2" s="34">
        <v>28.8</v>
      </c>
      <c r="G2" s="34">
        <v>18.600000000000001</v>
      </c>
      <c r="H2" s="34">
        <v>18.600000000000001</v>
      </c>
      <c r="I2" s="34">
        <v>18.600000000000001</v>
      </c>
      <c r="J2" s="34">
        <v>19.899999999999999</v>
      </c>
      <c r="K2" s="34">
        <v>19.899999999999999</v>
      </c>
      <c r="L2" s="34">
        <v>19.899999999999999</v>
      </c>
      <c r="M2" s="34">
        <v>19.899999999999999</v>
      </c>
      <c r="N2" s="34">
        <v>19.899999999999999</v>
      </c>
      <c r="O2" s="34">
        <v>19.899999999999999</v>
      </c>
      <c r="P2" s="34">
        <v>120</v>
      </c>
      <c r="Q2" s="34">
        <v>120</v>
      </c>
      <c r="R2" s="34">
        <v>120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54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</row>
    <row r="5" spans="1:18" x14ac:dyDescent="0.3">
      <c r="A5" s="3"/>
      <c r="B5" s="5" t="s">
        <v>125</v>
      </c>
      <c r="C5" t="str">
        <f t="shared" ref="C5:N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ref="O5:R5" si="2">O1&amp;"_"&amp;O3&amp;"_"&amp;O4</f>
        <v>MeOH_Mix_PS</v>
      </c>
      <c r="P5" t="str">
        <f t="shared" si="2"/>
        <v>H2_AEC_None</v>
      </c>
      <c r="Q5" t="str">
        <f t="shared" si="2"/>
        <v>H2_SOEC_None</v>
      </c>
      <c r="R5" t="str">
        <f t="shared" si="2"/>
        <v>H2_Mix_None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R6" si="3">IF(AND(C1="MeOH",C4="DAC"),1,0)</f>
        <v>0</v>
      </c>
      <c r="D6" s="2">
        <f t="shared" si="3"/>
        <v>0</v>
      </c>
      <c r="E6" s="2">
        <f t="shared" si="3"/>
        <v>0</v>
      </c>
      <c r="F6" s="2">
        <f t="shared" ref="F6" si="4">IF(AND(F1="MeOH",F4="DAC"),1,0)</f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</row>
    <row r="7" spans="1:18" x14ac:dyDescent="0.3">
      <c r="A7" s="2">
        <f t="shared" ref="A7:A70" si="5">ROW(B7)-ROW($A$5)</f>
        <v>2</v>
      </c>
      <c r="B7" s="2" t="str">
        <f>Data_base_case!D10</f>
        <v>CO2 capture PS</v>
      </c>
      <c r="C7" s="2">
        <f t="shared" ref="C7:R7" si="6">IF(AND(C1="MeOH",C4="PS"),1,0)</f>
        <v>0</v>
      </c>
      <c r="D7" s="2">
        <f t="shared" si="6"/>
        <v>0</v>
      </c>
      <c r="E7" s="2">
        <f t="shared" si="6"/>
        <v>0</v>
      </c>
      <c r="F7" s="2">
        <f t="shared" ref="F7" si="7">IF(AND(F1="MeOH",F4="PS"),1,0)</f>
        <v>0</v>
      </c>
      <c r="G7" s="2">
        <f t="shared" si="6"/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si="6"/>
        <v>0</v>
      </c>
      <c r="M7" s="2">
        <f t="shared" si="6"/>
        <v>1</v>
      </c>
      <c r="N7" s="2">
        <f t="shared" si="6"/>
        <v>1</v>
      </c>
      <c r="O7" s="2">
        <f t="shared" si="6"/>
        <v>1</v>
      </c>
      <c r="P7" s="2">
        <f t="shared" si="6"/>
        <v>0</v>
      </c>
      <c r="Q7" s="2">
        <f t="shared" si="6"/>
        <v>0</v>
      </c>
      <c r="R7" s="2">
        <f t="shared" si="6"/>
        <v>0</v>
      </c>
    </row>
    <row r="8" spans="1:18" x14ac:dyDescent="0.3">
      <c r="A8" s="2">
        <f t="shared" si="5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8">IF(AND(D1="MeOH"),1,0)</f>
        <v>0</v>
      </c>
      <c r="E8" s="2">
        <f t="shared" si="8"/>
        <v>0</v>
      </c>
      <c r="F8" s="2">
        <f t="shared" ref="F8" si="9">IF(AND(F1="MeOH"),1,0)</f>
        <v>0</v>
      </c>
      <c r="G8" s="2">
        <f t="shared" si="8"/>
        <v>0</v>
      </c>
      <c r="H8" s="2">
        <f t="shared" si="8"/>
        <v>0</v>
      </c>
      <c r="I8" s="2">
        <f t="shared" si="8"/>
        <v>0</v>
      </c>
      <c r="J8" s="2">
        <f t="shared" si="8"/>
        <v>1</v>
      </c>
      <c r="K8" s="2">
        <f t="shared" si="8"/>
        <v>1</v>
      </c>
      <c r="L8" s="2">
        <f t="shared" si="8"/>
        <v>1</v>
      </c>
      <c r="M8" s="2">
        <f t="shared" si="8"/>
        <v>1</v>
      </c>
      <c r="N8" s="2">
        <f t="shared" si="8"/>
        <v>1</v>
      </c>
      <c r="O8" s="2">
        <f t="shared" si="8"/>
        <v>1</v>
      </c>
      <c r="P8" s="2">
        <f t="shared" si="8"/>
        <v>0</v>
      </c>
      <c r="Q8" s="2">
        <f t="shared" si="8"/>
        <v>0</v>
      </c>
      <c r="R8" s="2">
        <f t="shared" si="8"/>
        <v>0</v>
      </c>
    </row>
    <row r="9" spans="1:18" x14ac:dyDescent="0.3">
      <c r="A9" s="2">
        <f t="shared" si="5"/>
        <v>4</v>
      </c>
      <c r="B9" s="2" t="str">
        <f>Data_base_case!D16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5"/>
        <v>5</v>
      </c>
      <c r="B10" s="2" t="str">
        <f>Data_base_case!D17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5"/>
        <v>6</v>
      </c>
      <c r="B11" s="2" t="str">
        <f>Data_base_case!D18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5"/>
        <v>7</v>
      </c>
      <c r="B12" s="2" t="str">
        <f>Data_base_case!D19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O12" si="10">IF(G1="Bio-eMeOH",1,0)</f>
        <v>0</v>
      </c>
      <c r="H12" s="2">
        <f t="shared" si="10"/>
        <v>0</v>
      </c>
      <c r="I12" s="2">
        <f t="shared" si="10"/>
        <v>0</v>
      </c>
      <c r="J12" s="2">
        <f t="shared" si="10"/>
        <v>0</v>
      </c>
      <c r="K12" s="2">
        <f t="shared" si="10"/>
        <v>0</v>
      </c>
      <c r="L12" s="2">
        <f t="shared" si="10"/>
        <v>0</v>
      </c>
      <c r="M12" s="2">
        <f t="shared" si="10"/>
        <v>0</v>
      </c>
      <c r="N12" s="2">
        <f t="shared" si="10"/>
        <v>0</v>
      </c>
      <c r="O12" s="2">
        <f t="shared" si="10"/>
        <v>0</v>
      </c>
      <c r="P12" s="2">
        <f t="shared" ref="P12:R12" si="11">IF(P1="Bio-eMeOH",1,0)</f>
        <v>0</v>
      </c>
      <c r="Q12" s="2">
        <f t="shared" si="11"/>
        <v>0</v>
      </c>
      <c r="R12" s="2">
        <f t="shared" si="11"/>
        <v>0</v>
      </c>
    </row>
    <row r="13" spans="1:18" x14ac:dyDescent="0.3">
      <c r="A13" s="2">
        <f t="shared" si="5"/>
        <v>8</v>
      </c>
      <c r="B13" s="2" t="str">
        <f>Data_base_case!D20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O13" si="12">IF(G2="Bio-eMeOH",1,0)</f>
        <v>0</v>
      </c>
      <c r="H13" s="2">
        <f t="shared" si="12"/>
        <v>0</v>
      </c>
      <c r="I13" s="2">
        <f t="shared" si="12"/>
        <v>0</v>
      </c>
      <c r="J13" s="2">
        <f t="shared" si="12"/>
        <v>0</v>
      </c>
      <c r="K13" s="2">
        <f t="shared" si="12"/>
        <v>0</v>
      </c>
      <c r="L13" s="2">
        <f t="shared" si="12"/>
        <v>0</v>
      </c>
      <c r="M13" s="2">
        <f t="shared" si="12"/>
        <v>0</v>
      </c>
      <c r="N13" s="2">
        <f t="shared" si="12"/>
        <v>0</v>
      </c>
      <c r="O13" s="2">
        <f t="shared" si="12"/>
        <v>0</v>
      </c>
      <c r="P13" s="2">
        <f>IF(P2="Bio-eMeOH",1,0)</f>
        <v>0</v>
      </c>
      <c r="Q13" s="2">
        <f>IF(Q2="Bio-eMeOH",1,0)</f>
        <v>0</v>
      </c>
      <c r="R13" s="2">
        <f>IF(R2="Bio-eMeOH",1,0)</f>
        <v>0</v>
      </c>
    </row>
    <row r="14" spans="1:18" x14ac:dyDescent="0.3">
      <c r="A14" s="2">
        <f t="shared" si="5"/>
        <v>9</v>
      </c>
      <c r="B14" s="2" t="str">
        <f>Data_base_case!D21</f>
        <v>Bamboo2-stage-SOEC</v>
      </c>
      <c r="C14" s="2">
        <f>IF(AND(C1="DME-B2",C3="SOEC"),1,0)</f>
        <v>1</v>
      </c>
      <c r="D14" s="2">
        <f t="shared" ref="D14:R14" si="13">IF(AND(D1="DME-B2",D3="SOEC"),1,0)</f>
        <v>0</v>
      </c>
      <c r="E14" s="2">
        <f t="shared" si="13"/>
        <v>0</v>
      </c>
      <c r="F14" s="2">
        <f t="shared" si="13"/>
        <v>0</v>
      </c>
      <c r="G14" s="2">
        <f t="shared" si="13"/>
        <v>0</v>
      </c>
      <c r="H14" s="2">
        <f t="shared" si="13"/>
        <v>0</v>
      </c>
      <c r="I14" s="2">
        <f t="shared" si="13"/>
        <v>0</v>
      </c>
      <c r="J14" s="2">
        <f t="shared" si="13"/>
        <v>0</v>
      </c>
      <c r="K14" s="2">
        <f t="shared" si="13"/>
        <v>0</v>
      </c>
      <c r="L14" s="2">
        <f t="shared" si="13"/>
        <v>0</v>
      </c>
      <c r="M14" s="2">
        <f t="shared" si="13"/>
        <v>0</v>
      </c>
      <c r="N14" s="2">
        <f t="shared" si="13"/>
        <v>0</v>
      </c>
      <c r="O14" s="2">
        <f t="shared" si="13"/>
        <v>0</v>
      </c>
      <c r="P14" s="2">
        <f t="shared" si="13"/>
        <v>0</v>
      </c>
      <c r="Q14" s="2">
        <f t="shared" si="13"/>
        <v>0</v>
      </c>
      <c r="R14" s="2">
        <f t="shared" si="13"/>
        <v>0</v>
      </c>
    </row>
    <row r="15" spans="1:18" x14ac:dyDescent="0.3">
      <c r="A15" s="2">
        <f t="shared" si="5"/>
        <v>10</v>
      </c>
      <c r="B15" s="2" t="str">
        <f>Data_base_case!D22</f>
        <v>Bamboo1-stage-SOEC</v>
      </c>
      <c r="C15" s="2">
        <f>IF(AND(C1="DME-B1",C3="SOEC"),1,0)</f>
        <v>0</v>
      </c>
      <c r="D15" s="2">
        <f t="shared" ref="D15:R15" si="14">IF(AND(D1="DME-B1",D3="SOEC"),1,0)</f>
        <v>1</v>
      </c>
      <c r="E15" s="2">
        <f t="shared" si="14"/>
        <v>0</v>
      </c>
      <c r="F15" s="2">
        <f t="shared" si="14"/>
        <v>0</v>
      </c>
      <c r="G15" s="2">
        <f t="shared" si="14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K15" s="2">
        <f t="shared" si="14"/>
        <v>0</v>
      </c>
      <c r="L15" s="2">
        <f t="shared" si="14"/>
        <v>0</v>
      </c>
      <c r="M15" s="2">
        <f t="shared" si="14"/>
        <v>0</v>
      </c>
      <c r="N15" s="2">
        <f t="shared" si="14"/>
        <v>0</v>
      </c>
      <c r="O15" s="2">
        <f t="shared" si="14"/>
        <v>0</v>
      </c>
      <c r="P15" s="2">
        <f t="shared" si="14"/>
        <v>0</v>
      </c>
      <c r="Q15" s="2">
        <f t="shared" si="14"/>
        <v>0</v>
      </c>
      <c r="R15" s="2">
        <f t="shared" si="14"/>
        <v>0</v>
      </c>
    </row>
    <row r="16" spans="1:18" x14ac:dyDescent="0.3">
      <c r="A16" s="2">
        <f t="shared" si="5"/>
        <v>11</v>
      </c>
      <c r="B16" s="2" t="str">
        <f>Data_base_case!D23</f>
        <v>Wheat2-stage-SOEC</v>
      </c>
      <c r="C16" s="2">
        <f>IF(AND(C1="DME-W2",C3="SOEC"),1,0)</f>
        <v>0</v>
      </c>
      <c r="D16" s="2">
        <f t="shared" ref="D16:R16" si="15">IF(AND(D1="DME-W2",D3="SOEC"),1,0)</f>
        <v>0</v>
      </c>
      <c r="E16" s="2">
        <f t="shared" si="15"/>
        <v>1</v>
      </c>
      <c r="F16" s="2">
        <f t="shared" si="15"/>
        <v>0</v>
      </c>
      <c r="G16" s="2">
        <f t="shared" si="15"/>
        <v>0</v>
      </c>
      <c r="H16" s="2">
        <f t="shared" si="15"/>
        <v>0</v>
      </c>
      <c r="I16" s="2">
        <f t="shared" si="15"/>
        <v>0</v>
      </c>
      <c r="J16" s="2">
        <f t="shared" si="15"/>
        <v>0</v>
      </c>
      <c r="K16" s="2">
        <f t="shared" si="15"/>
        <v>0</v>
      </c>
      <c r="L16" s="2">
        <f t="shared" si="15"/>
        <v>0</v>
      </c>
      <c r="M16" s="2">
        <f t="shared" si="15"/>
        <v>0</v>
      </c>
      <c r="N16" s="2">
        <f t="shared" si="15"/>
        <v>0</v>
      </c>
      <c r="O16" s="2">
        <f t="shared" si="15"/>
        <v>0</v>
      </c>
      <c r="P16" s="2">
        <f t="shared" si="15"/>
        <v>0</v>
      </c>
      <c r="Q16" s="2">
        <f t="shared" si="15"/>
        <v>0</v>
      </c>
      <c r="R16" s="2">
        <f t="shared" si="15"/>
        <v>0</v>
      </c>
    </row>
    <row r="17" spans="1:18" x14ac:dyDescent="0.3">
      <c r="A17" s="2">
        <f t="shared" si="5"/>
        <v>12</v>
      </c>
      <c r="B17" s="2" t="str">
        <f>Data_base_case!D24</f>
        <v>Wheat1-stage-SOEC</v>
      </c>
      <c r="C17" s="2">
        <f>IF(AND(C1="DME-W1",C3="SOEC"),1,0)</f>
        <v>0</v>
      </c>
      <c r="D17" s="2">
        <f t="shared" ref="D17:R17" si="16">IF(AND(D1="DME-W1",D3="SOEC"),1,0)</f>
        <v>0</v>
      </c>
      <c r="E17" s="2">
        <f t="shared" si="16"/>
        <v>0</v>
      </c>
      <c r="F17" s="2">
        <f t="shared" si="16"/>
        <v>1</v>
      </c>
      <c r="G17" s="2">
        <f t="shared" si="16"/>
        <v>0</v>
      </c>
      <c r="H17" s="2">
        <f t="shared" si="16"/>
        <v>0</v>
      </c>
      <c r="I17" s="2">
        <f t="shared" si="16"/>
        <v>0</v>
      </c>
      <c r="J17" s="2">
        <f t="shared" si="16"/>
        <v>0</v>
      </c>
      <c r="K17" s="2">
        <f t="shared" si="16"/>
        <v>0</v>
      </c>
      <c r="L17" s="2">
        <f t="shared" si="16"/>
        <v>0</v>
      </c>
      <c r="M17" s="2">
        <f t="shared" si="16"/>
        <v>0</v>
      </c>
      <c r="N17" s="2">
        <f t="shared" si="16"/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</row>
    <row r="18" spans="1:18" x14ac:dyDescent="0.3">
      <c r="A18" s="2">
        <f t="shared" si="5"/>
        <v>13</v>
      </c>
      <c r="B18" s="2" t="str">
        <f>Data_base_case!D25</f>
        <v>NH3 plant + ASU - AEC</v>
      </c>
      <c r="C18" s="2">
        <f t="shared" ref="C18:R18" si="17">IF(AND(C1="NH3",C3="AEC"),1,0)</f>
        <v>0</v>
      </c>
      <c r="D18" s="2">
        <f t="shared" si="17"/>
        <v>0</v>
      </c>
      <c r="E18" s="2">
        <f t="shared" si="17"/>
        <v>0</v>
      </c>
      <c r="F18" s="2">
        <f t="shared" si="17"/>
        <v>0</v>
      </c>
      <c r="G18" s="2">
        <f t="shared" si="17"/>
        <v>1</v>
      </c>
      <c r="H18" s="2">
        <f t="shared" si="17"/>
        <v>0</v>
      </c>
      <c r="I18" s="2">
        <f t="shared" si="17"/>
        <v>0</v>
      </c>
      <c r="J18" s="2">
        <f t="shared" si="17"/>
        <v>0</v>
      </c>
      <c r="K18" s="2">
        <f t="shared" si="17"/>
        <v>0</v>
      </c>
      <c r="L18" s="2">
        <f t="shared" si="17"/>
        <v>0</v>
      </c>
      <c r="M18" s="2">
        <f t="shared" si="17"/>
        <v>0</v>
      </c>
      <c r="N18" s="2">
        <f t="shared" si="17"/>
        <v>0</v>
      </c>
      <c r="O18" s="2">
        <f t="shared" si="17"/>
        <v>0</v>
      </c>
      <c r="P18" s="2">
        <f t="shared" si="17"/>
        <v>0</v>
      </c>
      <c r="Q18" s="2">
        <f t="shared" si="17"/>
        <v>0</v>
      </c>
      <c r="R18" s="2">
        <f t="shared" si="17"/>
        <v>0</v>
      </c>
    </row>
    <row r="19" spans="1:18" x14ac:dyDescent="0.3">
      <c r="A19" s="2">
        <f t="shared" si="5"/>
        <v>14</v>
      </c>
      <c r="B19" s="2" t="str">
        <f>Data_base_case!D26</f>
        <v>NH3 plant + ASU - SOEC</v>
      </c>
      <c r="C19" s="2">
        <f>IF(AND(C1="NH3",C3&lt;&gt;"AEC"),1,0)</f>
        <v>0</v>
      </c>
      <c r="D19" s="2">
        <f t="shared" ref="D19:R19" si="18">IF(AND(D1="NH3",D3&lt;&gt;"AEC"),1,0)</f>
        <v>0</v>
      </c>
      <c r="E19" s="2">
        <f t="shared" si="18"/>
        <v>0</v>
      </c>
      <c r="F19" s="2">
        <f t="shared" si="18"/>
        <v>0</v>
      </c>
      <c r="G19" s="2">
        <f t="shared" si="18"/>
        <v>0</v>
      </c>
      <c r="H19" s="2">
        <f t="shared" si="18"/>
        <v>1</v>
      </c>
      <c r="I19" s="2">
        <f t="shared" si="18"/>
        <v>1</v>
      </c>
      <c r="J19" s="2">
        <f t="shared" si="18"/>
        <v>0</v>
      </c>
      <c r="K19" s="2">
        <f t="shared" si="18"/>
        <v>0</v>
      </c>
      <c r="L19" s="2">
        <f t="shared" si="18"/>
        <v>0</v>
      </c>
      <c r="M19" s="2">
        <f t="shared" si="18"/>
        <v>0</v>
      </c>
      <c r="N19" s="2">
        <f t="shared" si="18"/>
        <v>0</v>
      </c>
      <c r="O19" s="2">
        <f t="shared" si="18"/>
        <v>0</v>
      </c>
      <c r="P19" s="2">
        <f t="shared" si="18"/>
        <v>0</v>
      </c>
      <c r="Q19" s="2">
        <f t="shared" si="18"/>
        <v>0</v>
      </c>
      <c r="R19" s="2">
        <f t="shared" si="18"/>
        <v>0</v>
      </c>
    </row>
    <row r="20" spans="1:18" x14ac:dyDescent="0.3">
      <c r="A20" s="2">
        <f t="shared" si="5"/>
        <v>15</v>
      </c>
      <c r="B20" s="2" t="str">
        <f>Data_base_case!D27</f>
        <v>H2 client</v>
      </c>
      <c r="C20" s="2">
        <f t="shared" ref="C20:R20" si="19">IF(C1&lt;&gt;"H2",0,1)</f>
        <v>0</v>
      </c>
      <c r="D20" s="2">
        <f t="shared" si="19"/>
        <v>0</v>
      </c>
      <c r="E20" s="2">
        <f t="shared" si="19"/>
        <v>0</v>
      </c>
      <c r="F20" s="2">
        <f t="shared" si="19"/>
        <v>0</v>
      </c>
      <c r="G20" s="2">
        <f t="shared" si="19"/>
        <v>0</v>
      </c>
      <c r="H20" s="2">
        <f t="shared" si="19"/>
        <v>0</v>
      </c>
      <c r="I20" s="2">
        <f t="shared" si="19"/>
        <v>0</v>
      </c>
      <c r="J20" s="2">
        <f t="shared" si="19"/>
        <v>0</v>
      </c>
      <c r="K20" s="2">
        <f t="shared" si="19"/>
        <v>0</v>
      </c>
      <c r="L20" s="2">
        <f t="shared" si="19"/>
        <v>0</v>
      </c>
      <c r="M20" s="2">
        <f t="shared" si="19"/>
        <v>0</v>
      </c>
      <c r="N20" s="2">
        <f t="shared" si="19"/>
        <v>0</v>
      </c>
      <c r="O20" s="2">
        <f t="shared" si="19"/>
        <v>0</v>
      </c>
      <c r="P20" s="2">
        <f t="shared" si="19"/>
        <v>1</v>
      </c>
      <c r="Q20" s="2">
        <f t="shared" si="19"/>
        <v>1</v>
      </c>
      <c r="R20" s="2">
        <f t="shared" si="19"/>
        <v>1</v>
      </c>
    </row>
    <row r="21" spans="1:18" x14ac:dyDescent="0.3">
      <c r="A21" s="2">
        <f t="shared" si="5"/>
        <v>16</v>
      </c>
      <c r="B21" s="2" t="str">
        <f>Data_base_case!D28</f>
        <v>Desalination plant</v>
      </c>
      <c r="C21" s="2">
        <f>IF($A$2=$B21,1,0)</f>
        <v>1</v>
      </c>
      <c r="D21" s="2">
        <f t="shared" ref="D21:R21" si="20">IF($A$2=$B21,1,0)</f>
        <v>1</v>
      </c>
      <c r="E21" s="2">
        <f t="shared" si="20"/>
        <v>1</v>
      </c>
      <c r="F21" s="2">
        <f t="shared" si="20"/>
        <v>1</v>
      </c>
      <c r="G21" s="2">
        <f t="shared" si="20"/>
        <v>1</v>
      </c>
      <c r="H21" s="2">
        <f t="shared" si="20"/>
        <v>1</v>
      </c>
      <c r="I21" s="2">
        <f t="shared" si="20"/>
        <v>1</v>
      </c>
      <c r="J21" s="2">
        <f t="shared" si="20"/>
        <v>1</v>
      </c>
      <c r="K21" s="2">
        <f t="shared" si="20"/>
        <v>1</v>
      </c>
      <c r="L21" s="2">
        <f t="shared" si="20"/>
        <v>1</v>
      </c>
      <c r="M21" s="2">
        <f t="shared" si="20"/>
        <v>1</v>
      </c>
      <c r="N21" s="2">
        <f t="shared" si="20"/>
        <v>1</v>
      </c>
      <c r="O21" s="2">
        <f t="shared" si="20"/>
        <v>1</v>
      </c>
      <c r="P21" s="2">
        <f t="shared" si="20"/>
        <v>1</v>
      </c>
      <c r="Q21" s="2">
        <f t="shared" si="20"/>
        <v>1</v>
      </c>
      <c r="R21" s="2">
        <f t="shared" si="20"/>
        <v>1</v>
      </c>
    </row>
    <row r="22" spans="1:18" x14ac:dyDescent="0.3">
      <c r="A22" s="2">
        <f t="shared" si="5"/>
        <v>17</v>
      </c>
      <c r="B22" s="2" t="str">
        <f>Data_base_case!D29</f>
        <v>Waste water plant</v>
      </c>
      <c r="C22" s="2">
        <f t="shared" ref="C22:R23" si="21">IF($A$2=$B22,1,0)</f>
        <v>0</v>
      </c>
      <c r="D22" s="2">
        <f t="shared" si="21"/>
        <v>0</v>
      </c>
      <c r="E22" s="2">
        <f t="shared" si="21"/>
        <v>0</v>
      </c>
      <c r="F22" s="2">
        <f t="shared" si="21"/>
        <v>0</v>
      </c>
      <c r="G22" s="2">
        <f t="shared" si="21"/>
        <v>0</v>
      </c>
      <c r="H22" s="2">
        <f t="shared" si="21"/>
        <v>0</v>
      </c>
      <c r="I22" s="2">
        <f t="shared" si="21"/>
        <v>0</v>
      </c>
      <c r="J22" s="2">
        <f t="shared" si="21"/>
        <v>0</v>
      </c>
      <c r="K22" s="2">
        <f t="shared" si="21"/>
        <v>0</v>
      </c>
      <c r="L22" s="2">
        <f t="shared" si="21"/>
        <v>0</v>
      </c>
      <c r="M22" s="2">
        <f t="shared" si="21"/>
        <v>0</v>
      </c>
      <c r="N22" s="2">
        <f t="shared" si="21"/>
        <v>0</v>
      </c>
      <c r="O22" s="2">
        <f t="shared" si="21"/>
        <v>0</v>
      </c>
      <c r="P22" s="2">
        <f t="shared" si="21"/>
        <v>0</v>
      </c>
      <c r="Q22" s="2">
        <f t="shared" si="21"/>
        <v>0</v>
      </c>
      <c r="R22" s="2">
        <f t="shared" si="21"/>
        <v>0</v>
      </c>
    </row>
    <row r="23" spans="1:18" x14ac:dyDescent="0.3">
      <c r="A23" s="2">
        <f t="shared" si="5"/>
        <v>18</v>
      </c>
      <c r="B23" s="2" t="str">
        <f>Data_base_case!D30</f>
        <v>Drinking water</v>
      </c>
      <c r="C23" s="2">
        <f t="shared" si="21"/>
        <v>0</v>
      </c>
      <c r="D23" s="2">
        <f t="shared" si="21"/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I23" s="2">
        <f t="shared" si="21"/>
        <v>0</v>
      </c>
      <c r="J23" s="2">
        <f t="shared" si="21"/>
        <v>0</v>
      </c>
      <c r="K23" s="2">
        <f t="shared" si="21"/>
        <v>0</v>
      </c>
      <c r="L23" s="2">
        <f t="shared" si="21"/>
        <v>0</v>
      </c>
      <c r="M23" s="2">
        <f t="shared" si="21"/>
        <v>0</v>
      </c>
      <c r="N23" s="2">
        <f t="shared" si="21"/>
        <v>0</v>
      </c>
      <c r="O23" s="2">
        <f t="shared" si="21"/>
        <v>0</v>
      </c>
      <c r="P23" s="2">
        <f t="shared" si="21"/>
        <v>0</v>
      </c>
      <c r="Q23" s="2">
        <f t="shared" si="21"/>
        <v>0</v>
      </c>
      <c r="R23" s="2">
        <f t="shared" si="21"/>
        <v>0</v>
      </c>
    </row>
    <row r="24" spans="1:18" x14ac:dyDescent="0.3">
      <c r="A24" s="2">
        <f t="shared" si="5"/>
        <v>19</v>
      </c>
      <c r="B24" s="2" t="str">
        <f>Data_base_case!D31</f>
        <v>Electrolysers AEC</v>
      </c>
      <c r="C24" s="2">
        <f t="shared" ref="C24:R24" si="22">IF(C3="AEC",1,0)</f>
        <v>0</v>
      </c>
      <c r="D24" s="2">
        <f t="shared" si="22"/>
        <v>0</v>
      </c>
      <c r="E24" s="2">
        <f t="shared" si="22"/>
        <v>0</v>
      </c>
      <c r="F24" s="2">
        <f t="shared" si="22"/>
        <v>0</v>
      </c>
      <c r="G24" s="2">
        <f t="shared" si="22"/>
        <v>1</v>
      </c>
      <c r="H24" s="2">
        <f t="shared" si="22"/>
        <v>0</v>
      </c>
      <c r="I24" s="2">
        <f t="shared" si="22"/>
        <v>0</v>
      </c>
      <c r="J24" s="2">
        <f t="shared" si="22"/>
        <v>1</v>
      </c>
      <c r="K24" s="2">
        <f t="shared" si="22"/>
        <v>0</v>
      </c>
      <c r="L24" s="2">
        <f t="shared" si="22"/>
        <v>0</v>
      </c>
      <c r="M24" s="2">
        <f t="shared" si="22"/>
        <v>1</v>
      </c>
      <c r="N24" s="2">
        <f t="shared" si="22"/>
        <v>0</v>
      </c>
      <c r="O24" s="2">
        <f t="shared" si="22"/>
        <v>0</v>
      </c>
      <c r="P24" s="2">
        <f t="shared" si="22"/>
        <v>1</v>
      </c>
      <c r="Q24" s="2">
        <f t="shared" si="22"/>
        <v>0</v>
      </c>
      <c r="R24" s="2">
        <f t="shared" si="22"/>
        <v>0</v>
      </c>
    </row>
    <row r="25" spans="1:18" x14ac:dyDescent="0.3">
      <c r="A25" s="2">
        <f t="shared" si="5"/>
        <v>20</v>
      </c>
      <c r="B25" s="2" t="str">
        <f>Data_base_case!D32</f>
        <v>Electrolysers SOEC heat integrated</v>
      </c>
      <c r="C25" s="2">
        <f>IF(AND(C3="SOEC",OR(C1="DME-B2",C1="DME-B1",C1="DME-W2",C1="DME-W1",C1="NH3")),1,0)</f>
        <v>1</v>
      </c>
      <c r="D25" s="2">
        <f t="shared" ref="D25:R25" si="23">IF(AND(D3="SOEC",OR(D1="DME-B2",D1="DME-B1",D1="DME-W2",D1="DME-W1",D1="NH3")),1,0)</f>
        <v>1</v>
      </c>
      <c r="E25" s="2">
        <f t="shared" si="23"/>
        <v>1</v>
      </c>
      <c r="F25" s="2">
        <f t="shared" si="23"/>
        <v>1</v>
      </c>
      <c r="G25" s="2">
        <f t="shared" si="23"/>
        <v>0</v>
      </c>
      <c r="H25" s="2">
        <f t="shared" si="23"/>
        <v>1</v>
      </c>
      <c r="I25" s="2">
        <f t="shared" si="23"/>
        <v>0</v>
      </c>
      <c r="J25" s="2">
        <f t="shared" si="23"/>
        <v>0</v>
      </c>
      <c r="K25" s="2">
        <f t="shared" si="23"/>
        <v>0</v>
      </c>
      <c r="L25" s="2">
        <f t="shared" si="23"/>
        <v>0</v>
      </c>
      <c r="M25" s="2">
        <f t="shared" si="23"/>
        <v>0</v>
      </c>
      <c r="N25" s="2">
        <f t="shared" si="23"/>
        <v>0</v>
      </c>
      <c r="O25" s="2">
        <f t="shared" si="23"/>
        <v>0</v>
      </c>
      <c r="P25" s="2">
        <f t="shared" si="23"/>
        <v>0</v>
      </c>
      <c r="Q25" s="2">
        <f t="shared" si="23"/>
        <v>0</v>
      </c>
      <c r="R25" s="2">
        <f t="shared" si="23"/>
        <v>0</v>
      </c>
    </row>
    <row r="26" spans="1:18" x14ac:dyDescent="0.3">
      <c r="A26" s="2">
        <f t="shared" si="5"/>
        <v>21</v>
      </c>
      <c r="B26" s="2" t="str">
        <f>Data_base_case!D33</f>
        <v>Electrolysers SOEC alone</v>
      </c>
      <c r="C26" s="2">
        <f t="shared" ref="C26:R26" si="24">IF(AND(C3="SOEC",OR(C1="MeOH",C1="H2")),1,0)</f>
        <v>0</v>
      </c>
      <c r="D26" s="2">
        <f t="shared" si="24"/>
        <v>0</v>
      </c>
      <c r="E26" s="2">
        <f t="shared" si="24"/>
        <v>0</v>
      </c>
      <c r="F26" s="2">
        <f t="shared" si="24"/>
        <v>0</v>
      </c>
      <c r="G26" s="2">
        <f t="shared" si="24"/>
        <v>0</v>
      </c>
      <c r="H26" s="2">
        <f t="shared" si="24"/>
        <v>0</v>
      </c>
      <c r="I26" s="2">
        <f t="shared" si="24"/>
        <v>0</v>
      </c>
      <c r="J26" s="2">
        <f t="shared" si="24"/>
        <v>0</v>
      </c>
      <c r="K26" s="2">
        <f t="shared" si="24"/>
        <v>1</v>
      </c>
      <c r="L26" s="2">
        <f t="shared" si="24"/>
        <v>0</v>
      </c>
      <c r="M26" s="2">
        <f t="shared" si="24"/>
        <v>0</v>
      </c>
      <c r="N26" s="2">
        <f t="shared" si="24"/>
        <v>1</v>
      </c>
      <c r="O26" s="2">
        <f t="shared" si="24"/>
        <v>0</v>
      </c>
      <c r="P26" s="2">
        <f t="shared" si="24"/>
        <v>0</v>
      </c>
      <c r="Q26" s="2">
        <f t="shared" si="24"/>
        <v>1</v>
      </c>
      <c r="R26" s="2">
        <f t="shared" si="24"/>
        <v>0</v>
      </c>
    </row>
    <row r="27" spans="1:18" x14ac:dyDescent="0.3">
      <c r="A27" s="2">
        <f t="shared" si="5"/>
        <v>22</v>
      </c>
      <c r="B27" s="2" t="str">
        <f>Data_base_case!D34</f>
        <v>Electrolysers 75AEC-25SOEC_HI</v>
      </c>
      <c r="C27" s="2">
        <f t="shared" ref="C27:R27" si="25">IF(AND(C3="Mix",OR(C1="Bio-eMeOH",C1="NH3")),1,0)</f>
        <v>0</v>
      </c>
      <c r="D27" s="2">
        <f t="shared" si="25"/>
        <v>0</v>
      </c>
      <c r="E27" s="2">
        <f t="shared" si="25"/>
        <v>0</v>
      </c>
      <c r="F27" s="2">
        <f t="shared" si="25"/>
        <v>0</v>
      </c>
      <c r="G27" s="2">
        <f t="shared" si="25"/>
        <v>0</v>
      </c>
      <c r="H27" s="2">
        <f t="shared" si="25"/>
        <v>0</v>
      </c>
      <c r="I27" s="2">
        <f t="shared" si="25"/>
        <v>1</v>
      </c>
      <c r="J27" s="2">
        <f t="shared" si="25"/>
        <v>0</v>
      </c>
      <c r="K27" s="2">
        <f t="shared" si="25"/>
        <v>0</v>
      </c>
      <c r="L27" s="2">
        <f t="shared" si="25"/>
        <v>0</v>
      </c>
      <c r="M27" s="2">
        <f t="shared" si="25"/>
        <v>0</v>
      </c>
      <c r="N27" s="2">
        <f t="shared" si="25"/>
        <v>0</v>
      </c>
      <c r="O27" s="2">
        <f t="shared" si="25"/>
        <v>0</v>
      </c>
      <c r="P27" s="2">
        <f t="shared" si="25"/>
        <v>0</v>
      </c>
      <c r="Q27" s="2">
        <f t="shared" si="25"/>
        <v>0</v>
      </c>
      <c r="R27" s="2">
        <f t="shared" si="25"/>
        <v>0</v>
      </c>
    </row>
    <row r="28" spans="1:18" x14ac:dyDescent="0.3">
      <c r="A28" s="2">
        <f t="shared" si="5"/>
        <v>23</v>
      </c>
      <c r="B28" s="2" t="str">
        <f>Data_base_case!D35</f>
        <v>Electrolysers 75AEC-25SOEC_A</v>
      </c>
      <c r="C28" s="2">
        <f t="shared" ref="C28:R28" si="26">IF(AND(C3="Mix",OR(C1="MeOH",C1="H2")),1,0)</f>
        <v>0</v>
      </c>
      <c r="D28" s="2">
        <f t="shared" si="26"/>
        <v>0</v>
      </c>
      <c r="E28" s="2">
        <f t="shared" si="26"/>
        <v>0</v>
      </c>
      <c r="F28" s="2">
        <f t="shared" si="26"/>
        <v>0</v>
      </c>
      <c r="G28" s="2">
        <f t="shared" si="26"/>
        <v>0</v>
      </c>
      <c r="H28" s="2">
        <f t="shared" si="26"/>
        <v>0</v>
      </c>
      <c r="I28" s="2">
        <f t="shared" si="26"/>
        <v>0</v>
      </c>
      <c r="J28" s="2">
        <f t="shared" si="26"/>
        <v>0</v>
      </c>
      <c r="K28" s="2">
        <f t="shared" si="26"/>
        <v>0</v>
      </c>
      <c r="L28" s="2">
        <f t="shared" si="26"/>
        <v>1</v>
      </c>
      <c r="M28" s="2">
        <f t="shared" si="26"/>
        <v>0</v>
      </c>
      <c r="N28" s="2">
        <f t="shared" si="26"/>
        <v>0</v>
      </c>
      <c r="O28" s="2">
        <f t="shared" si="26"/>
        <v>1</v>
      </c>
      <c r="P28" s="2">
        <f t="shared" si="26"/>
        <v>0</v>
      </c>
      <c r="Q28" s="2">
        <f t="shared" si="26"/>
        <v>0</v>
      </c>
      <c r="R28" s="2">
        <f t="shared" si="26"/>
        <v>1</v>
      </c>
    </row>
    <row r="29" spans="1:18" x14ac:dyDescent="0.3">
      <c r="A29" s="2">
        <f t="shared" si="5"/>
        <v>24</v>
      </c>
      <c r="B29" s="2" t="str">
        <f>Data_base_case!D36</f>
        <v>H2 pipeline to MeOH CCU plant</v>
      </c>
      <c r="C29" s="2">
        <f t="shared" ref="C29:R29" si="27">IF(C1="MeOH",1,0)</f>
        <v>0</v>
      </c>
      <c r="D29" s="2">
        <f t="shared" si="27"/>
        <v>0</v>
      </c>
      <c r="E29" s="2">
        <f t="shared" si="27"/>
        <v>0</v>
      </c>
      <c r="F29" s="2">
        <f t="shared" si="27"/>
        <v>0</v>
      </c>
      <c r="G29" s="2">
        <f t="shared" si="27"/>
        <v>0</v>
      </c>
      <c r="H29" s="2">
        <f t="shared" si="27"/>
        <v>0</v>
      </c>
      <c r="I29" s="2">
        <f t="shared" si="27"/>
        <v>0</v>
      </c>
      <c r="J29" s="2">
        <f t="shared" si="27"/>
        <v>1</v>
      </c>
      <c r="K29" s="2">
        <f t="shared" si="27"/>
        <v>1</v>
      </c>
      <c r="L29" s="2">
        <f t="shared" si="27"/>
        <v>1</v>
      </c>
      <c r="M29" s="2">
        <f t="shared" si="27"/>
        <v>1</v>
      </c>
      <c r="N29" s="2">
        <f t="shared" si="27"/>
        <v>1</v>
      </c>
      <c r="O29" s="2">
        <f t="shared" si="27"/>
        <v>1</v>
      </c>
      <c r="P29" s="2">
        <f t="shared" si="27"/>
        <v>0</v>
      </c>
      <c r="Q29" s="2">
        <f t="shared" si="27"/>
        <v>0</v>
      </c>
      <c r="R29" s="2">
        <f t="shared" si="27"/>
        <v>0</v>
      </c>
    </row>
    <row r="30" spans="1:18" x14ac:dyDescent="0.3">
      <c r="A30" s="2">
        <f t="shared" si="5"/>
        <v>25</v>
      </c>
      <c r="B30" s="2" t="str">
        <f>Data_base_case!D37</f>
        <v>H2 pipeline to Bamboo-2</v>
      </c>
      <c r="C30" s="2">
        <f>C14</f>
        <v>1</v>
      </c>
      <c r="D30" s="2">
        <f t="shared" ref="D30:R30" si="28">D14</f>
        <v>0</v>
      </c>
      <c r="E30" s="2">
        <f t="shared" si="28"/>
        <v>0</v>
      </c>
      <c r="F30" s="2">
        <f t="shared" si="28"/>
        <v>0</v>
      </c>
      <c r="G30" s="2">
        <f t="shared" si="28"/>
        <v>0</v>
      </c>
      <c r="H30" s="2">
        <f t="shared" si="28"/>
        <v>0</v>
      </c>
      <c r="I30" s="2">
        <f t="shared" si="28"/>
        <v>0</v>
      </c>
      <c r="J30" s="2">
        <f t="shared" si="28"/>
        <v>0</v>
      </c>
      <c r="K30" s="2">
        <f t="shared" si="28"/>
        <v>0</v>
      </c>
      <c r="L30" s="2">
        <f t="shared" si="28"/>
        <v>0</v>
      </c>
      <c r="M30" s="2">
        <f t="shared" si="28"/>
        <v>0</v>
      </c>
      <c r="N30" s="2">
        <f t="shared" si="28"/>
        <v>0</v>
      </c>
      <c r="O30" s="2">
        <f t="shared" si="28"/>
        <v>0</v>
      </c>
      <c r="P30" s="2">
        <f t="shared" si="28"/>
        <v>0</v>
      </c>
      <c r="Q30" s="2">
        <f t="shared" si="28"/>
        <v>0</v>
      </c>
      <c r="R30" s="2">
        <f t="shared" si="28"/>
        <v>0</v>
      </c>
    </row>
    <row r="31" spans="1:18" x14ac:dyDescent="0.3">
      <c r="A31" s="2">
        <f t="shared" si="5"/>
        <v>26</v>
      </c>
      <c r="B31" s="2" t="str">
        <f>Data_base_case!D38</f>
        <v>H2 pipeline to Bamboo-1</v>
      </c>
      <c r="C31" s="2">
        <f t="shared" ref="C31:R33" si="29">C15</f>
        <v>0</v>
      </c>
      <c r="D31" s="2">
        <f t="shared" si="29"/>
        <v>1</v>
      </c>
      <c r="E31" s="2">
        <f t="shared" si="29"/>
        <v>0</v>
      </c>
      <c r="F31" s="2">
        <f t="shared" si="29"/>
        <v>0</v>
      </c>
      <c r="G31" s="2">
        <f t="shared" si="29"/>
        <v>0</v>
      </c>
      <c r="H31" s="2">
        <f t="shared" si="29"/>
        <v>0</v>
      </c>
      <c r="I31" s="2">
        <f t="shared" si="29"/>
        <v>0</v>
      </c>
      <c r="J31" s="2">
        <f t="shared" si="29"/>
        <v>0</v>
      </c>
      <c r="K31" s="2">
        <f t="shared" si="29"/>
        <v>0</v>
      </c>
      <c r="L31" s="2">
        <f t="shared" si="29"/>
        <v>0</v>
      </c>
      <c r="M31" s="2">
        <f t="shared" si="29"/>
        <v>0</v>
      </c>
      <c r="N31" s="2">
        <f t="shared" si="29"/>
        <v>0</v>
      </c>
      <c r="O31" s="2">
        <f t="shared" si="29"/>
        <v>0</v>
      </c>
      <c r="P31" s="2">
        <f t="shared" si="29"/>
        <v>0</v>
      </c>
      <c r="Q31" s="2">
        <f t="shared" si="29"/>
        <v>0</v>
      </c>
      <c r="R31" s="2">
        <f t="shared" si="29"/>
        <v>0</v>
      </c>
    </row>
    <row r="32" spans="1:18" x14ac:dyDescent="0.3">
      <c r="A32" s="2">
        <f t="shared" si="5"/>
        <v>27</v>
      </c>
      <c r="B32" s="2" t="str">
        <f>Data_base_case!D39</f>
        <v>H2 pipeline to Wheat-2</v>
      </c>
      <c r="C32" s="2">
        <f t="shared" si="29"/>
        <v>0</v>
      </c>
      <c r="D32" s="2">
        <f t="shared" si="29"/>
        <v>0</v>
      </c>
      <c r="E32" s="2">
        <f t="shared" si="29"/>
        <v>1</v>
      </c>
      <c r="F32" s="2">
        <f t="shared" si="29"/>
        <v>0</v>
      </c>
      <c r="G32" s="2">
        <f t="shared" si="29"/>
        <v>0</v>
      </c>
      <c r="H32" s="2">
        <f t="shared" si="29"/>
        <v>0</v>
      </c>
      <c r="I32" s="2">
        <f t="shared" si="29"/>
        <v>0</v>
      </c>
      <c r="J32" s="2">
        <f t="shared" si="29"/>
        <v>0</v>
      </c>
      <c r="K32" s="2">
        <f t="shared" si="29"/>
        <v>0</v>
      </c>
      <c r="L32" s="2">
        <f t="shared" si="29"/>
        <v>0</v>
      </c>
      <c r="M32" s="2">
        <f t="shared" si="29"/>
        <v>0</v>
      </c>
      <c r="N32" s="2">
        <f t="shared" si="29"/>
        <v>0</v>
      </c>
      <c r="O32" s="2">
        <f t="shared" si="29"/>
        <v>0</v>
      </c>
      <c r="P32" s="2">
        <f t="shared" si="29"/>
        <v>0</v>
      </c>
      <c r="Q32" s="2">
        <f t="shared" si="29"/>
        <v>0</v>
      </c>
      <c r="R32" s="2">
        <f t="shared" si="29"/>
        <v>0</v>
      </c>
    </row>
    <row r="33" spans="1:18" x14ac:dyDescent="0.3">
      <c r="A33" s="2">
        <f t="shared" si="5"/>
        <v>28</v>
      </c>
      <c r="B33" s="2" t="str">
        <f>Data_base_case!D40</f>
        <v>H2 pipeline to Wheat-1</v>
      </c>
      <c r="C33" s="2">
        <f t="shared" si="29"/>
        <v>0</v>
      </c>
      <c r="D33" s="2">
        <f t="shared" si="29"/>
        <v>0</v>
      </c>
      <c r="E33" s="2">
        <f t="shared" si="29"/>
        <v>0</v>
      </c>
      <c r="F33" s="2">
        <f t="shared" si="29"/>
        <v>1</v>
      </c>
      <c r="G33" s="2">
        <f t="shared" si="29"/>
        <v>0</v>
      </c>
      <c r="H33" s="2">
        <f t="shared" si="29"/>
        <v>0</v>
      </c>
      <c r="I33" s="2">
        <f t="shared" si="29"/>
        <v>0</v>
      </c>
      <c r="J33" s="2">
        <f t="shared" si="29"/>
        <v>0</v>
      </c>
      <c r="K33" s="2">
        <f t="shared" si="29"/>
        <v>0</v>
      </c>
      <c r="L33" s="2">
        <f t="shared" si="29"/>
        <v>0</v>
      </c>
      <c r="M33" s="2">
        <f t="shared" si="29"/>
        <v>0</v>
      </c>
      <c r="N33" s="2">
        <f t="shared" si="29"/>
        <v>0</v>
      </c>
      <c r="O33" s="2">
        <f t="shared" si="29"/>
        <v>0</v>
      </c>
      <c r="P33" s="2">
        <f t="shared" si="29"/>
        <v>0</v>
      </c>
      <c r="Q33" s="2">
        <f t="shared" si="29"/>
        <v>0</v>
      </c>
      <c r="R33" s="2">
        <f t="shared" si="29"/>
        <v>0</v>
      </c>
    </row>
    <row r="34" spans="1:18" x14ac:dyDescent="0.3">
      <c r="A34" s="2">
        <f t="shared" si="5"/>
        <v>29</v>
      </c>
      <c r="B34" s="2" t="str">
        <f>Data_base_case!D41</f>
        <v>H2 pipeline to NH3 plant</v>
      </c>
      <c r="C34" s="2">
        <f t="shared" ref="C34:R34" si="30">IF(C1 = "NH3",1,0)</f>
        <v>0</v>
      </c>
      <c r="D34" s="2">
        <f t="shared" si="30"/>
        <v>0</v>
      </c>
      <c r="E34" s="2">
        <f t="shared" si="30"/>
        <v>0</v>
      </c>
      <c r="F34" s="2">
        <f t="shared" si="30"/>
        <v>0</v>
      </c>
      <c r="G34" s="2">
        <f t="shared" si="30"/>
        <v>1</v>
      </c>
      <c r="H34" s="2">
        <f t="shared" si="30"/>
        <v>1</v>
      </c>
      <c r="I34" s="2">
        <f t="shared" si="30"/>
        <v>1</v>
      </c>
      <c r="J34" s="2">
        <f t="shared" si="30"/>
        <v>0</v>
      </c>
      <c r="K34" s="2">
        <f t="shared" si="30"/>
        <v>0</v>
      </c>
      <c r="L34" s="2">
        <f t="shared" si="30"/>
        <v>0</v>
      </c>
      <c r="M34" s="2">
        <f t="shared" si="30"/>
        <v>0</v>
      </c>
      <c r="N34" s="2">
        <f t="shared" si="30"/>
        <v>0</v>
      </c>
      <c r="O34" s="2">
        <f t="shared" si="30"/>
        <v>0</v>
      </c>
      <c r="P34" s="2">
        <f t="shared" si="30"/>
        <v>0</v>
      </c>
      <c r="Q34" s="2">
        <f t="shared" si="30"/>
        <v>0</v>
      </c>
      <c r="R34" s="2">
        <f t="shared" si="30"/>
        <v>0</v>
      </c>
    </row>
    <row r="35" spans="1:18" x14ac:dyDescent="0.3">
      <c r="A35" s="2">
        <f t="shared" si="5"/>
        <v>30</v>
      </c>
      <c r="B35" s="2" t="str">
        <f>Data_base_case!D42</f>
        <v>H2 pipeline to client</v>
      </c>
      <c r="C35" s="2">
        <f t="shared" ref="C35:R35" si="31">IF(C1 = "H2",1,0)</f>
        <v>0</v>
      </c>
      <c r="D35" s="2">
        <f t="shared" si="31"/>
        <v>0</v>
      </c>
      <c r="E35" s="2">
        <f t="shared" si="31"/>
        <v>0</v>
      </c>
      <c r="F35" s="2">
        <f t="shared" si="31"/>
        <v>0</v>
      </c>
      <c r="G35" s="2">
        <f t="shared" si="31"/>
        <v>0</v>
      </c>
      <c r="H35" s="2">
        <f t="shared" si="31"/>
        <v>0</v>
      </c>
      <c r="I35" s="2">
        <f t="shared" si="31"/>
        <v>0</v>
      </c>
      <c r="J35" s="2">
        <f t="shared" si="31"/>
        <v>0</v>
      </c>
      <c r="K35" s="2">
        <f t="shared" si="31"/>
        <v>0</v>
      </c>
      <c r="L35" s="2">
        <f t="shared" si="31"/>
        <v>0</v>
      </c>
      <c r="M35" s="2">
        <f t="shared" si="31"/>
        <v>0</v>
      </c>
      <c r="N35" s="2">
        <f t="shared" si="31"/>
        <v>0</v>
      </c>
      <c r="O35" s="2">
        <f t="shared" si="31"/>
        <v>0</v>
      </c>
      <c r="P35" s="2">
        <f t="shared" si="31"/>
        <v>1</v>
      </c>
      <c r="Q35" s="2">
        <f t="shared" si="31"/>
        <v>1</v>
      </c>
      <c r="R35" s="2">
        <f t="shared" si="31"/>
        <v>1</v>
      </c>
    </row>
    <row r="36" spans="1:18" x14ac:dyDescent="0.3">
      <c r="A36" s="2">
        <f t="shared" si="5"/>
        <v>31</v>
      </c>
      <c r="B36" s="2" t="str">
        <f>Data_base_case!D43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5"/>
        <v>32</v>
      </c>
      <c r="B37" s="2" t="str">
        <f>Data_base_case!D44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5"/>
        <v>33</v>
      </c>
      <c r="B38" s="2" t="str">
        <f>Data_base_case!D45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5"/>
        <v>34</v>
      </c>
      <c r="B39" s="2" t="str">
        <f>Data_base_case!D46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5"/>
        <v>35</v>
      </c>
      <c r="B40" s="2" t="str">
        <f>Data_base_case!D47</f>
        <v>H2 tank compressor</v>
      </c>
      <c r="C40" s="2">
        <f>C42</f>
        <v>0</v>
      </c>
      <c r="D40" s="2">
        <f t="shared" ref="D40:R40" si="32">D42</f>
        <v>0</v>
      </c>
      <c r="E40" s="2">
        <f t="shared" si="32"/>
        <v>0</v>
      </c>
      <c r="F40" s="2">
        <f t="shared" si="32"/>
        <v>0</v>
      </c>
      <c r="G40" s="2">
        <f t="shared" si="32"/>
        <v>0</v>
      </c>
      <c r="H40" s="2">
        <f t="shared" si="32"/>
        <v>0</v>
      </c>
      <c r="I40" s="2">
        <f t="shared" si="32"/>
        <v>0</v>
      </c>
      <c r="J40" s="2">
        <f t="shared" si="32"/>
        <v>0</v>
      </c>
      <c r="K40" s="2">
        <f t="shared" si="32"/>
        <v>0</v>
      </c>
      <c r="L40" s="2">
        <f t="shared" si="32"/>
        <v>0</v>
      </c>
      <c r="M40" s="2">
        <f t="shared" si="32"/>
        <v>0</v>
      </c>
      <c r="N40" s="2">
        <f t="shared" si="32"/>
        <v>0</v>
      </c>
      <c r="O40" s="2">
        <f t="shared" si="32"/>
        <v>0</v>
      </c>
      <c r="P40" s="2">
        <f t="shared" si="32"/>
        <v>0</v>
      </c>
      <c r="Q40" s="2">
        <f t="shared" si="32"/>
        <v>0</v>
      </c>
      <c r="R40" s="2">
        <f t="shared" si="32"/>
        <v>0</v>
      </c>
    </row>
    <row r="41" spans="1:18" x14ac:dyDescent="0.3">
      <c r="A41" s="2">
        <f t="shared" si="5"/>
        <v>36</v>
      </c>
      <c r="B41" s="2" t="str">
        <f>Data_base_case!D48</f>
        <v>H2 tank valve</v>
      </c>
      <c r="C41" s="2">
        <f>C42</f>
        <v>0</v>
      </c>
      <c r="D41" s="2">
        <f t="shared" ref="D41:R41" si="33">D42</f>
        <v>0</v>
      </c>
      <c r="E41" s="2">
        <f t="shared" si="33"/>
        <v>0</v>
      </c>
      <c r="F41" s="2">
        <f t="shared" si="33"/>
        <v>0</v>
      </c>
      <c r="G41" s="2">
        <f t="shared" si="33"/>
        <v>0</v>
      </c>
      <c r="H41" s="2">
        <f t="shared" si="33"/>
        <v>0</v>
      </c>
      <c r="I41" s="2">
        <f t="shared" si="33"/>
        <v>0</v>
      </c>
      <c r="J41" s="2">
        <f t="shared" si="33"/>
        <v>0</v>
      </c>
      <c r="K41" s="2">
        <f t="shared" si="33"/>
        <v>0</v>
      </c>
      <c r="L41" s="2">
        <f t="shared" si="33"/>
        <v>0</v>
      </c>
      <c r="M41" s="2">
        <f t="shared" si="33"/>
        <v>0</v>
      </c>
      <c r="N41" s="2">
        <f t="shared" si="33"/>
        <v>0</v>
      </c>
      <c r="O41" s="2">
        <f t="shared" si="33"/>
        <v>0</v>
      </c>
      <c r="P41" s="2">
        <f t="shared" si="33"/>
        <v>0</v>
      </c>
      <c r="Q41" s="2">
        <f t="shared" si="33"/>
        <v>0</v>
      </c>
      <c r="R41" s="2">
        <f t="shared" si="33"/>
        <v>0</v>
      </c>
    </row>
    <row r="42" spans="1:18" x14ac:dyDescent="0.3">
      <c r="A42" s="2">
        <f t="shared" si="5"/>
        <v>37</v>
      </c>
      <c r="B42" s="2" t="str">
        <f>Data_base_case!D49</f>
        <v>H2 tank</v>
      </c>
      <c r="C42" s="2">
        <f>IF($B42=$A$4,1,0)</f>
        <v>0</v>
      </c>
      <c r="D42" s="2">
        <f t="shared" ref="D42:R42" si="34">IF($B39=$A$4,1,0)</f>
        <v>0</v>
      </c>
      <c r="E42" s="2">
        <f t="shared" si="34"/>
        <v>0</v>
      </c>
      <c r="F42" s="2">
        <f t="shared" si="34"/>
        <v>0</v>
      </c>
      <c r="G42" s="2">
        <f t="shared" si="34"/>
        <v>0</v>
      </c>
      <c r="H42" s="2">
        <f t="shared" si="34"/>
        <v>0</v>
      </c>
      <c r="I42" s="2">
        <f t="shared" si="34"/>
        <v>0</v>
      </c>
      <c r="J42" s="2">
        <f t="shared" si="34"/>
        <v>0</v>
      </c>
      <c r="K42" s="2">
        <f t="shared" si="34"/>
        <v>0</v>
      </c>
      <c r="L42" s="2">
        <f t="shared" si="34"/>
        <v>0</v>
      </c>
      <c r="M42" s="2">
        <f t="shared" si="34"/>
        <v>0</v>
      </c>
      <c r="N42" s="2">
        <f t="shared" si="34"/>
        <v>0</v>
      </c>
      <c r="O42" s="2">
        <f t="shared" si="34"/>
        <v>0</v>
      </c>
      <c r="P42" s="2">
        <f t="shared" si="34"/>
        <v>0</v>
      </c>
      <c r="Q42" s="2">
        <f t="shared" si="34"/>
        <v>0</v>
      </c>
      <c r="R42" s="2">
        <f t="shared" si="34"/>
        <v>0</v>
      </c>
    </row>
    <row r="43" spans="1:18" x14ac:dyDescent="0.3">
      <c r="A43" s="2">
        <f t="shared" si="5"/>
        <v>38</v>
      </c>
      <c r="B43" s="2" t="str">
        <f>Data_base_case!D50</f>
        <v>H2 pipes compressor</v>
      </c>
      <c r="C43" s="2">
        <f>C45</f>
        <v>1</v>
      </c>
      <c r="D43" s="2">
        <f t="shared" ref="D43:R43" si="35">D45</f>
        <v>1</v>
      </c>
      <c r="E43" s="2">
        <f t="shared" si="35"/>
        <v>1</v>
      </c>
      <c r="F43" s="2">
        <f t="shared" si="35"/>
        <v>1</v>
      </c>
      <c r="G43" s="2">
        <f t="shared" si="35"/>
        <v>1</v>
      </c>
      <c r="H43" s="2">
        <f t="shared" si="35"/>
        <v>1</v>
      </c>
      <c r="I43" s="2">
        <f t="shared" si="35"/>
        <v>1</v>
      </c>
      <c r="J43" s="2">
        <f t="shared" si="35"/>
        <v>1</v>
      </c>
      <c r="K43" s="2">
        <f t="shared" si="35"/>
        <v>1</v>
      </c>
      <c r="L43" s="2">
        <f t="shared" si="35"/>
        <v>1</v>
      </c>
      <c r="M43" s="2">
        <f t="shared" si="35"/>
        <v>1</v>
      </c>
      <c r="N43" s="2">
        <f t="shared" si="35"/>
        <v>1</v>
      </c>
      <c r="O43" s="2">
        <f t="shared" si="35"/>
        <v>1</v>
      </c>
      <c r="P43" s="2">
        <f t="shared" si="35"/>
        <v>1</v>
      </c>
      <c r="Q43" s="2">
        <f t="shared" si="35"/>
        <v>1</v>
      </c>
      <c r="R43" s="2">
        <f t="shared" si="35"/>
        <v>1</v>
      </c>
    </row>
    <row r="44" spans="1:18" x14ac:dyDescent="0.3">
      <c r="A44" s="2">
        <f t="shared" si="5"/>
        <v>39</v>
      </c>
      <c r="B44" s="2" t="str">
        <f>Data_base_case!D51</f>
        <v>H2 pipes valve</v>
      </c>
      <c r="C44" s="2">
        <f>C45</f>
        <v>1</v>
      </c>
      <c r="D44" s="2">
        <f t="shared" ref="D44:R44" si="36">D45</f>
        <v>1</v>
      </c>
      <c r="E44" s="2">
        <f t="shared" si="36"/>
        <v>1</v>
      </c>
      <c r="F44" s="2">
        <f t="shared" si="36"/>
        <v>1</v>
      </c>
      <c r="G44" s="2">
        <f t="shared" si="36"/>
        <v>1</v>
      </c>
      <c r="H44" s="2">
        <f t="shared" si="36"/>
        <v>1</v>
      </c>
      <c r="I44" s="2">
        <f t="shared" si="36"/>
        <v>1</v>
      </c>
      <c r="J44" s="2">
        <f t="shared" si="36"/>
        <v>1</v>
      </c>
      <c r="K44" s="2">
        <f t="shared" si="36"/>
        <v>1</v>
      </c>
      <c r="L44" s="2">
        <f t="shared" si="36"/>
        <v>1</v>
      </c>
      <c r="M44" s="2">
        <f t="shared" si="36"/>
        <v>1</v>
      </c>
      <c r="N44" s="2">
        <f t="shared" si="36"/>
        <v>1</v>
      </c>
      <c r="O44" s="2">
        <f t="shared" si="36"/>
        <v>1</v>
      </c>
      <c r="P44" s="2">
        <f t="shared" si="36"/>
        <v>1</v>
      </c>
      <c r="Q44" s="2">
        <f t="shared" si="36"/>
        <v>1</v>
      </c>
      <c r="R44" s="2">
        <f t="shared" si="36"/>
        <v>1</v>
      </c>
    </row>
    <row r="45" spans="1:18" x14ac:dyDescent="0.3">
      <c r="A45" s="2">
        <f t="shared" si="5"/>
        <v>40</v>
      </c>
      <c r="B45" s="2" t="str">
        <f>Data_base_case!D52</f>
        <v>H2 buried pipes</v>
      </c>
      <c r="C45" s="2">
        <f>IF($B45=$A$4,1,0)</f>
        <v>1</v>
      </c>
      <c r="D45" s="2">
        <f t="shared" ref="D45:R45" si="37">IF($B45=$A$4,1,0)</f>
        <v>1</v>
      </c>
      <c r="E45" s="2">
        <f t="shared" si="37"/>
        <v>1</v>
      </c>
      <c r="F45" s="2">
        <f t="shared" si="37"/>
        <v>1</v>
      </c>
      <c r="G45" s="2">
        <f t="shared" si="37"/>
        <v>1</v>
      </c>
      <c r="H45" s="2">
        <f t="shared" si="37"/>
        <v>1</v>
      </c>
      <c r="I45" s="2">
        <f t="shared" si="37"/>
        <v>1</v>
      </c>
      <c r="J45" s="2">
        <f t="shared" si="37"/>
        <v>1</v>
      </c>
      <c r="K45" s="2">
        <f t="shared" si="37"/>
        <v>1</v>
      </c>
      <c r="L45" s="2">
        <f t="shared" si="37"/>
        <v>1</v>
      </c>
      <c r="M45" s="2">
        <f t="shared" si="37"/>
        <v>1</v>
      </c>
      <c r="N45" s="2">
        <f t="shared" si="37"/>
        <v>1</v>
      </c>
      <c r="O45" s="2">
        <f t="shared" si="37"/>
        <v>1</v>
      </c>
      <c r="P45" s="2">
        <f t="shared" si="37"/>
        <v>1</v>
      </c>
      <c r="Q45" s="2">
        <f t="shared" si="37"/>
        <v>1</v>
      </c>
      <c r="R45" s="2">
        <f t="shared" si="37"/>
        <v>1</v>
      </c>
    </row>
    <row r="46" spans="1:18" x14ac:dyDescent="0.3">
      <c r="A46" s="2">
        <f t="shared" si="5"/>
        <v>41</v>
      </c>
      <c r="B46" s="2" t="str">
        <f>Data_base_case!D53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3">
      <c r="A47" s="2">
        <f t="shared" si="5"/>
        <v>42</v>
      </c>
      <c r="B47" s="2" t="str">
        <f>Data_base_case!D54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5"/>
        <v>43</v>
      </c>
      <c r="B48" s="2" t="str">
        <f>Data_base_case!D55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5"/>
        <v>44</v>
      </c>
      <c r="B49" s="2" t="str">
        <f>Data_base_case!D56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5"/>
        <v>45</v>
      </c>
      <c r="B50" s="2" t="str">
        <f>Data_base_case!D57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5"/>
        <v>46</v>
      </c>
      <c r="B51" s="2" t="str">
        <f>Data_base_case!D58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5"/>
        <v>47</v>
      </c>
      <c r="B52" s="2" t="str">
        <f>Data_base_case!D59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5"/>
        <v>48</v>
      </c>
      <c r="B53" s="2" t="str">
        <f>Data_base_case!D60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5"/>
        <v>49</v>
      </c>
      <c r="B54" s="2" t="str">
        <f>Data_base_case!D61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5"/>
        <v>50</v>
      </c>
      <c r="B55" s="2" t="str">
        <f>Data_base_case!D62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5"/>
        <v>51</v>
      </c>
      <c r="B56" s="2" t="str">
        <f>Data_base_case!D63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x14ac:dyDescent="0.3">
      <c r="A57" s="2">
        <f t="shared" si="5"/>
        <v>52</v>
      </c>
      <c r="B57" s="2" t="str">
        <f>Data_base_case!D64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3">
      <c r="A58" s="2">
        <f t="shared" si="5"/>
        <v>53</v>
      </c>
      <c r="B58" s="2" t="str">
        <f>Data_base_case!D65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x14ac:dyDescent="0.3">
      <c r="A59" s="2">
        <f t="shared" si="5"/>
        <v>54</v>
      </c>
      <c r="B59" s="2" t="str">
        <f>Data_base_case!D66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1:18" x14ac:dyDescent="0.3">
      <c r="A60" s="2">
        <f t="shared" si="5"/>
        <v>55</v>
      </c>
      <c r="B60" s="2" t="str">
        <f>Data_base_case!D67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5"/>
        <v>56</v>
      </c>
      <c r="B61" s="2" t="str">
        <f>Data_base_case!D68</f>
        <v>Charge TES</v>
      </c>
      <c r="C61" s="2">
        <f>C60</f>
        <v>0</v>
      </c>
      <c r="D61" s="2">
        <f t="shared" ref="D61:R61" si="38">D60</f>
        <v>0</v>
      </c>
      <c r="E61" s="2">
        <f t="shared" si="38"/>
        <v>0</v>
      </c>
      <c r="F61" s="2">
        <f t="shared" si="38"/>
        <v>0</v>
      </c>
      <c r="G61" s="2">
        <f t="shared" si="38"/>
        <v>0</v>
      </c>
      <c r="H61" s="2">
        <f t="shared" si="38"/>
        <v>0</v>
      </c>
      <c r="I61" s="2">
        <f t="shared" si="38"/>
        <v>0</v>
      </c>
      <c r="J61" s="2">
        <f t="shared" si="38"/>
        <v>0</v>
      </c>
      <c r="K61" s="2">
        <f t="shared" si="38"/>
        <v>0</v>
      </c>
      <c r="L61" s="2">
        <f t="shared" si="38"/>
        <v>0</v>
      </c>
      <c r="M61" s="2">
        <f t="shared" si="38"/>
        <v>0</v>
      </c>
      <c r="N61" s="2">
        <f t="shared" si="38"/>
        <v>0</v>
      </c>
      <c r="O61" s="2">
        <f t="shared" si="38"/>
        <v>0</v>
      </c>
      <c r="P61" s="2">
        <f t="shared" si="38"/>
        <v>0</v>
      </c>
      <c r="Q61" s="2">
        <f t="shared" si="38"/>
        <v>0</v>
      </c>
      <c r="R61" s="2">
        <f t="shared" si="38"/>
        <v>0</v>
      </c>
    </row>
    <row r="62" spans="1:18" x14ac:dyDescent="0.3">
      <c r="A62" s="2">
        <f t="shared" si="5"/>
        <v>57</v>
      </c>
      <c r="B62" s="2" t="str">
        <f>Data_base_case!D69</f>
        <v>Discharge TES</v>
      </c>
      <c r="C62" s="2">
        <f>C60</f>
        <v>0</v>
      </c>
      <c r="D62" s="2">
        <f t="shared" ref="D62:R62" si="39">D60</f>
        <v>0</v>
      </c>
      <c r="E62" s="2">
        <f t="shared" si="39"/>
        <v>0</v>
      </c>
      <c r="F62" s="2">
        <f t="shared" si="39"/>
        <v>0</v>
      </c>
      <c r="G62" s="2">
        <f t="shared" si="39"/>
        <v>0</v>
      </c>
      <c r="H62" s="2">
        <f t="shared" si="39"/>
        <v>0</v>
      </c>
      <c r="I62" s="2">
        <f t="shared" si="39"/>
        <v>0</v>
      </c>
      <c r="J62" s="2">
        <f t="shared" si="39"/>
        <v>0</v>
      </c>
      <c r="K62" s="2">
        <f t="shared" si="39"/>
        <v>0</v>
      </c>
      <c r="L62" s="2">
        <f t="shared" si="39"/>
        <v>0</v>
      </c>
      <c r="M62" s="2">
        <f t="shared" si="39"/>
        <v>0</v>
      </c>
      <c r="N62" s="2">
        <f t="shared" si="39"/>
        <v>0</v>
      </c>
      <c r="O62" s="2">
        <f t="shared" si="39"/>
        <v>0</v>
      </c>
      <c r="P62" s="2">
        <f t="shared" si="39"/>
        <v>0</v>
      </c>
      <c r="Q62" s="2">
        <f t="shared" si="39"/>
        <v>0</v>
      </c>
      <c r="R62" s="2">
        <f t="shared" si="39"/>
        <v>0</v>
      </c>
    </row>
    <row r="63" spans="1:18" x14ac:dyDescent="0.3">
      <c r="A63" s="2">
        <f t="shared" si="5"/>
        <v>58</v>
      </c>
      <c r="B63" s="2" t="str">
        <f>Data_base_case!D70</f>
        <v>TES</v>
      </c>
      <c r="C63" s="2">
        <f>C60</f>
        <v>0</v>
      </c>
      <c r="D63" s="2">
        <f t="shared" ref="D63:R63" si="40">D60</f>
        <v>0</v>
      </c>
      <c r="E63" s="2">
        <f t="shared" si="40"/>
        <v>0</v>
      </c>
      <c r="F63" s="2">
        <f t="shared" si="40"/>
        <v>0</v>
      </c>
      <c r="G63" s="2">
        <f t="shared" si="40"/>
        <v>0</v>
      </c>
      <c r="H63" s="2">
        <f t="shared" si="40"/>
        <v>0</v>
      </c>
      <c r="I63" s="2">
        <f t="shared" si="40"/>
        <v>0</v>
      </c>
      <c r="J63" s="2">
        <f t="shared" si="40"/>
        <v>0</v>
      </c>
      <c r="K63" s="2">
        <f t="shared" si="40"/>
        <v>0</v>
      </c>
      <c r="L63" s="2">
        <f t="shared" si="40"/>
        <v>0</v>
      </c>
      <c r="M63" s="2">
        <f t="shared" si="40"/>
        <v>0</v>
      </c>
      <c r="N63" s="2">
        <f t="shared" si="40"/>
        <v>0</v>
      </c>
      <c r="O63" s="2">
        <f t="shared" si="40"/>
        <v>0</v>
      </c>
      <c r="P63" s="2">
        <f t="shared" si="40"/>
        <v>0</v>
      </c>
      <c r="Q63" s="2">
        <f t="shared" si="40"/>
        <v>0</v>
      </c>
      <c r="R63" s="2">
        <f t="shared" si="40"/>
        <v>0</v>
      </c>
    </row>
    <row r="64" spans="1:18" x14ac:dyDescent="0.3">
      <c r="A64" s="2">
        <f t="shared" si="5"/>
        <v>59</v>
      </c>
      <c r="B64" s="2" t="str">
        <f>Data_base_case!D71</f>
        <v>CSP + TES</v>
      </c>
      <c r="C64" s="2">
        <f>C60</f>
        <v>0</v>
      </c>
      <c r="D64" s="2">
        <f t="shared" ref="D64:R64" si="41">D60</f>
        <v>0</v>
      </c>
      <c r="E64" s="2">
        <f t="shared" si="41"/>
        <v>0</v>
      </c>
      <c r="F64" s="2">
        <f t="shared" si="41"/>
        <v>0</v>
      </c>
      <c r="G64" s="2">
        <f t="shared" si="41"/>
        <v>0</v>
      </c>
      <c r="H64" s="2">
        <f t="shared" si="41"/>
        <v>0</v>
      </c>
      <c r="I64" s="2">
        <f t="shared" si="41"/>
        <v>0</v>
      </c>
      <c r="J64" s="2">
        <f t="shared" si="41"/>
        <v>0</v>
      </c>
      <c r="K64" s="2">
        <f t="shared" si="41"/>
        <v>0</v>
      </c>
      <c r="L64" s="2">
        <f t="shared" si="41"/>
        <v>0</v>
      </c>
      <c r="M64" s="2">
        <f t="shared" si="41"/>
        <v>0</v>
      </c>
      <c r="N64" s="2">
        <f t="shared" si="41"/>
        <v>0</v>
      </c>
      <c r="O64" s="2">
        <f t="shared" si="41"/>
        <v>0</v>
      </c>
      <c r="P64" s="2">
        <f t="shared" si="41"/>
        <v>0</v>
      </c>
      <c r="Q64" s="2">
        <f t="shared" si="41"/>
        <v>0</v>
      </c>
      <c r="R64" s="2">
        <f t="shared" si="41"/>
        <v>0</v>
      </c>
    </row>
    <row r="65" spans="1:18" x14ac:dyDescent="0.3">
      <c r="A65" s="2">
        <f t="shared" si="5"/>
        <v>60</v>
      </c>
      <c r="B65" s="2" t="str">
        <f>Data_base_case!D72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5"/>
        <v>61</v>
      </c>
      <c r="B66" s="2" t="str">
        <f>Data_base_case!D73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5"/>
        <v>62</v>
      </c>
      <c r="B67" s="2" t="str">
        <f>Data_base_case!D74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5"/>
        <v>63</v>
      </c>
      <c r="B68" s="2" t="str">
        <f>Data_base_case!D75</f>
        <v>Charge batteries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</row>
    <row r="69" spans="1:18" x14ac:dyDescent="0.3">
      <c r="A69" s="2">
        <f t="shared" si="5"/>
        <v>64</v>
      </c>
      <c r="B69" s="2" t="str">
        <f>Data_base_case!D76</f>
        <v>Discharge batteries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</row>
    <row r="70" spans="1:18" x14ac:dyDescent="0.3">
      <c r="A70" s="2">
        <f t="shared" si="5"/>
        <v>65</v>
      </c>
      <c r="B70" s="2" t="str">
        <f>Data_base_case!D77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13">
    <cfRule type="cellIs" dxfId="1067" priority="5" operator="equal">
      <formula>1</formula>
    </cfRule>
    <cfRule type="cellIs" dxfId="1066" priority="6" operator="equal">
      <formula>0</formula>
    </cfRule>
  </conditionalFormatting>
  <conditionalFormatting sqref="C14:R70">
    <cfRule type="cellIs" dxfId="1065" priority="1" operator="equal">
      <formula>1</formula>
    </cfRule>
    <cfRule type="cellIs" dxfId="1064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79"/>
  <sheetViews>
    <sheetView topLeftCell="A132" workbookViewId="0">
      <selection activeCell="C105" sqref="C105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8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26"/>
      <c r="B4" s="1" t="s">
        <v>432</v>
      </c>
      <c r="C4" s="11" t="s">
        <v>429</v>
      </c>
      <c r="D4" s="1" t="s">
        <v>79</v>
      </c>
      <c r="E4" s="11" t="s">
        <v>133</v>
      </c>
      <c r="F4" s="1">
        <v>0</v>
      </c>
      <c r="G4" s="70" t="s">
        <v>324</v>
      </c>
      <c r="H4" s="1">
        <f>INDEX(Data_base_case!$D$8:$FS$122,MATCH(Scenarios_definition!C4,Data_base_case!$D$8:$D$122,0),MATCH(Scenarios_definition!D4&amp;Scenarios_definition!G4,Data_base_case!$D$7:$FS$7,0))</f>
        <v>0.35</v>
      </c>
    </row>
    <row r="5" spans="1:140" ht="14.55" customHeight="1" x14ac:dyDescent="0.3">
      <c r="A5" s="26"/>
      <c r="B5" s="1" t="s">
        <v>433</v>
      </c>
      <c r="C5" s="11" t="s">
        <v>429</v>
      </c>
      <c r="D5" s="1" t="s">
        <v>79</v>
      </c>
      <c r="E5" s="11" t="s">
        <v>133</v>
      </c>
      <c r="F5" s="1">
        <v>0</v>
      </c>
      <c r="G5" s="70" t="s">
        <v>324</v>
      </c>
      <c r="H5" s="1">
        <f>INDEX(Data_base_case!$D$8:$FS$122,MATCH(Scenarios_definition!C5,Data_base_case!$D$8:$D$122,0),MATCH(Scenarios_definition!D5&amp;Scenarios_definition!G5,Data_base_case!$D$7:$FS$7,0))</f>
        <v>0.35</v>
      </c>
    </row>
    <row r="6" spans="1:140" ht="14.55" customHeight="1" x14ac:dyDescent="0.3">
      <c r="A6" s="26"/>
      <c r="B6" s="1" t="s">
        <v>434</v>
      </c>
      <c r="C6" s="11" t="s">
        <v>429</v>
      </c>
      <c r="D6" s="1" t="s">
        <v>79</v>
      </c>
      <c r="E6" s="11" t="s">
        <v>133</v>
      </c>
      <c r="F6" s="71">
        <v>0.16691944992061553</v>
      </c>
      <c r="G6" s="70" t="s">
        <v>324</v>
      </c>
      <c r="H6" s="1">
        <f>INDEX(Data_base_case!$D$8:$FS$122,MATCH(Scenarios_definition!C6,Data_base_case!$D$8:$D$122,0),MATCH(Scenarios_definition!D6&amp;Scenarios_definition!G6,Data_base_case!$D$7:$FS$7,0))</f>
        <v>0.35</v>
      </c>
    </row>
    <row r="7" spans="1:140" x14ac:dyDescent="0.3">
      <c r="A7" s="26"/>
      <c r="B7" s="1" t="s">
        <v>435</v>
      </c>
      <c r="C7" s="11" t="s">
        <v>429</v>
      </c>
      <c r="D7" s="1" t="s">
        <v>79</v>
      </c>
      <c r="E7" s="11" t="s">
        <v>133</v>
      </c>
      <c r="F7" s="71">
        <v>0.2333749196264911</v>
      </c>
      <c r="G7" s="70" t="s">
        <v>324</v>
      </c>
      <c r="H7" s="1">
        <f>INDEX(Data_base_case!$D$8:$FS$122,MATCH(Scenarios_definition!C7,Data_base_case!$D$8:$D$122,0),MATCH(Scenarios_definition!D7&amp;Scenarios_definition!G7,Data_base_case!$D$7:$FS$7,0))</f>
        <v>0.35</v>
      </c>
    </row>
    <row r="8" spans="1:140" x14ac:dyDescent="0.3">
      <c r="A8" s="1" t="s">
        <v>432</v>
      </c>
      <c r="B8" s="1" t="s">
        <v>507</v>
      </c>
      <c r="C8" s="11" t="s">
        <v>403</v>
      </c>
      <c r="D8" s="1" t="s">
        <v>81</v>
      </c>
      <c r="E8" s="11" t="s">
        <v>133</v>
      </c>
      <c r="F8" s="71">
        <v>1</v>
      </c>
      <c r="G8" s="70" t="s">
        <v>324</v>
      </c>
      <c r="H8" s="1">
        <f>INDEX(Data_base_case!$D$8:$FS$122,MATCH(Scenarios_definition!C8,Data_base_case!$D$8:$D$122,0),MATCH(Scenarios_definition!D8&amp;Scenarios_definition!G8,Data_base_case!$D$7:$FS$7,0))</f>
        <v>0.5</v>
      </c>
    </row>
    <row r="9" spans="1:140" x14ac:dyDescent="0.3">
      <c r="A9" s="1" t="s">
        <v>433</v>
      </c>
      <c r="B9" s="1" t="s">
        <v>508</v>
      </c>
      <c r="C9" s="11" t="s">
        <v>404</v>
      </c>
      <c r="D9" s="1" t="s">
        <v>81</v>
      </c>
      <c r="E9" s="11" t="s">
        <v>133</v>
      </c>
      <c r="F9" s="71">
        <v>1</v>
      </c>
      <c r="G9" s="70" t="s">
        <v>324</v>
      </c>
      <c r="H9" s="1">
        <f>INDEX(Data_base_case!$D$8:$FS$122,MATCH(Scenarios_definition!C9,Data_base_case!$D$8:$D$122,0),MATCH(Scenarios_definition!D9&amp;Scenarios_definition!G9,Data_base_case!$D$7:$FS$7,0))</f>
        <v>0.5</v>
      </c>
    </row>
    <row r="10" spans="1:140" x14ac:dyDescent="0.3">
      <c r="A10" s="1" t="s">
        <v>434</v>
      </c>
      <c r="B10" s="1" t="s">
        <v>509</v>
      </c>
      <c r="C10" s="11" t="s">
        <v>405</v>
      </c>
      <c r="D10" s="1" t="s">
        <v>81</v>
      </c>
      <c r="E10" s="11" t="s">
        <v>133</v>
      </c>
      <c r="F10" s="71">
        <v>1</v>
      </c>
      <c r="G10" s="70" t="s">
        <v>324</v>
      </c>
      <c r="H10" s="1">
        <f>INDEX(Data_base_case!$D$8:$FS$122,MATCH(Scenarios_definition!C10,Data_base_case!$D$8:$D$122,0),MATCH(Scenarios_definition!D10&amp;Scenarios_definition!G10,Data_base_case!$D$7:$FS$7,0))</f>
        <v>0.5</v>
      </c>
    </row>
    <row r="11" spans="1:140" x14ac:dyDescent="0.3">
      <c r="A11" s="1" t="s">
        <v>435</v>
      </c>
      <c r="B11" s="1" t="s">
        <v>510</v>
      </c>
      <c r="C11" s="11" t="s">
        <v>406</v>
      </c>
      <c r="D11" s="1" t="s">
        <v>81</v>
      </c>
      <c r="E11" s="11" t="s">
        <v>133</v>
      </c>
      <c r="F11" s="71">
        <v>1</v>
      </c>
      <c r="G11" s="70" t="s">
        <v>324</v>
      </c>
      <c r="H11" s="1">
        <f>INDEX(Data_base_case!$D$8:$FS$122,MATCH(Scenarios_definition!C11,Data_base_case!$D$8:$D$122,0),MATCH(Scenarios_definition!D11&amp;Scenarios_definition!G11,Data_base_case!$D$7:$FS$7,0))</f>
        <v>0.5</v>
      </c>
    </row>
    <row r="12" spans="1:140" x14ac:dyDescent="0.3">
      <c r="A12" s="1" t="s">
        <v>432</v>
      </c>
      <c r="B12" s="1" t="s">
        <v>459</v>
      </c>
      <c r="C12" s="11" t="s">
        <v>429</v>
      </c>
      <c r="D12" s="1" t="s">
        <v>186</v>
      </c>
      <c r="E12" s="11" t="s">
        <v>133</v>
      </c>
      <c r="F12" s="1">
        <v>0</v>
      </c>
      <c r="G12" s="70" t="s">
        <v>324</v>
      </c>
      <c r="H12" s="1">
        <f>INDEX(Data_base_case!$D$8:$FS$122,MATCH(Scenarios_definition!C12,Data_base_case!$D$8:$D$122,0),MATCH(Scenarios_definition!D12&amp;Scenarios_definition!G12,Data_base_case!$D$7:$FS$7,0))</f>
        <v>0.11849999999999999</v>
      </c>
    </row>
    <row r="13" spans="1:140" x14ac:dyDescent="0.3">
      <c r="A13" s="1" t="s">
        <v>433</v>
      </c>
      <c r="B13" s="1" t="s">
        <v>460</v>
      </c>
      <c r="C13" s="11" t="s">
        <v>429</v>
      </c>
      <c r="D13" s="1" t="s">
        <v>186</v>
      </c>
      <c r="E13" s="11" t="s">
        <v>133</v>
      </c>
      <c r="F13" s="1">
        <v>0</v>
      </c>
      <c r="G13" s="70" t="s">
        <v>324</v>
      </c>
      <c r="H13" s="1">
        <f>INDEX(Data_base_case!$D$8:$FS$122,MATCH(Scenarios_definition!C13,Data_base_case!$D$8:$D$122,0),MATCH(Scenarios_definition!D13&amp;Scenarios_definition!G13,Data_base_case!$D$7:$FS$7,0))</f>
        <v>0.11849999999999999</v>
      </c>
    </row>
    <row r="14" spans="1:140" x14ac:dyDescent="0.3">
      <c r="A14" s="1" t="s">
        <v>434</v>
      </c>
      <c r="B14" s="1" t="s">
        <v>461</v>
      </c>
      <c r="C14" s="11" t="s">
        <v>429</v>
      </c>
      <c r="D14" s="1" t="s">
        <v>186</v>
      </c>
      <c r="E14" s="11" t="s">
        <v>133</v>
      </c>
      <c r="F14" s="1">
        <v>0</v>
      </c>
      <c r="G14" s="70" t="s">
        <v>324</v>
      </c>
      <c r="H14" s="1">
        <f>INDEX(Data_base_case!$D$8:$FS$122,MATCH(Scenarios_definition!C14,Data_base_case!$D$8:$D$122,0),MATCH(Scenarios_definition!D14&amp;Scenarios_definition!G14,Data_base_case!$D$7:$FS$7,0))</f>
        <v>0.11849999999999999</v>
      </c>
    </row>
    <row r="15" spans="1:140" x14ac:dyDescent="0.3">
      <c r="A15" s="1" t="s">
        <v>435</v>
      </c>
      <c r="B15" s="1" t="s">
        <v>462</v>
      </c>
      <c r="C15" s="11" t="s">
        <v>429</v>
      </c>
      <c r="D15" s="1" t="s">
        <v>186</v>
      </c>
      <c r="E15" s="11" t="s">
        <v>133</v>
      </c>
      <c r="F15" s="1">
        <v>0</v>
      </c>
      <c r="G15" s="70" t="s">
        <v>324</v>
      </c>
      <c r="H15" s="1">
        <f>INDEX(Data_base_case!$D$8:$FS$122,MATCH(Scenarios_definition!C15,Data_base_case!$D$8:$D$122,0),MATCH(Scenarios_definition!D15&amp;Scenarios_definition!G15,Data_base_case!$D$7:$FS$7,0))</f>
        <v>0.11849999999999999</v>
      </c>
    </row>
    <row r="16" spans="1:140" x14ac:dyDescent="0.3">
      <c r="A16" s="1" t="s">
        <v>432</v>
      </c>
      <c r="B16" s="1" t="s">
        <v>463</v>
      </c>
      <c r="C16" s="11" t="s">
        <v>429</v>
      </c>
      <c r="D16" s="1" t="s">
        <v>186</v>
      </c>
      <c r="E16" s="11" t="s">
        <v>133</v>
      </c>
      <c r="F16" s="1">
        <v>0.16</v>
      </c>
      <c r="G16" s="70" t="s">
        <v>324</v>
      </c>
      <c r="H16" s="1">
        <f>INDEX(Data_base_case!$D$8:$FS$122,MATCH(Scenarios_definition!C16,Data_base_case!$D$8:$D$122,0),MATCH(Scenarios_definition!D16&amp;Scenarios_definition!G16,Data_base_case!$D$7:$FS$7,0))</f>
        <v>0.11849999999999999</v>
      </c>
    </row>
    <row r="17" spans="1:8" x14ac:dyDescent="0.3">
      <c r="A17" s="1" t="s">
        <v>433</v>
      </c>
      <c r="B17" s="1" t="s">
        <v>464</v>
      </c>
      <c r="C17" s="11" t="s">
        <v>429</v>
      </c>
      <c r="D17" s="1" t="s">
        <v>186</v>
      </c>
      <c r="E17" s="11" t="s">
        <v>133</v>
      </c>
      <c r="F17" s="1">
        <v>0.16</v>
      </c>
      <c r="G17" s="70" t="s">
        <v>324</v>
      </c>
      <c r="H17" s="1">
        <f>INDEX(Data_base_case!$D$8:$FS$122,MATCH(Scenarios_definition!C17,Data_base_case!$D$8:$D$122,0),MATCH(Scenarios_definition!D17&amp;Scenarios_definition!G17,Data_base_case!$D$7:$FS$7,0))</f>
        <v>0.11849999999999999</v>
      </c>
    </row>
    <row r="18" spans="1:8" x14ac:dyDescent="0.3">
      <c r="A18" s="1" t="s">
        <v>434</v>
      </c>
      <c r="B18" s="1" t="s">
        <v>465</v>
      </c>
      <c r="C18" s="11" t="s">
        <v>429</v>
      </c>
      <c r="D18" s="1" t="s">
        <v>186</v>
      </c>
      <c r="E18" s="11" t="s">
        <v>133</v>
      </c>
      <c r="F18" s="1">
        <v>0.16</v>
      </c>
      <c r="G18" s="70" t="s">
        <v>324</v>
      </c>
      <c r="H18" s="1">
        <f>INDEX(Data_base_case!$D$8:$FS$122,MATCH(Scenarios_definition!C18,Data_base_case!$D$8:$D$122,0),MATCH(Scenarios_definition!D18&amp;Scenarios_definition!G18,Data_base_case!$D$7:$FS$7,0))</f>
        <v>0.11849999999999999</v>
      </c>
    </row>
    <row r="19" spans="1:8" x14ac:dyDescent="0.3">
      <c r="A19" s="1" t="s">
        <v>435</v>
      </c>
      <c r="B19" s="1" t="s">
        <v>466</v>
      </c>
      <c r="C19" s="11" t="s">
        <v>429</v>
      </c>
      <c r="D19" s="1" t="s">
        <v>186</v>
      </c>
      <c r="E19" s="11" t="s">
        <v>133</v>
      </c>
      <c r="F19" s="1">
        <v>0.16</v>
      </c>
      <c r="G19" s="70" t="s">
        <v>324</v>
      </c>
      <c r="H19" s="1">
        <f>INDEX(Data_base_case!$D$8:$FS$122,MATCH(Scenarios_definition!C19,Data_base_case!$D$8:$D$122,0),MATCH(Scenarios_definition!D19&amp;Scenarios_definition!G19,Data_base_case!$D$7:$FS$7,0))</f>
        <v>0.11849999999999999</v>
      </c>
    </row>
    <row r="20" spans="1:8" x14ac:dyDescent="0.3">
      <c r="A20" s="1" t="s">
        <v>432</v>
      </c>
      <c r="B20" s="1" t="s">
        <v>467</v>
      </c>
      <c r="C20" s="1" t="s">
        <v>427</v>
      </c>
      <c r="D20" s="1" t="s">
        <v>186</v>
      </c>
      <c r="E20" s="11" t="s">
        <v>133</v>
      </c>
      <c r="F20" s="1">
        <f>H20</f>
        <v>0.02</v>
      </c>
      <c r="G20" s="70" t="s">
        <v>285</v>
      </c>
      <c r="H20" s="1">
        <f>INDEX(Data_base_case!$D$8:$FS$122,MATCH(Scenarios_definition!C20,Data_base_case!$D$8:$D$122,0),MATCH(Scenarios_definition!D20&amp;Scenarios_definition!G20,Data_base_case!$D$7:$FS$7,0))</f>
        <v>0.02</v>
      </c>
    </row>
    <row r="21" spans="1:8" x14ac:dyDescent="0.3">
      <c r="A21" s="1" t="s">
        <v>433</v>
      </c>
      <c r="B21" s="1" t="s">
        <v>468</v>
      </c>
      <c r="C21" s="1" t="s">
        <v>427</v>
      </c>
      <c r="D21" s="1" t="s">
        <v>186</v>
      </c>
      <c r="E21" s="11" t="s">
        <v>133</v>
      </c>
      <c r="F21" s="1">
        <f>H21</f>
        <v>0.02</v>
      </c>
      <c r="G21" s="70" t="s">
        <v>285</v>
      </c>
      <c r="H21" s="1">
        <f>INDEX(Data_base_case!$D$8:$FS$122,MATCH(Scenarios_definition!C21,Data_base_case!$D$8:$D$122,0),MATCH(Scenarios_definition!D21&amp;Scenarios_definition!G21,Data_base_case!$D$7:$FS$7,0))</f>
        <v>0.02</v>
      </c>
    </row>
    <row r="22" spans="1:8" x14ac:dyDescent="0.3">
      <c r="A22" s="1" t="s">
        <v>434</v>
      </c>
      <c r="B22" s="1" t="s">
        <v>469</v>
      </c>
      <c r="C22" s="1" t="s">
        <v>427</v>
      </c>
      <c r="D22" s="1" t="s">
        <v>186</v>
      </c>
      <c r="E22" s="11" t="s">
        <v>133</v>
      </c>
      <c r="F22" s="1">
        <f t="shared" ref="F22:F23" si="0">H22</f>
        <v>0.02</v>
      </c>
      <c r="G22" s="70" t="s">
        <v>285</v>
      </c>
      <c r="H22" s="1">
        <f>INDEX(Data_base_case!$D$8:$FS$122,MATCH(Scenarios_definition!C22,Data_base_case!$D$8:$D$122,0),MATCH(Scenarios_definition!D22&amp;Scenarios_definition!G22,Data_base_case!$D$7:$FS$7,0))</f>
        <v>0.02</v>
      </c>
    </row>
    <row r="23" spans="1:8" x14ac:dyDescent="0.3">
      <c r="A23" s="1" t="s">
        <v>435</v>
      </c>
      <c r="B23" s="1" t="s">
        <v>470</v>
      </c>
      <c r="C23" s="1" t="s">
        <v>427</v>
      </c>
      <c r="D23" s="1" t="s">
        <v>186</v>
      </c>
      <c r="E23" s="11" t="s">
        <v>133</v>
      </c>
      <c r="F23" s="1">
        <f t="shared" si="0"/>
        <v>0.02</v>
      </c>
      <c r="G23" s="70" t="s">
        <v>285</v>
      </c>
      <c r="H23" s="1">
        <f>INDEX(Data_base_case!$D$8:$FS$122,MATCH(Scenarios_definition!C23,Data_base_case!$D$8:$D$122,0),MATCH(Scenarios_definition!D23&amp;Scenarios_definition!G23,Data_base_case!$D$7:$FS$7,0))</f>
        <v>0.02</v>
      </c>
    </row>
    <row r="24" spans="1:8" x14ac:dyDescent="0.3">
      <c r="A24" s="1" t="s">
        <v>432</v>
      </c>
      <c r="B24" s="1" t="s">
        <v>471</v>
      </c>
      <c r="C24" s="1" t="s">
        <v>427</v>
      </c>
      <c r="D24" s="1" t="s">
        <v>186</v>
      </c>
      <c r="E24" s="11" t="s">
        <v>133</v>
      </c>
      <c r="F24" s="1">
        <f>H24</f>
        <v>6.7000000000000004E-2</v>
      </c>
      <c r="G24" s="70" t="s">
        <v>320</v>
      </c>
      <c r="H24" s="1">
        <f>INDEX(Data_base_case!$D$8:$FS$122,MATCH(Scenarios_definition!C24,Data_base_case!$D$8:$D$122,0),MATCH(Scenarios_definition!D24&amp;Scenarios_definition!G24,Data_base_case!$D$7:$FS$7,0))</f>
        <v>6.7000000000000004E-2</v>
      </c>
    </row>
    <row r="25" spans="1:8" x14ac:dyDescent="0.3">
      <c r="A25" s="1" t="s">
        <v>433</v>
      </c>
      <c r="B25" s="1" t="s">
        <v>472</v>
      </c>
      <c r="C25" s="1" t="s">
        <v>427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70" t="s">
        <v>320</v>
      </c>
      <c r="H25" s="1">
        <f>INDEX(Data_base_case!$D$8:$FS$122,MATCH(Scenarios_definition!C25,Data_base_case!$D$8:$D$122,0),MATCH(Scenarios_definition!D25&amp;Scenarios_definition!G25,Data_base_case!$D$7:$FS$7,0))</f>
        <v>6.7000000000000004E-2</v>
      </c>
    </row>
    <row r="26" spans="1:8" x14ac:dyDescent="0.3">
      <c r="A26" s="1" t="s">
        <v>434</v>
      </c>
      <c r="B26" s="1" t="s">
        <v>473</v>
      </c>
      <c r="C26" s="1" t="s">
        <v>427</v>
      </c>
      <c r="D26" s="1" t="s">
        <v>186</v>
      </c>
      <c r="E26" s="11" t="s">
        <v>133</v>
      </c>
      <c r="F26" s="1">
        <f t="shared" si="1"/>
        <v>6.7000000000000004E-2</v>
      </c>
      <c r="G26" s="70" t="s">
        <v>320</v>
      </c>
      <c r="H26" s="1">
        <f>INDEX(Data_base_case!$D$8:$FS$122,MATCH(Scenarios_definition!C26,Data_base_case!$D$8:$D$122,0),MATCH(Scenarios_definition!D26&amp;Scenarios_definition!G26,Data_base_case!$D$7:$FS$7,0))</f>
        <v>6.7000000000000004E-2</v>
      </c>
    </row>
    <row r="27" spans="1:8" x14ac:dyDescent="0.3">
      <c r="A27" s="1" t="s">
        <v>435</v>
      </c>
      <c r="B27" s="1" t="s">
        <v>474</v>
      </c>
      <c r="C27" s="1" t="s">
        <v>427</v>
      </c>
      <c r="D27" s="1" t="s">
        <v>186</v>
      </c>
      <c r="E27" s="11" t="s">
        <v>133</v>
      </c>
      <c r="F27" s="1">
        <f t="shared" si="1"/>
        <v>6.7000000000000004E-2</v>
      </c>
      <c r="G27" s="70" t="s">
        <v>320</v>
      </c>
      <c r="H27" s="1">
        <f>INDEX(Data_base_case!$D$8:$FS$122,MATCH(Scenarios_definition!C27,Data_base_case!$D$8:$D$122,0),MATCH(Scenarios_definition!D27&amp;Scenarios_definition!G27,Data_base_case!$D$7:$FS$7,0))</f>
        <v>6.7000000000000004E-2</v>
      </c>
    </row>
    <row r="28" spans="1:8" x14ac:dyDescent="0.3">
      <c r="A28" s="1" t="s">
        <v>432</v>
      </c>
      <c r="B28" s="1" t="s">
        <v>475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70" t="s">
        <v>285</v>
      </c>
      <c r="H28" s="1">
        <f>INDEX(Data_base_case!$D$8:$FS$122,MATCH(Scenarios_definition!C28,Data_base_case!$D$8:$D$122,0),MATCH(Scenarios_definition!D28&amp;Scenarios_definition!G28,Data_base_case!$D$7:$FS$7,0))</f>
        <v>0</v>
      </c>
    </row>
    <row r="29" spans="1:8" x14ac:dyDescent="0.3">
      <c r="A29" s="1" t="s">
        <v>433</v>
      </c>
      <c r="B29" s="1" t="s">
        <v>476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70" t="s">
        <v>285</v>
      </c>
      <c r="H29" s="1">
        <f>INDEX(Data_base_case!$D$8:$FS$122,MATCH(Scenarios_definition!C29,Data_base_case!$D$8:$D$122,0),MATCH(Scenarios_definition!D29&amp;Scenarios_definition!G29,Data_base_case!$D$7:$FS$7,0))</f>
        <v>0</v>
      </c>
    </row>
    <row r="30" spans="1:8" x14ac:dyDescent="0.3">
      <c r="A30" s="1" t="s">
        <v>434</v>
      </c>
      <c r="B30" s="1" t="s">
        <v>477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70" t="s">
        <v>285</v>
      </c>
      <c r="H30" s="1">
        <f>INDEX(Data_base_case!$D$8:$FS$122,MATCH(Scenarios_definition!C30,Data_base_case!$D$8:$D$122,0),MATCH(Scenarios_definition!D30&amp;Scenarios_definition!G30,Data_base_case!$D$7:$FS$7,0))</f>
        <v>0</v>
      </c>
    </row>
    <row r="31" spans="1:8" x14ac:dyDescent="0.3">
      <c r="A31" s="1" t="s">
        <v>435</v>
      </c>
      <c r="B31" s="1" t="s">
        <v>478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70" t="s">
        <v>285</v>
      </c>
      <c r="H31" s="1">
        <f>INDEX(Data_base_case!$D$8:$FS$122,MATCH(Scenarios_definition!C31,Data_base_case!$D$8:$D$122,0),MATCH(Scenarios_definition!D31&amp;Scenarios_definition!G31,Data_base_case!$D$7:$FS$7,0))</f>
        <v>0</v>
      </c>
    </row>
    <row r="32" spans="1:8" x14ac:dyDescent="0.3">
      <c r="A32" s="1" t="s">
        <v>432</v>
      </c>
      <c r="B32" s="1" t="s">
        <v>479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70" t="s">
        <v>320</v>
      </c>
      <c r="H32" s="1">
        <f>INDEX(Data_base_case!$D$8:$FS$122,MATCH(Scenarios_definition!C32,Data_base_case!$D$8:$D$122,0),MATCH(Scenarios_definition!D32&amp;Scenarios_definition!G32,Data_base_case!$D$7:$FS$7,0))</f>
        <v>3.3500000000000002E-2</v>
      </c>
    </row>
    <row r="33" spans="1:8" x14ac:dyDescent="0.3">
      <c r="A33" s="1" t="s">
        <v>433</v>
      </c>
      <c r="B33" s="1" t="s">
        <v>480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70" t="s">
        <v>320</v>
      </c>
      <c r="H33" s="1">
        <f>INDEX(Data_base_case!$D$8:$FS$122,MATCH(Scenarios_definition!C33,Data_base_case!$D$8:$D$122,0),MATCH(Scenarios_definition!D33&amp;Scenarios_definition!G33,Data_base_case!$D$7:$FS$7,0))</f>
        <v>3.3500000000000002E-2</v>
      </c>
    </row>
    <row r="34" spans="1:8" x14ac:dyDescent="0.3">
      <c r="A34" s="1" t="s">
        <v>434</v>
      </c>
      <c r="B34" s="1" t="s">
        <v>481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70" t="s">
        <v>320</v>
      </c>
      <c r="H34" s="1">
        <f>INDEX(Data_base_case!$D$8:$FS$122,MATCH(Scenarios_definition!C34,Data_base_case!$D$8:$D$122,0),MATCH(Scenarios_definition!D34&amp;Scenarios_definition!G34,Data_base_case!$D$7:$FS$7,0))</f>
        <v>3.3500000000000002E-2</v>
      </c>
    </row>
    <row r="35" spans="1:8" x14ac:dyDescent="0.3">
      <c r="A35" s="1" t="s">
        <v>435</v>
      </c>
      <c r="B35" s="1" t="s">
        <v>482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70" t="s">
        <v>320</v>
      </c>
      <c r="H35" s="1">
        <f>INDEX(Data_base_case!$D$8:$FS$122,MATCH(Scenarios_definition!C35,Data_base_case!$D$8:$D$122,0),MATCH(Scenarios_definition!D35&amp;Scenarios_definition!G35,Data_base_case!$D$7:$FS$7,0))</f>
        <v>3.3500000000000002E-2</v>
      </c>
    </row>
    <row r="36" spans="1:8" x14ac:dyDescent="0.3">
      <c r="A36" s="1" t="s">
        <v>432</v>
      </c>
      <c r="B36" s="1" t="s">
        <v>483</v>
      </c>
      <c r="C36" s="13" t="s">
        <v>440</v>
      </c>
      <c r="D36" s="1" t="s">
        <v>187</v>
      </c>
      <c r="E36" s="11" t="s">
        <v>133</v>
      </c>
      <c r="F36" s="1">
        <f t="shared" si="1"/>
        <v>0.18992999999999999</v>
      </c>
      <c r="G36" s="70" t="s">
        <v>285</v>
      </c>
      <c r="H36" s="1">
        <f>INDEX(Data_base_case!$D$8:$FS$122,MATCH(Scenarios_definition!C36,Data_base_case!$D$8:$D$122,0),MATCH(Scenarios_definition!D36&amp;Scenarios_definition!G36,Data_base_case!$D$7:$FS$7,0))</f>
        <v>0.18992999999999999</v>
      </c>
    </row>
    <row r="37" spans="1:8" x14ac:dyDescent="0.3">
      <c r="A37" s="1" t="s">
        <v>433</v>
      </c>
      <c r="B37" s="1" t="s">
        <v>484</v>
      </c>
      <c r="C37" s="13" t="s">
        <v>441</v>
      </c>
      <c r="D37" s="1" t="s">
        <v>187</v>
      </c>
      <c r="E37" s="11" t="s">
        <v>133</v>
      </c>
      <c r="F37" s="1">
        <f t="shared" si="1"/>
        <v>0.18992999999999999</v>
      </c>
      <c r="G37" s="70" t="s">
        <v>285</v>
      </c>
      <c r="H37" s="1">
        <f>INDEX(Data_base_case!$D$8:$FS$122,MATCH(Scenarios_definition!C37,Data_base_case!$D$8:$D$122,0),MATCH(Scenarios_definition!D37&amp;Scenarios_definition!G37,Data_base_case!$D$7:$FS$7,0))</f>
        <v>0.18992999999999999</v>
      </c>
    </row>
    <row r="38" spans="1:8" x14ac:dyDescent="0.3">
      <c r="A38" s="1" t="s">
        <v>434</v>
      </c>
      <c r="B38" s="1" t="s">
        <v>485</v>
      </c>
      <c r="C38" s="13" t="s">
        <v>442</v>
      </c>
      <c r="D38" s="1" t="s">
        <v>187</v>
      </c>
      <c r="E38" s="11" t="s">
        <v>133</v>
      </c>
      <c r="F38" s="1">
        <f t="shared" si="1"/>
        <v>0.13195000000000001</v>
      </c>
      <c r="G38" s="70" t="s">
        <v>285</v>
      </c>
      <c r="H38" s="1">
        <f>INDEX(Data_base_case!$D$8:$FS$122,MATCH(Scenarios_definition!C38,Data_base_case!$D$8:$D$122,0),MATCH(Scenarios_definition!D38&amp;Scenarios_definition!G38,Data_base_case!$D$7:$FS$7,0))</f>
        <v>0.13195000000000001</v>
      </c>
    </row>
    <row r="39" spans="1:8" x14ac:dyDescent="0.3">
      <c r="A39" s="1" t="s">
        <v>435</v>
      </c>
      <c r="B39" s="1" t="s">
        <v>486</v>
      </c>
      <c r="C39" s="13" t="s">
        <v>443</v>
      </c>
      <c r="D39" s="1" t="s">
        <v>187</v>
      </c>
      <c r="E39" s="11" t="s">
        <v>133</v>
      </c>
      <c r="F39" s="1">
        <f t="shared" si="1"/>
        <v>0.13195000000000001</v>
      </c>
      <c r="G39" s="70" t="s">
        <v>285</v>
      </c>
      <c r="H39" s="1">
        <f>INDEX(Data_base_case!$D$8:$FS$122,MATCH(Scenarios_definition!C39,Data_base_case!$D$8:$D$122,0),MATCH(Scenarios_definition!D39&amp;Scenarios_definition!G39,Data_base_case!$D$7:$FS$7,0))</f>
        <v>0.13195000000000001</v>
      </c>
    </row>
    <row r="40" spans="1:8" x14ac:dyDescent="0.3">
      <c r="A40" s="1" t="s">
        <v>432</v>
      </c>
      <c r="B40" s="1" t="s">
        <v>487</v>
      </c>
      <c r="C40" s="13" t="s">
        <v>440</v>
      </c>
      <c r="D40" s="1" t="s">
        <v>187</v>
      </c>
      <c r="E40" s="11" t="s">
        <v>133</v>
      </c>
      <c r="F40" s="1">
        <f t="shared" si="1"/>
        <v>9.4969999999999999E-2</v>
      </c>
      <c r="G40" s="70" t="s">
        <v>320</v>
      </c>
      <c r="H40" s="1">
        <f>INDEX(Data_base_case!$D$8:$FS$122,MATCH(Scenarios_definition!C40,Data_base_case!$D$8:$D$122,0),MATCH(Scenarios_definition!D40&amp;Scenarios_definition!G40,Data_base_case!$D$7:$FS$7,0))</f>
        <v>9.4969999999999999E-2</v>
      </c>
    </row>
    <row r="41" spans="1:8" x14ac:dyDescent="0.3">
      <c r="A41" s="1" t="s">
        <v>433</v>
      </c>
      <c r="B41" s="1" t="s">
        <v>488</v>
      </c>
      <c r="C41" s="13" t="s">
        <v>441</v>
      </c>
      <c r="D41" s="1" t="s">
        <v>187</v>
      </c>
      <c r="E41" s="11" t="s">
        <v>133</v>
      </c>
      <c r="F41" s="1">
        <f t="shared" si="1"/>
        <v>9.4969999999999999E-2</v>
      </c>
      <c r="G41" s="70" t="s">
        <v>320</v>
      </c>
      <c r="H41" s="1">
        <f>INDEX(Data_base_case!$D$8:$FS$122,MATCH(Scenarios_definition!C41,Data_base_case!$D$8:$D$122,0),MATCH(Scenarios_definition!D41&amp;Scenarios_definition!G41,Data_base_case!$D$7:$FS$7,0))</f>
        <v>9.4969999999999999E-2</v>
      </c>
    </row>
    <row r="42" spans="1:8" x14ac:dyDescent="0.3">
      <c r="A42" s="1" t="s">
        <v>434</v>
      </c>
      <c r="B42" s="1" t="s">
        <v>489</v>
      </c>
      <c r="C42" s="13" t="s">
        <v>442</v>
      </c>
      <c r="D42" s="1" t="s">
        <v>187</v>
      </c>
      <c r="E42" s="11" t="s">
        <v>133</v>
      </c>
      <c r="F42" s="1">
        <f t="shared" si="1"/>
        <v>7.2499999999999995E-2</v>
      </c>
      <c r="G42" s="70" t="s">
        <v>320</v>
      </c>
      <c r="H42" s="1">
        <f>INDEX(Data_base_case!$D$8:$FS$122,MATCH(Scenarios_definition!C42,Data_base_case!$D$8:$D$122,0),MATCH(Scenarios_definition!D42&amp;Scenarios_definition!G42,Data_base_case!$D$7:$FS$7,0))</f>
        <v>7.2499999999999995E-2</v>
      </c>
    </row>
    <row r="43" spans="1:8" x14ac:dyDescent="0.3">
      <c r="A43" s="1" t="s">
        <v>435</v>
      </c>
      <c r="B43" s="1" t="s">
        <v>490</v>
      </c>
      <c r="C43" s="13" t="s">
        <v>443</v>
      </c>
      <c r="D43" s="1" t="s">
        <v>187</v>
      </c>
      <c r="E43" s="11" t="s">
        <v>133</v>
      </c>
      <c r="F43" s="1">
        <f t="shared" si="1"/>
        <v>7.2499999999999995E-2</v>
      </c>
      <c r="G43" s="70" t="s">
        <v>320</v>
      </c>
      <c r="H43" s="1">
        <f>INDEX(Data_base_case!$D$8:$FS$122,MATCH(Scenarios_definition!C43,Data_base_case!$D$8:$D$122,0),MATCH(Scenarios_definition!D43&amp;Scenarios_definition!G43,Data_base_case!$D$7:$FS$7,0))</f>
        <v>7.2499999999999995E-2</v>
      </c>
    </row>
    <row r="44" spans="1:8" x14ac:dyDescent="0.3">
      <c r="A44" s="1" t="s">
        <v>432</v>
      </c>
      <c r="B44" s="1" t="s">
        <v>499</v>
      </c>
      <c r="C44" s="11" t="s">
        <v>403</v>
      </c>
      <c r="D44" s="1" t="s">
        <v>183</v>
      </c>
      <c r="E44" s="11" t="s">
        <v>133</v>
      </c>
      <c r="F44" s="1">
        <f t="shared" si="1"/>
        <v>12444.9</v>
      </c>
      <c r="G44" s="70" t="s">
        <v>285</v>
      </c>
      <c r="H44" s="1">
        <f>INDEX(Data_base_case!$D$8:$FS$122,MATCH(Scenarios_definition!C44,Data_base_case!$D$8:$D$122,0),MATCH(Scenarios_definition!D44&amp;Scenarios_definition!G44,Data_base_case!$D$7:$FS$7,0))</f>
        <v>12444.9</v>
      </c>
    </row>
    <row r="45" spans="1:8" x14ac:dyDescent="0.3">
      <c r="B45" s="1" t="s">
        <v>499</v>
      </c>
      <c r="C45" s="11" t="s">
        <v>403</v>
      </c>
      <c r="D45" s="1" t="s">
        <v>184</v>
      </c>
      <c r="E45" s="11" t="s">
        <v>133</v>
      </c>
      <c r="F45" s="1">
        <f t="shared" si="1"/>
        <v>1186</v>
      </c>
      <c r="G45" s="70" t="s">
        <v>285</v>
      </c>
      <c r="H45" s="1">
        <f>INDEX(Data_base_case!$D$8:$FS$122,MATCH(Scenarios_definition!C45,Data_base_case!$D$8:$D$122,0),MATCH(Scenarios_definition!D45&amp;Scenarios_definition!G45,Data_base_case!$D$7:$FS$7,0))</f>
        <v>1186</v>
      </c>
    </row>
    <row r="46" spans="1:8" x14ac:dyDescent="0.3">
      <c r="A46" s="1" t="s">
        <v>433</v>
      </c>
      <c r="B46" s="1" t="s">
        <v>500</v>
      </c>
      <c r="C46" s="11" t="s">
        <v>404</v>
      </c>
      <c r="D46" s="1" t="s">
        <v>183</v>
      </c>
      <c r="E46" s="11" t="s">
        <v>133</v>
      </c>
      <c r="F46" s="1">
        <f t="shared" si="1"/>
        <v>16131.25</v>
      </c>
      <c r="G46" s="70" t="s">
        <v>285</v>
      </c>
      <c r="H46" s="1">
        <f>INDEX(Data_base_case!$D$8:$FS$122,MATCH(Scenarios_definition!C46,Data_base_case!$D$8:$D$122,0),MATCH(Scenarios_definition!D46&amp;Scenarios_definition!G46,Data_base_case!$D$7:$FS$7,0))</f>
        <v>16131.25</v>
      </c>
    </row>
    <row r="47" spans="1:8" x14ac:dyDescent="0.3">
      <c r="B47" s="1" t="s">
        <v>500</v>
      </c>
      <c r="C47" s="11" t="s">
        <v>404</v>
      </c>
      <c r="D47" s="1" t="s">
        <v>184</v>
      </c>
      <c r="E47" s="11" t="s">
        <v>133</v>
      </c>
      <c r="F47" s="1">
        <f t="shared" si="1"/>
        <v>1209.51</v>
      </c>
      <c r="G47" s="70" t="s">
        <v>285</v>
      </c>
      <c r="H47" s="1">
        <f>INDEX(Data_base_case!$D$8:$FS$122,MATCH(Scenarios_definition!C47,Data_base_case!$D$8:$D$122,0),MATCH(Scenarios_definition!D47&amp;Scenarios_definition!G47,Data_base_case!$D$7:$FS$7,0))</f>
        <v>1209.51</v>
      </c>
    </row>
    <row r="48" spans="1:8" x14ac:dyDescent="0.3">
      <c r="A48" s="1" t="s">
        <v>434</v>
      </c>
      <c r="B48" s="1" t="s">
        <v>501</v>
      </c>
      <c r="C48" s="11" t="s">
        <v>405</v>
      </c>
      <c r="D48" s="1" t="s">
        <v>183</v>
      </c>
      <c r="E48" s="11" t="s">
        <v>133</v>
      </c>
      <c r="F48" s="1">
        <f t="shared" si="1"/>
        <v>15142.26</v>
      </c>
      <c r="G48" s="70" t="s">
        <v>285</v>
      </c>
      <c r="H48" s="1">
        <f>INDEX(Data_base_case!$D$8:$FS$122,MATCH(Scenarios_definition!C48,Data_base_case!$D$8:$D$122,0),MATCH(Scenarios_definition!D48&amp;Scenarios_definition!G48,Data_base_case!$D$7:$FS$7,0))</f>
        <v>15142.26</v>
      </c>
    </row>
    <row r="49" spans="1:8" x14ac:dyDescent="0.3">
      <c r="B49" s="1" t="s">
        <v>501</v>
      </c>
      <c r="C49" s="11" t="s">
        <v>405</v>
      </c>
      <c r="D49" s="1" t="s">
        <v>184</v>
      </c>
      <c r="E49" s="11" t="s">
        <v>133</v>
      </c>
      <c r="F49" s="1">
        <f t="shared" si="1"/>
        <v>1348.76</v>
      </c>
      <c r="G49" s="70" t="s">
        <v>285</v>
      </c>
      <c r="H49" s="1">
        <f>INDEX(Data_base_case!$D$8:$FS$122,MATCH(Scenarios_definition!C49,Data_base_case!$D$8:$D$122,0),MATCH(Scenarios_definition!D49&amp;Scenarios_definition!G49,Data_base_case!$D$7:$FS$7,0))</f>
        <v>1348.76</v>
      </c>
    </row>
    <row r="50" spans="1:8" x14ac:dyDescent="0.3">
      <c r="A50" s="1" t="s">
        <v>435</v>
      </c>
      <c r="B50" s="1" t="s">
        <v>502</v>
      </c>
      <c r="C50" s="11" t="s">
        <v>406</v>
      </c>
      <c r="D50" s="1" t="s">
        <v>183</v>
      </c>
      <c r="E50" s="11" t="s">
        <v>133</v>
      </c>
      <c r="F50" s="1">
        <f t="shared" si="1"/>
        <v>20860.61</v>
      </c>
      <c r="G50" s="70" t="s">
        <v>285</v>
      </c>
      <c r="H50" s="1">
        <f>INDEX(Data_base_case!$D$8:$FS$122,MATCH(Scenarios_definition!C50,Data_base_case!$D$8:$D$122,0),MATCH(Scenarios_definition!D50&amp;Scenarios_definition!G50,Data_base_case!$D$7:$FS$7,0))</f>
        <v>20860.61</v>
      </c>
    </row>
    <row r="51" spans="1:8" x14ac:dyDescent="0.3">
      <c r="B51" s="1" t="s">
        <v>502</v>
      </c>
      <c r="C51" s="11" t="s">
        <v>406</v>
      </c>
      <c r="D51" s="1" t="s">
        <v>184</v>
      </c>
      <c r="E51" s="11" t="s">
        <v>133</v>
      </c>
      <c r="F51" s="1">
        <f t="shared" si="1"/>
        <v>1698.86</v>
      </c>
      <c r="G51" s="70" t="s">
        <v>285</v>
      </c>
      <c r="H51" s="1">
        <f>INDEX(Data_base_case!$D$8:$FS$122,MATCH(Scenarios_definition!C51,Data_base_case!$D$8:$D$122,0),MATCH(Scenarios_definition!D51&amp;Scenarios_definition!G51,Data_base_case!$D$7:$FS$7,0))</f>
        <v>1698.86</v>
      </c>
    </row>
    <row r="52" spans="1:8" x14ac:dyDescent="0.3">
      <c r="A52" s="1" t="s">
        <v>432</v>
      </c>
      <c r="B52" s="1" t="s">
        <v>503</v>
      </c>
      <c r="C52" s="11" t="s">
        <v>403</v>
      </c>
      <c r="D52" s="1" t="s">
        <v>183</v>
      </c>
      <c r="E52" s="11" t="s">
        <v>133</v>
      </c>
      <c r="F52" s="1">
        <f t="shared" si="1"/>
        <v>7466.94</v>
      </c>
      <c r="G52" s="70" t="s">
        <v>320</v>
      </c>
      <c r="H52" s="1">
        <f>INDEX(Data_base_case!$D$8:$FS$122,MATCH(Scenarios_definition!C52,Data_base_case!$D$8:$D$122,0),MATCH(Scenarios_definition!D52&amp;Scenarios_definition!G52,Data_base_case!$D$7:$FS$7,0))</f>
        <v>7466.94</v>
      </c>
    </row>
    <row r="53" spans="1:8" x14ac:dyDescent="0.3">
      <c r="B53" s="1" t="s">
        <v>503</v>
      </c>
      <c r="C53" s="11" t="s">
        <v>403</v>
      </c>
      <c r="D53" s="1" t="s">
        <v>184</v>
      </c>
      <c r="E53" s="11" t="s">
        <v>133</v>
      </c>
      <c r="F53" s="1">
        <f t="shared" si="1"/>
        <v>887.32</v>
      </c>
      <c r="G53" s="70" t="s">
        <v>320</v>
      </c>
      <c r="H53" s="1">
        <f>INDEX(Data_base_case!$D$8:$FS$122,MATCH(Scenarios_definition!C53,Data_base_case!$D$8:$D$122,0),MATCH(Scenarios_definition!D53&amp;Scenarios_definition!G53,Data_base_case!$D$7:$FS$7,0))</f>
        <v>887.32</v>
      </c>
    </row>
    <row r="54" spans="1:8" x14ac:dyDescent="0.3">
      <c r="A54" s="1" t="s">
        <v>433</v>
      </c>
      <c r="B54" s="1" t="s">
        <v>504</v>
      </c>
      <c r="C54" s="11" t="s">
        <v>404</v>
      </c>
      <c r="D54" s="1" t="s">
        <v>183</v>
      </c>
      <c r="E54" s="11" t="s">
        <v>133</v>
      </c>
      <c r="F54" s="1">
        <f t="shared" si="1"/>
        <v>9678.75</v>
      </c>
      <c r="G54" s="70" t="s">
        <v>320</v>
      </c>
      <c r="H54" s="1">
        <f>INDEX(Data_base_case!$D$8:$FS$122,MATCH(Scenarios_definition!C54,Data_base_case!$D$8:$D$122,0),MATCH(Scenarios_definition!D54&amp;Scenarios_definition!G54,Data_base_case!$D$7:$FS$7,0))</f>
        <v>9678.75</v>
      </c>
    </row>
    <row r="55" spans="1:8" x14ac:dyDescent="0.3">
      <c r="B55" s="1" t="s">
        <v>504</v>
      </c>
      <c r="C55" s="11" t="s">
        <v>404</v>
      </c>
      <c r="D55" s="1" t="s">
        <v>184</v>
      </c>
      <c r="E55" s="11" t="s">
        <v>133</v>
      </c>
      <c r="F55" s="1">
        <f t="shared" si="1"/>
        <v>1209.51</v>
      </c>
      <c r="G55" s="70" t="s">
        <v>320</v>
      </c>
      <c r="H55" s="1">
        <f>INDEX(Data_base_case!$D$8:$FS$122,MATCH(Scenarios_definition!C55,Data_base_case!$D$8:$D$122,0),MATCH(Scenarios_definition!D55&amp;Scenarios_definition!G55,Data_base_case!$D$7:$FS$7,0))</f>
        <v>1209.51</v>
      </c>
    </row>
    <row r="56" spans="1:8" x14ac:dyDescent="0.3">
      <c r="A56" s="1" t="s">
        <v>434</v>
      </c>
      <c r="B56" s="1" t="s">
        <v>505</v>
      </c>
      <c r="C56" s="11" t="s">
        <v>405</v>
      </c>
      <c r="D56" s="1" t="s">
        <v>183</v>
      </c>
      <c r="E56" s="11" t="s">
        <v>133</v>
      </c>
      <c r="F56" s="1">
        <f t="shared" si="1"/>
        <v>9085.35</v>
      </c>
      <c r="G56" s="70" t="s">
        <v>320</v>
      </c>
      <c r="H56" s="1">
        <f>INDEX(Data_base_case!$D$8:$FS$122,MATCH(Scenarios_definition!C56,Data_base_case!$D$8:$D$122,0),MATCH(Scenarios_definition!D56&amp;Scenarios_definition!G56,Data_base_case!$D$7:$FS$7,0))</f>
        <v>9085.35</v>
      </c>
    </row>
    <row r="57" spans="1:8" x14ac:dyDescent="0.3">
      <c r="B57" s="1" t="s">
        <v>505</v>
      </c>
      <c r="C57" s="11" t="s">
        <v>405</v>
      </c>
      <c r="D57" s="1" t="s">
        <v>184</v>
      </c>
      <c r="E57" s="11" t="s">
        <v>133</v>
      </c>
      <c r="F57" s="1">
        <f t="shared" si="1"/>
        <v>985.35</v>
      </c>
      <c r="G57" s="70" t="s">
        <v>320</v>
      </c>
      <c r="H57" s="1">
        <f>INDEX(Data_base_case!$D$8:$FS$122,MATCH(Scenarios_definition!C57,Data_base_case!$D$8:$D$122,0),MATCH(Scenarios_definition!D57&amp;Scenarios_definition!G57,Data_base_case!$D$7:$FS$7,0))</f>
        <v>985.35</v>
      </c>
    </row>
    <row r="58" spans="1:8" x14ac:dyDescent="0.3">
      <c r="A58" s="1" t="s">
        <v>435</v>
      </c>
      <c r="B58" s="1" t="s">
        <v>506</v>
      </c>
      <c r="C58" s="11" t="s">
        <v>406</v>
      </c>
      <c r="D58" s="1" t="s">
        <v>183</v>
      </c>
      <c r="E58" s="11" t="s">
        <v>133</v>
      </c>
      <c r="F58" s="1">
        <f t="shared" si="1"/>
        <v>12516.37</v>
      </c>
      <c r="G58" s="70" t="s">
        <v>320</v>
      </c>
      <c r="H58" s="1">
        <f>INDEX(Data_base_case!$D$8:$FS$122,MATCH(Scenarios_definition!C58,Data_base_case!$D$8:$D$122,0),MATCH(Scenarios_definition!D58&amp;Scenarios_definition!G58,Data_base_case!$D$7:$FS$7,0))</f>
        <v>12516.37</v>
      </c>
    </row>
    <row r="59" spans="1:8" x14ac:dyDescent="0.3">
      <c r="B59" s="1" t="s">
        <v>506</v>
      </c>
      <c r="C59" s="11" t="s">
        <v>406</v>
      </c>
      <c r="D59" s="1" t="s">
        <v>184</v>
      </c>
      <c r="E59" s="11" t="s">
        <v>133</v>
      </c>
      <c r="F59" s="1">
        <f t="shared" si="1"/>
        <v>1198.2</v>
      </c>
      <c r="G59" s="70" t="s">
        <v>320</v>
      </c>
      <c r="H59" s="1">
        <f>INDEX(Data_base_case!$D$8:$FS$122,MATCH(Scenarios_definition!C59,Data_base_case!$D$8:$D$122,0),MATCH(Scenarios_definition!D59&amp;Scenarios_definition!G59,Data_base_case!$D$7:$FS$7,0))</f>
        <v>1198.2</v>
      </c>
    </row>
    <row r="60" spans="1:8" x14ac:dyDescent="0.3">
      <c r="A60" s="1" t="s">
        <v>432</v>
      </c>
      <c r="B60" t="s">
        <v>518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70" t="s">
        <v>323</v>
      </c>
      <c r="H60" s="1">
        <f>INDEX(Data_base_case!$D$8:$FS$122,MATCH(Scenarios_definition!C60,Data_base_case!$D$8:$D$122,0),MATCH(Scenarios_definition!D60&amp;Scenarios_definition!G60,Data_base_case!$D$7:$FS$7,0))</f>
        <v>105260</v>
      </c>
    </row>
    <row r="61" spans="1:8" x14ac:dyDescent="0.3">
      <c r="B61" t="s">
        <v>518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70" t="s">
        <v>323</v>
      </c>
      <c r="H61" s="1">
        <f>INDEX(Data_base_case!$D$8:$FS$122,MATCH(Scenarios_definition!C61,Data_base_case!$D$8:$D$122,0),MATCH(Scenarios_definition!D61&amp;Scenarios_definition!G61,Data_base_case!$D$7:$FS$7,0))</f>
        <v>8999.7300000000014</v>
      </c>
    </row>
    <row r="62" spans="1:8" x14ac:dyDescent="0.3">
      <c r="A62" s="1" t="s">
        <v>433</v>
      </c>
      <c r="B62" t="s">
        <v>519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70" t="s">
        <v>323</v>
      </c>
      <c r="H62" s="1">
        <f>INDEX(Data_base_case!$D$8:$FS$122,MATCH(Scenarios_definition!C62,Data_base_case!$D$8:$D$122,0),MATCH(Scenarios_definition!D62&amp;Scenarios_definition!G62,Data_base_case!$D$7:$FS$7,0))</f>
        <v>105260</v>
      </c>
    </row>
    <row r="63" spans="1:8" x14ac:dyDescent="0.3">
      <c r="B63" t="s">
        <v>519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70" t="s">
        <v>323</v>
      </c>
      <c r="H63" s="1">
        <f>INDEX(Data_base_case!$D$8:$FS$122,MATCH(Scenarios_definition!C63,Data_base_case!$D$8:$D$122,0),MATCH(Scenarios_definition!D63&amp;Scenarios_definition!G63,Data_base_case!$D$7:$FS$7,0))</f>
        <v>8999.7300000000014</v>
      </c>
    </row>
    <row r="64" spans="1:8" x14ac:dyDescent="0.3">
      <c r="A64" s="1" t="s">
        <v>434</v>
      </c>
      <c r="B64" t="s">
        <v>520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70" t="s">
        <v>323</v>
      </c>
      <c r="H64" s="1">
        <f>INDEX(Data_base_case!$D$8:$FS$122,MATCH(Scenarios_definition!C64,Data_base_case!$D$8:$D$122,0),MATCH(Scenarios_definition!D64&amp;Scenarios_definition!G64,Data_base_case!$D$7:$FS$7,0))</f>
        <v>105260</v>
      </c>
    </row>
    <row r="65" spans="1:8" x14ac:dyDescent="0.3">
      <c r="B65" t="s">
        <v>520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70" t="s">
        <v>323</v>
      </c>
      <c r="H65" s="1">
        <f>INDEX(Data_base_case!$D$8:$FS$122,MATCH(Scenarios_definition!C65,Data_base_case!$D$8:$D$122,0),MATCH(Scenarios_definition!D65&amp;Scenarios_definition!G65,Data_base_case!$D$7:$FS$7,0))</f>
        <v>8999.7300000000014</v>
      </c>
    </row>
    <row r="66" spans="1:8" x14ac:dyDescent="0.3">
      <c r="A66" s="1" t="s">
        <v>435</v>
      </c>
      <c r="B66" t="s">
        <v>521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70" t="s">
        <v>323</v>
      </c>
      <c r="H66" s="1">
        <f>INDEX(Data_base_case!$D$8:$FS$122,MATCH(Scenarios_definition!C66,Data_base_case!$D$8:$D$122,0),MATCH(Scenarios_definition!D66&amp;Scenarios_definition!G66,Data_base_case!$D$7:$FS$7,0))</f>
        <v>105260</v>
      </c>
    </row>
    <row r="67" spans="1:8" x14ac:dyDescent="0.3">
      <c r="B67" t="s">
        <v>521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70" t="s">
        <v>323</v>
      </c>
      <c r="H67" s="1">
        <f>INDEX(Data_base_case!$D$8:$FS$122,MATCH(Scenarios_definition!C67,Data_base_case!$D$8:$D$122,0),MATCH(Scenarios_definition!D67&amp;Scenarios_definition!G67,Data_base_case!$D$7:$FS$7,0))</f>
        <v>8999.7300000000014</v>
      </c>
    </row>
    <row r="68" spans="1:8" x14ac:dyDescent="0.3">
      <c r="A68" s="1" t="s">
        <v>432</v>
      </c>
      <c r="B68" t="s">
        <v>530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70" t="s">
        <v>326</v>
      </c>
      <c r="H68" s="1">
        <f>INDEX(Data_base_case!$D$8:$FS$122,MATCH(Scenarios_definition!C68,Data_base_case!$D$8:$D$122,0),MATCH(Scenarios_definition!D68&amp;Scenarios_definition!G68,Data_base_case!$D$7:$FS$7,0))</f>
        <v>15200</v>
      </c>
    </row>
    <row r="69" spans="1:8" x14ac:dyDescent="0.3">
      <c r="B69" t="s">
        <v>530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70" t="s">
        <v>326</v>
      </c>
      <c r="H69" s="1">
        <f>INDEX(Data_base_case!$D$8:$FS$122,MATCH(Scenarios_definition!C69,Data_base_case!$D$8:$D$122,0),MATCH(Scenarios_definition!D69&amp;Scenarios_definition!G69,Data_base_case!$D$7:$FS$7,0))</f>
        <v>1299.6000000000001</v>
      </c>
    </row>
    <row r="70" spans="1:8" x14ac:dyDescent="0.3">
      <c r="A70" s="1" t="s">
        <v>433</v>
      </c>
      <c r="B70" t="s">
        <v>531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70" t="s">
        <v>326</v>
      </c>
      <c r="H70" s="1">
        <f>INDEX(Data_base_case!$D$8:$FS$122,MATCH(Scenarios_definition!C70,Data_base_case!$D$8:$D$122,0),MATCH(Scenarios_definition!D70&amp;Scenarios_definition!G70,Data_base_case!$D$7:$FS$7,0))</f>
        <v>15200</v>
      </c>
    </row>
    <row r="71" spans="1:8" x14ac:dyDescent="0.3">
      <c r="B71" t="s">
        <v>531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70" t="s">
        <v>326</v>
      </c>
      <c r="H71" s="1">
        <f>INDEX(Data_base_case!$D$8:$FS$122,MATCH(Scenarios_definition!C71,Data_base_case!$D$8:$D$122,0),MATCH(Scenarios_definition!D71&amp;Scenarios_definition!G71,Data_base_case!$D$7:$FS$7,0))</f>
        <v>1299.6000000000001</v>
      </c>
    </row>
    <row r="72" spans="1:8" x14ac:dyDescent="0.3">
      <c r="A72" s="1" t="s">
        <v>434</v>
      </c>
      <c r="B72" t="s">
        <v>532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70" t="s">
        <v>326</v>
      </c>
      <c r="H72" s="1">
        <f>INDEX(Data_base_case!$D$8:$FS$122,MATCH(Scenarios_definition!C72,Data_base_case!$D$8:$D$122,0),MATCH(Scenarios_definition!D72&amp;Scenarios_definition!G72,Data_base_case!$D$7:$FS$7,0))</f>
        <v>15200</v>
      </c>
    </row>
    <row r="73" spans="1:8" x14ac:dyDescent="0.3">
      <c r="B73" t="s">
        <v>532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70" t="s">
        <v>326</v>
      </c>
      <c r="H73" s="1">
        <f>INDEX(Data_base_case!$D$8:$FS$122,MATCH(Scenarios_definition!C73,Data_base_case!$D$8:$D$122,0),MATCH(Scenarios_definition!D73&amp;Scenarios_definition!G73,Data_base_case!$D$7:$FS$7,0))</f>
        <v>1299.6000000000001</v>
      </c>
    </row>
    <row r="74" spans="1:8" x14ac:dyDescent="0.3">
      <c r="A74" s="1" t="s">
        <v>435</v>
      </c>
      <c r="B74" t="s">
        <v>533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70" t="s">
        <v>326</v>
      </c>
      <c r="H74" s="1">
        <f>INDEX(Data_base_case!$D$8:$FS$122,MATCH(Scenarios_definition!C74,Data_base_case!$D$8:$D$122,0),MATCH(Scenarios_definition!D74&amp;Scenarios_definition!G74,Data_base_case!$D$7:$FS$7,0))</f>
        <v>15200</v>
      </c>
    </row>
    <row r="75" spans="1:8" x14ac:dyDescent="0.3">
      <c r="B75" t="s">
        <v>533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70" t="s">
        <v>326</v>
      </c>
      <c r="H75" s="1">
        <f>INDEX(Data_base_case!$D$8:$FS$122,MATCH(Scenarios_definition!C75,Data_base_case!$D$8:$D$122,0),MATCH(Scenarios_definition!D75&amp;Scenarios_definition!G75,Data_base_case!$D$7:$FS$7,0))</f>
        <v>1299.6000000000001</v>
      </c>
    </row>
    <row r="76" spans="1:8" x14ac:dyDescent="0.3">
      <c r="A76" s="1" t="s">
        <v>432</v>
      </c>
      <c r="B76" t="s">
        <v>522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70" t="s">
        <v>323</v>
      </c>
      <c r="H76" s="1">
        <f>INDEX(Data_base_case!$D$8:$FS$122,MATCH(Scenarios_definition!C76,Data_base_case!$D$8:$D$122,0),MATCH(Scenarios_definition!D76&amp;Scenarios_definition!G76,Data_base_case!$D$7:$FS$7,0))</f>
        <v>250</v>
      </c>
    </row>
    <row r="77" spans="1:8" x14ac:dyDescent="0.3">
      <c r="B77" t="s">
        <v>522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70" t="s">
        <v>323</v>
      </c>
      <c r="H77" s="1">
        <f>INDEX(Data_base_case!$D$8:$FS$122,MATCH(Scenarios_definition!C77,Data_base_case!$D$8:$D$122,0),MATCH(Scenarios_definition!D77&amp;Scenarios_definition!G77,Data_base_case!$D$7:$FS$7,0))</f>
        <v>7.5</v>
      </c>
    </row>
    <row r="78" spans="1:8" x14ac:dyDescent="0.3">
      <c r="B78" t="s">
        <v>522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70" t="s">
        <v>323</v>
      </c>
      <c r="H78" s="1">
        <f>INDEX(Data_base_case!$D$8:$FS$122,MATCH(Scenarios_definition!C78,Data_base_case!$D$8:$D$122,0),MATCH(Scenarios_definition!D78&amp;Scenarios_definition!G78,Data_base_case!$D$7:$FS$7,0))</f>
        <v>550</v>
      </c>
    </row>
    <row r="79" spans="1:8" x14ac:dyDescent="0.3">
      <c r="B79" t="s">
        <v>522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70" t="s">
        <v>323</v>
      </c>
      <c r="H79" s="1">
        <f>INDEX(Data_base_case!$D$8:$FS$122,MATCH(Scenarios_definition!C79,Data_base_case!$D$8:$D$122,0),MATCH(Scenarios_definition!D79&amp;Scenarios_definition!G79,Data_base_case!$D$7:$FS$7,0))</f>
        <v>8.25</v>
      </c>
    </row>
    <row r="80" spans="1:8" x14ac:dyDescent="0.3">
      <c r="A80" s="1" t="s">
        <v>433</v>
      </c>
      <c r="B80" t="s">
        <v>523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70" t="s">
        <v>323</v>
      </c>
      <c r="H80" s="1">
        <f>INDEX(Data_base_case!$D$8:$FS$122,MATCH(Scenarios_definition!C80,Data_base_case!$D$8:$D$122,0),MATCH(Scenarios_definition!D80&amp;Scenarios_definition!G80,Data_base_case!$D$7:$FS$7,0))</f>
        <v>250</v>
      </c>
    </row>
    <row r="81" spans="1:8" x14ac:dyDescent="0.3">
      <c r="B81" t="s">
        <v>523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70" t="s">
        <v>323</v>
      </c>
      <c r="H81" s="1">
        <f>INDEX(Data_base_case!$D$8:$FS$122,MATCH(Scenarios_definition!C81,Data_base_case!$D$8:$D$122,0),MATCH(Scenarios_definition!D81&amp;Scenarios_definition!G81,Data_base_case!$D$7:$FS$7,0))</f>
        <v>7.5</v>
      </c>
    </row>
    <row r="82" spans="1:8" x14ac:dyDescent="0.3">
      <c r="B82" t="s">
        <v>523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70" t="s">
        <v>323</v>
      </c>
      <c r="H82" s="1">
        <f>INDEX(Data_base_case!$D$8:$FS$122,MATCH(Scenarios_definition!C82,Data_base_case!$D$8:$D$122,0),MATCH(Scenarios_definition!D82&amp;Scenarios_definition!G82,Data_base_case!$D$7:$FS$7,0))</f>
        <v>550</v>
      </c>
    </row>
    <row r="83" spans="1:8" x14ac:dyDescent="0.3">
      <c r="B83" t="s">
        <v>523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70" t="s">
        <v>323</v>
      </c>
      <c r="H83" s="1">
        <f>INDEX(Data_base_case!$D$8:$FS$122,MATCH(Scenarios_definition!C83,Data_base_case!$D$8:$D$122,0),MATCH(Scenarios_definition!D83&amp;Scenarios_definition!G83,Data_base_case!$D$7:$FS$7,0))</f>
        <v>8.25</v>
      </c>
    </row>
    <row r="84" spans="1:8" x14ac:dyDescent="0.3">
      <c r="A84" s="1" t="s">
        <v>434</v>
      </c>
      <c r="B84" t="s">
        <v>524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70" t="s">
        <v>323</v>
      </c>
      <c r="H84" s="1">
        <f>INDEX(Data_base_case!$D$8:$FS$122,MATCH(Scenarios_definition!C84,Data_base_case!$D$8:$D$122,0),MATCH(Scenarios_definition!D84&amp;Scenarios_definition!G84,Data_base_case!$D$7:$FS$7,0))</f>
        <v>250</v>
      </c>
    </row>
    <row r="85" spans="1:8" x14ac:dyDescent="0.3">
      <c r="B85" t="s">
        <v>524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70" t="s">
        <v>323</v>
      </c>
      <c r="H85" s="1">
        <f>INDEX(Data_base_case!$D$8:$FS$122,MATCH(Scenarios_definition!C85,Data_base_case!$D$8:$D$122,0),MATCH(Scenarios_definition!D85&amp;Scenarios_definition!G85,Data_base_case!$D$7:$FS$7,0))</f>
        <v>7.5</v>
      </c>
    </row>
    <row r="86" spans="1:8" x14ac:dyDescent="0.3">
      <c r="B86" t="s">
        <v>524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70" t="s">
        <v>323</v>
      </c>
      <c r="H86" s="1">
        <f>INDEX(Data_base_case!$D$8:$FS$122,MATCH(Scenarios_definition!C86,Data_base_case!$D$8:$D$122,0),MATCH(Scenarios_definition!D86&amp;Scenarios_definition!G86,Data_base_case!$D$7:$FS$7,0))</f>
        <v>550</v>
      </c>
    </row>
    <row r="87" spans="1:8" x14ac:dyDescent="0.3">
      <c r="B87" t="s">
        <v>524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70" t="s">
        <v>323</v>
      </c>
      <c r="H87" s="1">
        <f>INDEX(Data_base_case!$D$8:$FS$122,MATCH(Scenarios_definition!C87,Data_base_case!$D$8:$D$122,0),MATCH(Scenarios_definition!D87&amp;Scenarios_definition!G87,Data_base_case!$D$7:$FS$7,0))</f>
        <v>8.25</v>
      </c>
    </row>
    <row r="88" spans="1:8" x14ac:dyDescent="0.3">
      <c r="A88" s="1" t="s">
        <v>435</v>
      </c>
      <c r="B88" t="s">
        <v>525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70" t="s">
        <v>323</v>
      </c>
      <c r="H88" s="1">
        <f>INDEX(Data_base_case!$D$8:$FS$122,MATCH(Scenarios_definition!C88,Data_base_case!$D$8:$D$122,0),MATCH(Scenarios_definition!D88&amp;Scenarios_definition!G88,Data_base_case!$D$7:$FS$7,0))</f>
        <v>250</v>
      </c>
    </row>
    <row r="89" spans="1:8" x14ac:dyDescent="0.3">
      <c r="B89" t="s">
        <v>525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70" t="s">
        <v>323</v>
      </c>
      <c r="H89" s="1">
        <f>INDEX(Data_base_case!$D$8:$FS$122,MATCH(Scenarios_definition!C89,Data_base_case!$D$8:$D$122,0),MATCH(Scenarios_definition!D89&amp;Scenarios_definition!G89,Data_base_case!$D$7:$FS$7,0))</f>
        <v>7.5</v>
      </c>
    </row>
    <row r="90" spans="1:8" x14ac:dyDescent="0.3">
      <c r="B90" t="s">
        <v>525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70" t="s">
        <v>323</v>
      </c>
      <c r="H90" s="1">
        <f>INDEX(Data_base_case!$D$8:$FS$122,MATCH(Scenarios_definition!C90,Data_base_case!$D$8:$D$122,0),MATCH(Scenarios_definition!D90&amp;Scenarios_definition!G90,Data_base_case!$D$7:$FS$7,0))</f>
        <v>550</v>
      </c>
    </row>
    <row r="91" spans="1:8" x14ac:dyDescent="0.3">
      <c r="B91" t="s">
        <v>525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70" t="s">
        <v>323</v>
      </c>
      <c r="H91" s="1">
        <f>INDEX(Data_base_case!$D$8:$FS$122,MATCH(Scenarios_definition!C91,Data_base_case!$D$8:$D$122,0),MATCH(Scenarios_definition!D91&amp;Scenarios_definition!G91,Data_base_case!$D$7:$FS$7,0))</f>
        <v>8.25</v>
      </c>
    </row>
    <row r="92" spans="1:8" x14ac:dyDescent="0.3">
      <c r="A92" s="1" t="s">
        <v>432</v>
      </c>
      <c r="B92" t="s">
        <v>534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70" t="s">
        <v>326</v>
      </c>
      <c r="H92" s="1">
        <f>INDEX(Data_base_case!$D$8:$FS$122,MATCH(Scenarios_definition!C92,Data_base_case!$D$8:$D$122,0),MATCH(Scenarios_definition!D92&amp;Scenarios_definition!G92,Data_base_case!$D$7:$FS$7,0))</f>
        <v>250</v>
      </c>
    </row>
    <row r="93" spans="1:8" x14ac:dyDescent="0.3">
      <c r="B93" t="s">
        <v>534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70" t="s">
        <v>326</v>
      </c>
      <c r="H93" s="1">
        <f>INDEX(Data_base_case!$D$8:$FS$122,MATCH(Scenarios_definition!C93,Data_base_case!$D$8:$D$122,0),MATCH(Scenarios_definition!D93&amp;Scenarios_definition!G93,Data_base_case!$D$7:$FS$7,0))</f>
        <v>7.5</v>
      </c>
    </row>
    <row r="94" spans="1:8" x14ac:dyDescent="0.3">
      <c r="B94" t="s">
        <v>534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70" t="s">
        <v>326</v>
      </c>
      <c r="H94" s="1">
        <f>INDEX(Data_base_case!$D$8:$FS$122,MATCH(Scenarios_definition!C94,Data_base_case!$D$8:$D$122,0),MATCH(Scenarios_definition!D94&amp;Scenarios_definition!G94,Data_base_case!$D$7:$FS$7,0))</f>
        <v>180</v>
      </c>
    </row>
    <row r="95" spans="1:8" x14ac:dyDescent="0.3">
      <c r="B95" t="s">
        <v>534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70" t="s">
        <v>326</v>
      </c>
      <c r="H95" s="1">
        <f>INDEX(Data_base_case!$D$8:$FS$122,MATCH(Scenarios_definition!C95,Data_base_case!$D$8:$D$122,0),MATCH(Scenarios_definition!D95&amp;Scenarios_definition!G95,Data_base_case!$D$7:$FS$7,0))</f>
        <v>2.6999999999999997</v>
      </c>
    </row>
    <row r="96" spans="1:8" x14ac:dyDescent="0.3">
      <c r="A96" s="1" t="s">
        <v>433</v>
      </c>
      <c r="B96" t="s">
        <v>535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70" t="s">
        <v>326</v>
      </c>
      <c r="H96" s="1">
        <f>INDEX(Data_base_case!$D$8:$FS$122,MATCH(Scenarios_definition!C96,Data_base_case!$D$8:$D$122,0),MATCH(Scenarios_definition!D96&amp;Scenarios_definition!G96,Data_base_case!$D$7:$FS$7,0))</f>
        <v>250</v>
      </c>
    </row>
    <row r="97" spans="1:8" x14ac:dyDescent="0.3">
      <c r="B97" t="s">
        <v>535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70" t="s">
        <v>326</v>
      </c>
      <c r="H97" s="1">
        <f>INDEX(Data_base_case!$D$8:$FS$122,MATCH(Scenarios_definition!C97,Data_base_case!$D$8:$D$122,0),MATCH(Scenarios_definition!D97&amp;Scenarios_definition!G97,Data_base_case!$D$7:$FS$7,0))</f>
        <v>7.5</v>
      </c>
    </row>
    <row r="98" spans="1:8" x14ac:dyDescent="0.3">
      <c r="B98" t="s">
        <v>535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70" t="s">
        <v>326</v>
      </c>
      <c r="H98" s="1">
        <f>INDEX(Data_base_case!$D$8:$FS$122,MATCH(Scenarios_definition!C98,Data_base_case!$D$8:$D$122,0),MATCH(Scenarios_definition!D98&amp;Scenarios_definition!G98,Data_base_case!$D$7:$FS$7,0))</f>
        <v>180</v>
      </c>
    </row>
    <row r="99" spans="1:8" x14ac:dyDescent="0.3">
      <c r="B99" t="s">
        <v>535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70" t="s">
        <v>326</v>
      </c>
      <c r="H99" s="1">
        <f>INDEX(Data_base_case!$D$8:$FS$122,MATCH(Scenarios_definition!C99,Data_base_case!$D$8:$D$122,0),MATCH(Scenarios_definition!D99&amp;Scenarios_definition!G99,Data_base_case!$D$7:$FS$7,0))</f>
        <v>2.6999999999999997</v>
      </c>
    </row>
    <row r="100" spans="1:8" x14ac:dyDescent="0.3">
      <c r="A100" s="1" t="s">
        <v>434</v>
      </c>
      <c r="B100" t="s">
        <v>536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70" t="s">
        <v>326</v>
      </c>
      <c r="H100" s="1">
        <f>INDEX(Data_base_case!$D$8:$FS$122,MATCH(Scenarios_definition!C100,Data_base_case!$D$8:$D$122,0),MATCH(Scenarios_definition!D100&amp;Scenarios_definition!G100,Data_base_case!$D$7:$FS$7,0))</f>
        <v>250</v>
      </c>
    </row>
    <row r="101" spans="1:8" x14ac:dyDescent="0.3">
      <c r="B101" t="s">
        <v>536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70" t="s">
        <v>326</v>
      </c>
      <c r="H101" s="1">
        <f>INDEX(Data_base_case!$D$8:$FS$122,MATCH(Scenarios_definition!C101,Data_base_case!$D$8:$D$122,0),MATCH(Scenarios_definition!D101&amp;Scenarios_definition!G101,Data_base_case!$D$7:$FS$7,0))</f>
        <v>7.5</v>
      </c>
    </row>
    <row r="102" spans="1:8" x14ac:dyDescent="0.3">
      <c r="B102" t="s">
        <v>536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70" t="s">
        <v>326</v>
      </c>
      <c r="H102" s="1">
        <f>INDEX(Data_base_case!$D$8:$FS$122,MATCH(Scenarios_definition!C102,Data_base_case!$D$8:$D$122,0),MATCH(Scenarios_definition!D102&amp;Scenarios_definition!G102,Data_base_case!$D$7:$FS$7,0))</f>
        <v>180</v>
      </c>
    </row>
    <row r="103" spans="1:8" x14ac:dyDescent="0.3">
      <c r="B103" t="s">
        <v>536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70" t="s">
        <v>326</v>
      </c>
      <c r="H103" s="1">
        <f>INDEX(Data_base_case!$D$8:$FS$122,MATCH(Scenarios_definition!C103,Data_base_case!$D$8:$D$122,0),MATCH(Scenarios_definition!D103&amp;Scenarios_definition!G103,Data_base_case!$D$7:$FS$7,0))</f>
        <v>2.6999999999999997</v>
      </c>
    </row>
    <row r="104" spans="1:8" x14ac:dyDescent="0.3">
      <c r="A104" s="1" t="s">
        <v>435</v>
      </c>
      <c r="B104" t="s">
        <v>537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70" t="s">
        <v>326</v>
      </c>
      <c r="H104" s="1">
        <f>INDEX(Data_base_case!$D$8:$FS$122,MATCH(Scenarios_definition!C104,Data_base_case!$D$8:$D$122,0),MATCH(Scenarios_definition!D104&amp;Scenarios_definition!G104,Data_base_case!$D$7:$FS$7,0))</f>
        <v>250</v>
      </c>
    </row>
    <row r="105" spans="1:8" x14ac:dyDescent="0.3">
      <c r="B105" t="s">
        <v>537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70" t="s">
        <v>326</v>
      </c>
      <c r="H105" s="1">
        <f>INDEX(Data_base_case!$D$8:$FS$122,MATCH(Scenarios_definition!C105,Data_base_case!$D$8:$D$122,0),MATCH(Scenarios_definition!D105&amp;Scenarios_definition!G105,Data_base_case!$D$7:$FS$7,0))</f>
        <v>7.5</v>
      </c>
    </row>
    <row r="106" spans="1:8" x14ac:dyDescent="0.3">
      <c r="B106" t="s">
        <v>537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70" t="s">
        <v>326</v>
      </c>
      <c r="H106" s="1">
        <f>INDEX(Data_base_case!$D$8:$FS$122,MATCH(Scenarios_definition!C106,Data_base_case!$D$8:$D$122,0),MATCH(Scenarios_definition!D106&amp;Scenarios_definition!G106,Data_base_case!$D$7:$FS$7,0))</f>
        <v>180</v>
      </c>
    </row>
    <row r="107" spans="1:8" x14ac:dyDescent="0.3">
      <c r="B107" t="s">
        <v>537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70" t="s">
        <v>326</v>
      </c>
      <c r="H107" s="1">
        <f>INDEX(Data_base_case!$D$8:$FS$122,MATCH(Scenarios_definition!C107,Data_base_case!$D$8:$D$122,0),MATCH(Scenarios_definition!D107&amp;Scenarios_definition!G107,Data_base_case!$D$7:$FS$7,0))</f>
        <v>2.6999999999999997</v>
      </c>
    </row>
    <row r="108" spans="1:8" x14ac:dyDescent="0.3">
      <c r="A108" s="1" t="s">
        <v>432</v>
      </c>
      <c r="B108" t="s">
        <v>526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70" t="s">
        <v>323</v>
      </c>
      <c r="H108" s="1">
        <f>INDEX(Data_base_case!$D$8:$FS$122,MATCH(Scenarios_definition!C108,Data_base_case!$D$8:$D$122,0),MATCH(Scenarios_definition!D108&amp;Scenarios_definition!G108,Data_base_case!$D$7:$FS$7,0))</f>
        <v>646.52980000000002</v>
      </c>
    </row>
    <row r="109" spans="1:8" x14ac:dyDescent="0.3">
      <c r="B109" t="s">
        <v>526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70" t="s">
        <v>323</v>
      </c>
      <c r="H109" s="1">
        <f>INDEX(Data_base_case!$D$8:$FS$122,MATCH(Scenarios_definition!C109,Data_base_case!$D$8:$D$122,0),MATCH(Scenarios_definition!D109&amp;Scenarios_definition!G109,Data_base_case!$D$7:$FS$7,0))</f>
        <v>11.157853000000001</v>
      </c>
    </row>
    <row r="110" spans="1:8" x14ac:dyDescent="0.3">
      <c r="B110" t="s">
        <v>526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70" t="s">
        <v>323</v>
      </c>
      <c r="H110" s="1">
        <f>INDEX(Data_base_case!$D$8:$FS$122,MATCH(Scenarios_definition!C110,Data_base_case!$D$8:$D$122,0),MATCH(Scenarios_definition!D110&amp;Scenarios_definition!G110,Data_base_case!$D$7:$FS$7,0))</f>
        <v>0</v>
      </c>
    </row>
    <row r="111" spans="1:8" x14ac:dyDescent="0.3">
      <c r="B111" t="s">
        <v>526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70" t="s">
        <v>323</v>
      </c>
      <c r="H111" s="1">
        <f>INDEX(Data_base_case!$D$8:$FS$122,MATCH(Scenarios_definition!C111,Data_base_case!$D$8:$D$122,0),MATCH(Scenarios_definition!D111&amp;Scenarios_definition!G111,Data_base_case!$D$7:$FS$7,0))</f>
        <v>1758.6807528485745</v>
      </c>
    </row>
    <row r="112" spans="1:8" x14ac:dyDescent="0.3">
      <c r="B112" t="s">
        <v>526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70" t="s">
        <v>323</v>
      </c>
      <c r="H112" s="1">
        <f>INDEX(Data_base_case!$D$8:$FS$122,MATCH(Scenarios_definition!C112,Data_base_case!$D$8:$D$122,0),MATCH(Scenarios_definition!D112&amp;Scenarios_definition!G112,Data_base_case!$D$7:$FS$7,0))</f>
        <v>14.599060000000001</v>
      </c>
    </row>
    <row r="113" spans="1:8" x14ac:dyDescent="0.3">
      <c r="B113" t="s">
        <v>526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70" t="s">
        <v>323</v>
      </c>
      <c r="H113" s="1">
        <f>INDEX(Data_base_case!$D$8:$FS$122,MATCH(Scenarios_definition!C113,Data_base_case!$D$8:$D$122,0),MATCH(Scenarios_definition!D113&amp;Scenarios_definition!G113,Data_base_case!$D$7:$FS$7,0))</f>
        <v>1.5641850000000001E-3</v>
      </c>
    </row>
    <row r="114" spans="1:8" x14ac:dyDescent="0.3">
      <c r="B114" t="s">
        <v>526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70" t="s">
        <v>323</v>
      </c>
      <c r="H114" s="1">
        <f>INDEX(Data_base_case!$D$8:$FS$122,MATCH(Scenarios_definition!C114,Data_base_case!$D$8:$D$122,0),MATCH(Scenarios_definition!D114&amp;Scenarios_definition!G114,Data_base_case!$D$7:$FS$7,0))</f>
        <v>2188.7934195531479</v>
      </c>
    </row>
    <row r="115" spans="1:8" x14ac:dyDescent="0.3">
      <c r="B115" t="s">
        <v>526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70" t="s">
        <v>323</v>
      </c>
      <c r="H115" s="1">
        <f>INDEX(Data_base_case!$D$8:$FS$122,MATCH(Scenarios_definition!C115,Data_base_case!$D$8:$D$122,0),MATCH(Scenarios_definition!D115&amp;Scenarios_definition!G115,Data_base_case!$D$7:$FS$7,0))</f>
        <v>14.599060000000001</v>
      </c>
    </row>
    <row r="116" spans="1:8" x14ac:dyDescent="0.3">
      <c r="B116" t="s">
        <v>526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70" t="s">
        <v>323</v>
      </c>
      <c r="H116" s="1">
        <f>INDEX(Data_base_case!$D$8:$FS$122,MATCH(Scenarios_definition!C116,Data_base_case!$D$8:$D$122,0),MATCH(Scenarios_definition!D116&amp;Scenarios_definition!G116,Data_base_case!$D$7:$FS$7,0))</f>
        <v>1.5641850000000001E-3</v>
      </c>
    </row>
    <row r="117" spans="1:8" x14ac:dyDescent="0.3">
      <c r="A117" s="1" t="s">
        <v>433</v>
      </c>
      <c r="B117" t="s">
        <v>527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70" t="s">
        <v>323</v>
      </c>
      <c r="H117" s="1">
        <f>INDEX(Data_base_case!$D$8:$FS$122,MATCH(Scenarios_definition!C117,Data_base_case!$D$8:$D$122,0),MATCH(Scenarios_definition!D117&amp;Scenarios_definition!G117,Data_base_case!$D$7:$FS$7,0))</f>
        <v>646.52980000000002</v>
      </c>
    </row>
    <row r="118" spans="1:8" x14ac:dyDescent="0.3">
      <c r="B118" t="s">
        <v>527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70" t="s">
        <v>323</v>
      </c>
      <c r="H118" s="1">
        <f>INDEX(Data_base_case!$D$8:$FS$122,MATCH(Scenarios_definition!C118,Data_base_case!$D$8:$D$122,0),MATCH(Scenarios_definition!D118&amp;Scenarios_definition!G118,Data_base_case!$D$7:$FS$7,0))</f>
        <v>11.157853000000001</v>
      </c>
    </row>
    <row r="119" spans="1:8" x14ac:dyDescent="0.3">
      <c r="B119" t="s">
        <v>527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70" t="s">
        <v>323</v>
      </c>
      <c r="H119" s="1">
        <f>INDEX(Data_base_case!$D$8:$FS$122,MATCH(Scenarios_definition!C119,Data_base_case!$D$8:$D$122,0),MATCH(Scenarios_definition!D119&amp;Scenarios_definition!G119,Data_base_case!$D$7:$FS$7,0))</f>
        <v>0</v>
      </c>
    </row>
    <row r="120" spans="1:8" x14ac:dyDescent="0.3">
      <c r="B120" t="s">
        <v>527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70" t="s">
        <v>323</v>
      </c>
      <c r="H120" s="1">
        <f>INDEX(Data_base_case!$D$8:$FS$122,MATCH(Scenarios_definition!C120,Data_base_case!$D$8:$D$122,0),MATCH(Scenarios_definition!D120&amp;Scenarios_definition!G120,Data_base_case!$D$7:$FS$7,0))</f>
        <v>1758.6807528485745</v>
      </c>
    </row>
    <row r="121" spans="1:8" x14ac:dyDescent="0.3">
      <c r="B121" t="s">
        <v>527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70" t="s">
        <v>323</v>
      </c>
      <c r="H121" s="1">
        <f>INDEX(Data_base_case!$D$8:$FS$122,MATCH(Scenarios_definition!C121,Data_base_case!$D$8:$D$122,0),MATCH(Scenarios_definition!D121&amp;Scenarios_definition!G121,Data_base_case!$D$7:$FS$7,0))</f>
        <v>14.599060000000001</v>
      </c>
    </row>
    <row r="122" spans="1:8" x14ac:dyDescent="0.3">
      <c r="B122" t="s">
        <v>527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70" t="s">
        <v>323</v>
      </c>
      <c r="H122" s="1">
        <f>INDEX(Data_base_case!$D$8:$FS$122,MATCH(Scenarios_definition!C122,Data_base_case!$D$8:$D$122,0),MATCH(Scenarios_definition!D122&amp;Scenarios_definition!G122,Data_base_case!$D$7:$FS$7,0))</f>
        <v>1.5641850000000001E-3</v>
      </c>
    </row>
    <row r="123" spans="1:8" x14ac:dyDescent="0.3">
      <c r="B123" t="s">
        <v>527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70" t="s">
        <v>323</v>
      </c>
      <c r="H123" s="1">
        <f>INDEX(Data_base_case!$D$8:$FS$122,MATCH(Scenarios_definition!C123,Data_base_case!$D$8:$D$122,0),MATCH(Scenarios_definition!D123&amp;Scenarios_definition!G123,Data_base_case!$D$7:$FS$7,0))</f>
        <v>2188.7934195531479</v>
      </c>
    </row>
    <row r="124" spans="1:8" x14ac:dyDescent="0.3">
      <c r="B124" t="s">
        <v>527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70" t="s">
        <v>323</v>
      </c>
      <c r="H124" s="1">
        <f>INDEX(Data_base_case!$D$8:$FS$122,MATCH(Scenarios_definition!C124,Data_base_case!$D$8:$D$122,0),MATCH(Scenarios_definition!D124&amp;Scenarios_definition!G124,Data_base_case!$D$7:$FS$7,0))</f>
        <v>14.599060000000001</v>
      </c>
    </row>
    <row r="125" spans="1:8" x14ac:dyDescent="0.3">
      <c r="B125" t="s">
        <v>527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70" t="s">
        <v>323</v>
      </c>
      <c r="H125" s="1">
        <f>INDEX(Data_base_case!$D$8:$FS$122,MATCH(Scenarios_definition!C125,Data_base_case!$D$8:$D$122,0),MATCH(Scenarios_definition!D125&amp;Scenarios_definition!G125,Data_base_case!$D$7:$FS$7,0))</f>
        <v>1.5641850000000001E-3</v>
      </c>
    </row>
    <row r="126" spans="1:8" x14ac:dyDescent="0.3">
      <c r="A126" s="1" t="s">
        <v>434</v>
      </c>
      <c r="B126" t="s">
        <v>528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70" t="s">
        <v>323</v>
      </c>
      <c r="H126" s="1">
        <f>INDEX(Data_base_case!$D$8:$FS$122,MATCH(Scenarios_definition!C126,Data_base_case!$D$8:$D$122,0),MATCH(Scenarios_definition!D126&amp;Scenarios_definition!G126,Data_base_case!$D$7:$FS$7,0))</f>
        <v>646.52980000000002</v>
      </c>
    </row>
    <row r="127" spans="1:8" x14ac:dyDescent="0.3">
      <c r="B127" t="s">
        <v>528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70" t="s">
        <v>323</v>
      </c>
      <c r="H127" s="1">
        <f>INDEX(Data_base_case!$D$8:$FS$122,MATCH(Scenarios_definition!C127,Data_base_case!$D$8:$D$122,0),MATCH(Scenarios_definition!D127&amp;Scenarios_definition!G127,Data_base_case!$D$7:$FS$7,0))</f>
        <v>11.157853000000001</v>
      </c>
    </row>
    <row r="128" spans="1:8" x14ac:dyDescent="0.3">
      <c r="B128" t="s">
        <v>528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70" t="s">
        <v>323</v>
      </c>
      <c r="H128" s="1">
        <f>INDEX(Data_base_case!$D$8:$FS$122,MATCH(Scenarios_definition!C128,Data_base_case!$D$8:$D$122,0),MATCH(Scenarios_definition!D128&amp;Scenarios_definition!G128,Data_base_case!$D$7:$FS$7,0))</f>
        <v>0</v>
      </c>
    </row>
    <row r="129" spans="1:8" x14ac:dyDescent="0.3">
      <c r="B129" t="s">
        <v>528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70" t="s">
        <v>323</v>
      </c>
      <c r="H129" s="1">
        <f>INDEX(Data_base_case!$D$8:$FS$122,MATCH(Scenarios_definition!C129,Data_base_case!$D$8:$D$122,0),MATCH(Scenarios_definition!D129&amp;Scenarios_definition!G129,Data_base_case!$D$7:$FS$7,0))</f>
        <v>1758.6807528485745</v>
      </c>
    </row>
    <row r="130" spans="1:8" x14ac:dyDescent="0.3">
      <c r="B130" t="s">
        <v>528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70" t="s">
        <v>323</v>
      </c>
      <c r="H130" s="1">
        <f>INDEX(Data_base_case!$D$8:$FS$122,MATCH(Scenarios_definition!C130,Data_base_case!$D$8:$D$122,0),MATCH(Scenarios_definition!D130&amp;Scenarios_definition!G130,Data_base_case!$D$7:$FS$7,0))</f>
        <v>14.599060000000001</v>
      </c>
    </row>
    <row r="131" spans="1:8" x14ac:dyDescent="0.3">
      <c r="B131" t="s">
        <v>528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70" t="s">
        <v>323</v>
      </c>
      <c r="H131" s="1">
        <f>INDEX(Data_base_case!$D$8:$FS$122,MATCH(Scenarios_definition!C131,Data_base_case!$D$8:$D$122,0),MATCH(Scenarios_definition!D131&amp;Scenarios_definition!G131,Data_base_case!$D$7:$FS$7,0))</f>
        <v>1.5641850000000001E-3</v>
      </c>
    </row>
    <row r="132" spans="1:8" x14ac:dyDescent="0.3">
      <c r="B132" t="s">
        <v>528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70" t="s">
        <v>323</v>
      </c>
      <c r="H132" s="1">
        <f>INDEX(Data_base_case!$D$8:$FS$122,MATCH(Scenarios_definition!C132,Data_base_case!$D$8:$D$122,0),MATCH(Scenarios_definition!D132&amp;Scenarios_definition!G132,Data_base_case!$D$7:$FS$7,0))</f>
        <v>2188.7934195531479</v>
      </c>
    </row>
    <row r="133" spans="1:8" x14ac:dyDescent="0.3">
      <c r="B133" t="s">
        <v>528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70" t="s">
        <v>323</v>
      </c>
      <c r="H133" s="1">
        <f>INDEX(Data_base_case!$D$8:$FS$122,MATCH(Scenarios_definition!C133,Data_base_case!$D$8:$D$122,0),MATCH(Scenarios_definition!D133&amp;Scenarios_definition!G133,Data_base_case!$D$7:$FS$7,0))</f>
        <v>14.599060000000001</v>
      </c>
    </row>
    <row r="134" spans="1:8" x14ac:dyDescent="0.3">
      <c r="B134" t="s">
        <v>528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70" t="s">
        <v>323</v>
      </c>
      <c r="H134" s="1">
        <f>INDEX(Data_base_case!$D$8:$FS$122,MATCH(Scenarios_definition!C134,Data_base_case!$D$8:$D$122,0),MATCH(Scenarios_definition!D134&amp;Scenarios_definition!G134,Data_base_case!$D$7:$FS$7,0))</f>
        <v>1.5641850000000001E-3</v>
      </c>
    </row>
    <row r="135" spans="1:8" x14ac:dyDescent="0.3">
      <c r="A135" s="1" t="s">
        <v>435</v>
      </c>
      <c r="B135" t="s">
        <v>529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70" t="s">
        <v>323</v>
      </c>
      <c r="H135" s="1">
        <f>INDEX(Data_base_case!$D$8:$FS$122,MATCH(Scenarios_definition!C135,Data_base_case!$D$8:$D$122,0),MATCH(Scenarios_definition!D135&amp;Scenarios_definition!G135,Data_base_case!$D$7:$FS$7,0))</f>
        <v>646.52980000000002</v>
      </c>
    </row>
    <row r="136" spans="1:8" x14ac:dyDescent="0.3">
      <c r="B136" t="s">
        <v>529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70" t="s">
        <v>323</v>
      </c>
      <c r="H136" s="1">
        <f>INDEX(Data_base_case!$D$8:$FS$122,MATCH(Scenarios_definition!C136,Data_base_case!$D$8:$D$122,0),MATCH(Scenarios_definition!D136&amp;Scenarios_definition!G136,Data_base_case!$D$7:$FS$7,0))</f>
        <v>11.157853000000001</v>
      </c>
    </row>
    <row r="137" spans="1:8" x14ac:dyDescent="0.3">
      <c r="B137" t="s">
        <v>529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70" t="s">
        <v>323</v>
      </c>
      <c r="H137" s="1">
        <f>INDEX(Data_base_case!$D$8:$FS$122,MATCH(Scenarios_definition!C137,Data_base_case!$D$8:$D$122,0),MATCH(Scenarios_definition!D137&amp;Scenarios_definition!G137,Data_base_case!$D$7:$FS$7,0))</f>
        <v>0</v>
      </c>
    </row>
    <row r="138" spans="1:8" x14ac:dyDescent="0.3">
      <c r="B138" t="s">
        <v>529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70" t="s">
        <v>323</v>
      </c>
      <c r="H138" s="1">
        <f>INDEX(Data_base_case!$D$8:$FS$122,MATCH(Scenarios_definition!C138,Data_base_case!$D$8:$D$122,0),MATCH(Scenarios_definition!D138&amp;Scenarios_definition!G138,Data_base_case!$D$7:$FS$7,0))</f>
        <v>1758.6807528485745</v>
      </c>
    </row>
    <row r="139" spans="1:8" x14ac:dyDescent="0.3">
      <c r="B139" t="s">
        <v>529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70" t="s">
        <v>323</v>
      </c>
      <c r="H139" s="1">
        <f>INDEX(Data_base_case!$D$8:$FS$122,MATCH(Scenarios_definition!C139,Data_base_case!$D$8:$D$122,0),MATCH(Scenarios_definition!D139&amp;Scenarios_definition!G139,Data_base_case!$D$7:$FS$7,0))</f>
        <v>14.599060000000001</v>
      </c>
    </row>
    <row r="140" spans="1:8" x14ac:dyDescent="0.3">
      <c r="B140" t="s">
        <v>529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70" t="s">
        <v>323</v>
      </c>
      <c r="H140" s="1">
        <f>INDEX(Data_base_case!$D$8:$FS$122,MATCH(Scenarios_definition!C140,Data_base_case!$D$8:$D$122,0),MATCH(Scenarios_definition!D140&amp;Scenarios_definition!G140,Data_base_case!$D$7:$FS$7,0))</f>
        <v>1.5641850000000001E-3</v>
      </c>
    </row>
    <row r="141" spans="1:8" x14ac:dyDescent="0.3">
      <c r="B141" t="s">
        <v>529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70" t="s">
        <v>323</v>
      </c>
      <c r="H141" s="1">
        <f>INDEX(Data_base_case!$D$8:$FS$122,MATCH(Scenarios_definition!C141,Data_base_case!$D$8:$D$122,0),MATCH(Scenarios_definition!D141&amp;Scenarios_definition!G141,Data_base_case!$D$7:$FS$7,0))</f>
        <v>2188.7934195531479</v>
      </c>
    </row>
    <row r="142" spans="1:8" x14ac:dyDescent="0.3">
      <c r="B142" t="s">
        <v>529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70" t="s">
        <v>323</v>
      </c>
      <c r="H142" s="1">
        <f>INDEX(Data_base_case!$D$8:$FS$122,MATCH(Scenarios_definition!C142,Data_base_case!$D$8:$D$122,0),MATCH(Scenarios_definition!D142&amp;Scenarios_definition!G142,Data_base_case!$D$7:$FS$7,0))</f>
        <v>14.599060000000001</v>
      </c>
    </row>
    <row r="143" spans="1:8" x14ac:dyDescent="0.3">
      <c r="B143" t="s">
        <v>529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70" t="s">
        <v>323</v>
      </c>
      <c r="H143" s="1">
        <f>INDEX(Data_base_case!$D$8:$FS$122,MATCH(Scenarios_definition!C143,Data_base_case!$D$8:$D$122,0),MATCH(Scenarios_definition!D143&amp;Scenarios_definition!G143,Data_base_case!$D$7:$FS$7,0))</f>
        <v>1.5641850000000001E-3</v>
      </c>
    </row>
    <row r="144" spans="1:8" x14ac:dyDescent="0.3">
      <c r="A144" s="1" t="s">
        <v>432</v>
      </c>
      <c r="B144" t="s">
        <v>538</v>
      </c>
      <c r="C144" s="11" t="s">
        <v>49</v>
      </c>
      <c r="D144" s="1" t="s">
        <v>183</v>
      </c>
      <c r="E144" s="11" t="s">
        <v>133</v>
      </c>
      <c r="F144" s="1">
        <f t="shared" si="2"/>
        <v>375.40440000000001</v>
      </c>
      <c r="G144" s="70" t="s">
        <v>326</v>
      </c>
      <c r="H144" s="1">
        <f>INDEX(Data_base_case!$D$8:$FS$122,MATCH(Scenarios_definition!C144,Data_base_case!$D$8:$D$122,0),MATCH(Scenarios_definition!D144&amp;Scenarios_definition!G144,Data_base_case!$D$7:$FS$7,0))</f>
        <v>375.40440000000001</v>
      </c>
    </row>
    <row r="145" spans="1:8" x14ac:dyDescent="0.3">
      <c r="B145" t="s">
        <v>538</v>
      </c>
      <c r="C145" s="11" t="s">
        <v>49</v>
      </c>
      <c r="D145" s="1" t="s">
        <v>184</v>
      </c>
      <c r="E145" s="11" t="s">
        <v>133</v>
      </c>
      <c r="F145" s="1">
        <f t="shared" si="2"/>
        <v>8.1337620000000008</v>
      </c>
      <c r="G145" s="70" t="s">
        <v>326</v>
      </c>
      <c r="H145" s="1">
        <f>INDEX(Data_base_case!$D$8:$FS$122,MATCH(Scenarios_definition!C145,Data_base_case!$D$8:$D$122,0),MATCH(Scenarios_definition!D145&amp;Scenarios_definition!G145,Data_base_case!$D$7:$FS$7,0))</f>
        <v>8.1337620000000008</v>
      </c>
    </row>
    <row r="146" spans="1:8" x14ac:dyDescent="0.3">
      <c r="B146" t="s">
        <v>538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70" t="s">
        <v>326</v>
      </c>
      <c r="H146" s="1">
        <f>INDEX(Data_base_case!$D$8:$FS$122,MATCH(Scenarios_definition!C146,Data_base_case!$D$8:$D$122,0),MATCH(Scenarios_definition!D146&amp;Scenarios_definition!G146,Data_base_case!$D$7:$FS$7,0))</f>
        <v>0</v>
      </c>
    </row>
    <row r="147" spans="1:8" x14ac:dyDescent="0.3">
      <c r="B147" t="s">
        <v>538</v>
      </c>
      <c r="C147" s="11" t="s">
        <v>164</v>
      </c>
      <c r="D147" s="1" t="s">
        <v>183</v>
      </c>
      <c r="E147" s="11" t="s">
        <v>133</v>
      </c>
      <c r="F147" s="1">
        <f t="shared" si="2"/>
        <v>1507.4406452987776</v>
      </c>
      <c r="G147" s="70" t="s">
        <v>326</v>
      </c>
      <c r="H147" s="1">
        <f>INDEX(Data_base_case!$D$8:$FS$122,MATCH(Scenarios_definition!C147,Data_base_case!$D$8:$D$122,0),MATCH(Scenarios_definition!D147&amp;Scenarios_definition!G147,Data_base_case!$D$7:$FS$7,0))</f>
        <v>1507.4406452987776</v>
      </c>
    </row>
    <row r="148" spans="1:8" x14ac:dyDescent="0.3">
      <c r="B148" t="s">
        <v>538</v>
      </c>
      <c r="C148" s="11" t="s">
        <v>164</v>
      </c>
      <c r="D148" s="1" t="s">
        <v>184</v>
      </c>
      <c r="E148" s="11" t="s">
        <v>133</v>
      </c>
      <c r="F148" s="1">
        <f t="shared" si="2"/>
        <v>11.8252386</v>
      </c>
      <c r="G148" s="70" t="s">
        <v>326</v>
      </c>
      <c r="H148" s="1">
        <f>INDEX(Data_base_case!$D$8:$FS$122,MATCH(Scenarios_definition!C148,Data_base_case!$D$8:$D$122,0),MATCH(Scenarios_definition!D148&amp;Scenarios_definition!G148,Data_base_case!$D$7:$FS$7,0))</f>
        <v>11.8252386</v>
      </c>
    </row>
    <row r="149" spans="1:8" x14ac:dyDescent="0.3">
      <c r="B149" t="s">
        <v>538</v>
      </c>
      <c r="C149" s="11" t="s">
        <v>164</v>
      </c>
      <c r="D149" s="1" t="s">
        <v>185</v>
      </c>
      <c r="E149" s="11" t="s">
        <v>133</v>
      </c>
      <c r="F149" s="1">
        <f t="shared" si="2"/>
        <v>1.2722038E-3</v>
      </c>
      <c r="G149" s="70" t="s">
        <v>326</v>
      </c>
      <c r="H149" s="1">
        <f>INDEX(Data_base_case!$D$8:$FS$122,MATCH(Scenarios_definition!C149,Data_base_case!$D$8:$D$122,0),MATCH(Scenarios_definition!D149&amp;Scenarios_definition!G149,Data_base_case!$D$7:$FS$7,0))</f>
        <v>1.2722038E-3</v>
      </c>
    </row>
    <row r="150" spans="1:8" x14ac:dyDescent="0.3">
      <c r="B150" t="s">
        <v>538</v>
      </c>
      <c r="C150" s="11" t="s">
        <v>54</v>
      </c>
      <c r="D150" s="1" t="s">
        <v>183</v>
      </c>
      <c r="E150" s="11" t="s">
        <v>133</v>
      </c>
      <c r="F150" s="1">
        <f t="shared" si="2"/>
        <v>1876.1086453312696</v>
      </c>
      <c r="G150" s="70" t="s">
        <v>326</v>
      </c>
      <c r="H150" s="1">
        <f>INDEX(Data_base_case!$D$8:$FS$122,MATCH(Scenarios_definition!C150,Data_base_case!$D$8:$D$122,0),MATCH(Scenarios_definition!D150&amp;Scenarios_definition!G150,Data_base_case!$D$7:$FS$7,0))</f>
        <v>1876.1086453312696</v>
      </c>
    </row>
    <row r="151" spans="1:8" x14ac:dyDescent="0.3">
      <c r="B151" t="s">
        <v>538</v>
      </c>
      <c r="C151" s="11" t="s">
        <v>54</v>
      </c>
      <c r="D151" s="1" t="s">
        <v>184</v>
      </c>
      <c r="E151" s="11" t="s">
        <v>133</v>
      </c>
      <c r="F151" s="1">
        <f t="shared" si="2"/>
        <v>11.8252386</v>
      </c>
      <c r="G151" s="70" t="s">
        <v>326</v>
      </c>
      <c r="H151" s="1">
        <f>INDEX(Data_base_case!$D$8:$FS$122,MATCH(Scenarios_definition!C151,Data_base_case!$D$8:$D$122,0),MATCH(Scenarios_definition!D151&amp;Scenarios_definition!G151,Data_base_case!$D$7:$FS$7,0))</f>
        <v>11.8252386</v>
      </c>
    </row>
    <row r="152" spans="1:8" x14ac:dyDescent="0.3">
      <c r="B152" t="s">
        <v>538</v>
      </c>
      <c r="C152" s="11" t="s">
        <v>54</v>
      </c>
      <c r="D152" s="1" t="s">
        <v>185</v>
      </c>
      <c r="E152" s="11" t="s">
        <v>133</v>
      </c>
      <c r="F152" s="1">
        <f t="shared" si="2"/>
        <v>1.2722038E-3</v>
      </c>
      <c r="G152" s="70" t="s">
        <v>326</v>
      </c>
      <c r="H152" s="1">
        <f>INDEX(Data_base_case!$D$8:$FS$122,MATCH(Scenarios_definition!C152,Data_base_case!$D$8:$D$122,0),MATCH(Scenarios_definition!D152&amp;Scenarios_definition!G152,Data_base_case!$D$7:$FS$7,0))</f>
        <v>1.2722038E-3</v>
      </c>
    </row>
    <row r="153" spans="1:8" x14ac:dyDescent="0.3">
      <c r="A153" s="1" t="s">
        <v>433</v>
      </c>
      <c r="B153" t="s">
        <v>539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70" t="s">
        <v>326</v>
      </c>
      <c r="H153" s="1">
        <f>INDEX(Data_base_case!$D$8:$FS$122,MATCH(Scenarios_definition!C153,Data_base_case!$D$8:$D$122,0),MATCH(Scenarios_definition!D153&amp;Scenarios_definition!G153,Data_base_case!$D$7:$FS$7,0))</f>
        <v>375.40440000000001</v>
      </c>
    </row>
    <row r="154" spans="1:8" x14ac:dyDescent="0.3">
      <c r="B154" t="s">
        <v>539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70" t="s">
        <v>326</v>
      </c>
      <c r="H154" s="1">
        <f>INDEX(Data_base_case!$D$8:$FS$122,MATCH(Scenarios_definition!C154,Data_base_case!$D$8:$D$122,0),MATCH(Scenarios_definition!D154&amp;Scenarios_definition!G154,Data_base_case!$D$7:$FS$7,0))</f>
        <v>8.1337620000000008</v>
      </c>
    </row>
    <row r="155" spans="1:8" x14ac:dyDescent="0.3">
      <c r="B155" t="s">
        <v>539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70" t="s">
        <v>326</v>
      </c>
      <c r="H155" s="1">
        <f>INDEX(Data_base_case!$D$8:$FS$122,MATCH(Scenarios_definition!C155,Data_base_case!$D$8:$D$122,0),MATCH(Scenarios_definition!D155&amp;Scenarios_definition!G155,Data_base_case!$D$7:$FS$7,0))</f>
        <v>0</v>
      </c>
    </row>
    <row r="156" spans="1:8" x14ac:dyDescent="0.3">
      <c r="B156" t="s">
        <v>539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70" t="s">
        <v>326</v>
      </c>
      <c r="H156" s="1">
        <f>INDEX(Data_base_case!$D$8:$FS$122,MATCH(Scenarios_definition!C156,Data_base_case!$D$8:$D$122,0),MATCH(Scenarios_definition!D156&amp;Scenarios_definition!G156,Data_base_case!$D$7:$FS$7,0))</f>
        <v>1507.4406452987776</v>
      </c>
    </row>
    <row r="157" spans="1:8" x14ac:dyDescent="0.3">
      <c r="B157" t="s">
        <v>539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70" t="s">
        <v>326</v>
      </c>
      <c r="H157" s="1">
        <f>INDEX(Data_base_case!$D$8:$FS$122,MATCH(Scenarios_definition!C157,Data_base_case!$D$8:$D$122,0),MATCH(Scenarios_definition!D157&amp;Scenarios_definition!G157,Data_base_case!$D$7:$FS$7,0))</f>
        <v>11.8252386</v>
      </c>
    </row>
    <row r="158" spans="1:8" x14ac:dyDescent="0.3">
      <c r="B158" t="s">
        <v>539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70" t="s">
        <v>326</v>
      </c>
      <c r="H158" s="1">
        <f>INDEX(Data_base_case!$D$8:$FS$122,MATCH(Scenarios_definition!C158,Data_base_case!$D$8:$D$122,0),MATCH(Scenarios_definition!D158&amp;Scenarios_definition!G158,Data_base_case!$D$7:$FS$7,0))</f>
        <v>1.2722038E-3</v>
      </c>
    </row>
    <row r="159" spans="1:8" x14ac:dyDescent="0.3">
      <c r="B159" t="s">
        <v>539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70" t="s">
        <v>326</v>
      </c>
      <c r="H159" s="1">
        <f>INDEX(Data_base_case!$D$8:$FS$122,MATCH(Scenarios_definition!C159,Data_base_case!$D$8:$D$122,0),MATCH(Scenarios_definition!D159&amp;Scenarios_definition!G159,Data_base_case!$D$7:$FS$7,0))</f>
        <v>1876.1086453312696</v>
      </c>
    </row>
    <row r="160" spans="1:8" x14ac:dyDescent="0.3">
      <c r="B160" t="s">
        <v>539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70" t="s">
        <v>326</v>
      </c>
      <c r="H160" s="1">
        <f>INDEX(Data_base_case!$D$8:$FS$122,MATCH(Scenarios_definition!C160,Data_base_case!$D$8:$D$122,0),MATCH(Scenarios_definition!D160&amp;Scenarios_definition!G160,Data_base_case!$D$7:$FS$7,0))</f>
        <v>11.8252386</v>
      </c>
    </row>
    <row r="161" spans="1:8" x14ac:dyDescent="0.3">
      <c r="B161" t="s">
        <v>539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70" t="s">
        <v>326</v>
      </c>
      <c r="H161" s="1">
        <f>INDEX(Data_base_case!$D$8:$FS$122,MATCH(Scenarios_definition!C161,Data_base_case!$D$8:$D$122,0),MATCH(Scenarios_definition!D161&amp;Scenarios_definition!G161,Data_base_case!$D$7:$FS$7,0))</f>
        <v>1.2722038E-3</v>
      </c>
    </row>
    <row r="162" spans="1:8" x14ac:dyDescent="0.3">
      <c r="A162" s="1" t="s">
        <v>434</v>
      </c>
      <c r="B162" t="s">
        <v>540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70" t="s">
        <v>326</v>
      </c>
      <c r="H162" s="1">
        <f>INDEX(Data_base_case!$D$8:$FS$122,MATCH(Scenarios_definition!C162,Data_base_case!$D$8:$D$122,0),MATCH(Scenarios_definition!D162&amp;Scenarios_definition!G162,Data_base_case!$D$7:$FS$7,0))</f>
        <v>375.40440000000001</v>
      </c>
    </row>
    <row r="163" spans="1:8" x14ac:dyDescent="0.3">
      <c r="B163" t="s">
        <v>540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70" t="s">
        <v>326</v>
      </c>
      <c r="H163" s="1">
        <f>INDEX(Data_base_case!$D$8:$FS$122,MATCH(Scenarios_definition!C163,Data_base_case!$D$8:$D$122,0),MATCH(Scenarios_definition!D163&amp;Scenarios_definition!G163,Data_base_case!$D$7:$FS$7,0))</f>
        <v>8.1337620000000008</v>
      </c>
    </row>
    <row r="164" spans="1:8" x14ac:dyDescent="0.3">
      <c r="B164" t="s">
        <v>540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70" t="s">
        <v>326</v>
      </c>
      <c r="H164" s="1">
        <f>INDEX(Data_base_case!$D$8:$FS$122,MATCH(Scenarios_definition!C164,Data_base_case!$D$8:$D$122,0),MATCH(Scenarios_definition!D164&amp;Scenarios_definition!G164,Data_base_case!$D$7:$FS$7,0))</f>
        <v>0</v>
      </c>
    </row>
    <row r="165" spans="1:8" x14ac:dyDescent="0.3">
      <c r="B165" t="s">
        <v>540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70" t="s">
        <v>326</v>
      </c>
      <c r="H165" s="1">
        <f>INDEX(Data_base_case!$D$8:$FS$122,MATCH(Scenarios_definition!C165,Data_base_case!$D$8:$D$122,0),MATCH(Scenarios_definition!D165&amp;Scenarios_definition!G165,Data_base_case!$D$7:$FS$7,0))</f>
        <v>1507.4406452987776</v>
      </c>
    </row>
    <row r="166" spans="1:8" x14ac:dyDescent="0.3">
      <c r="B166" t="s">
        <v>540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70" t="s">
        <v>326</v>
      </c>
      <c r="H166" s="1">
        <f>INDEX(Data_base_case!$D$8:$FS$122,MATCH(Scenarios_definition!C166,Data_base_case!$D$8:$D$122,0),MATCH(Scenarios_definition!D166&amp;Scenarios_definition!G166,Data_base_case!$D$7:$FS$7,0))</f>
        <v>11.8252386</v>
      </c>
    </row>
    <row r="167" spans="1:8" x14ac:dyDescent="0.3">
      <c r="B167" t="s">
        <v>540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70" t="s">
        <v>326</v>
      </c>
      <c r="H167" s="1">
        <f>INDEX(Data_base_case!$D$8:$FS$122,MATCH(Scenarios_definition!C167,Data_base_case!$D$8:$D$122,0),MATCH(Scenarios_definition!D167&amp;Scenarios_definition!G167,Data_base_case!$D$7:$FS$7,0))</f>
        <v>1.2722038E-3</v>
      </c>
    </row>
    <row r="168" spans="1:8" x14ac:dyDescent="0.3">
      <c r="B168" t="s">
        <v>540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70" t="s">
        <v>326</v>
      </c>
      <c r="H168" s="1">
        <f>INDEX(Data_base_case!$D$8:$FS$122,MATCH(Scenarios_definition!C168,Data_base_case!$D$8:$D$122,0),MATCH(Scenarios_definition!D168&amp;Scenarios_definition!G168,Data_base_case!$D$7:$FS$7,0))</f>
        <v>1876.1086453312696</v>
      </c>
    </row>
    <row r="169" spans="1:8" x14ac:dyDescent="0.3">
      <c r="B169" t="s">
        <v>540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70" t="s">
        <v>326</v>
      </c>
      <c r="H169" s="1">
        <f>INDEX(Data_base_case!$D$8:$FS$122,MATCH(Scenarios_definition!C169,Data_base_case!$D$8:$D$122,0),MATCH(Scenarios_definition!D169&amp;Scenarios_definition!G169,Data_base_case!$D$7:$FS$7,0))</f>
        <v>11.8252386</v>
      </c>
    </row>
    <row r="170" spans="1:8" x14ac:dyDescent="0.3">
      <c r="B170" t="s">
        <v>540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70" t="s">
        <v>326</v>
      </c>
      <c r="H170" s="1">
        <f>INDEX(Data_base_case!$D$8:$FS$122,MATCH(Scenarios_definition!C170,Data_base_case!$D$8:$D$122,0),MATCH(Scenarios_definition!D170&amp;Scenarios_definition!G170,Data_base_case!$D$7:$FS$7,0))</f>
        <v>1.2722038E-3</v>
      </c>
    </row>
    <row r="171" spans="1:8" x14ac:dyDescent="0.3">
      <c r="A171" s="1" t="s">
        <v>435</v>
      </c>
      <c r="B171" t="s">
        <v>541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70" t="s">
        <v>326</v>
      </c>
      <c r="H171" s="1">
        <f>INDEX(Data_base_case!$D$8:$FS$122,MATCH(Scenarios_definition!C171,Data_base_case!$D$8:$D$122,0),MATCH(Scenarios_definition!D171&amp;Scenarios_definition!G171,Data_base_case!$D$7:$FS$7,0))</f>
        <v>375.40440000000001</v>
      </c>
    </row>
    <row r="172" spans="1:8" x14ac:dyDescent="0.3">
      <c r="B172" t="s">
        <v>541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70" t="s">
        <v>326</v>
      </c>
      <c r="H172" s="1">
        <f>INDEX(Data_base_case!$D$8:$FS$122,MATCH(Scenarios_definition!C172,Data_base_case!$D$8:$D$122,0),MATCH(Scenarios_definition!D172&amp;Scenarios_definition!G172,Data_base_case!$D$7:$FS$7,0))</f>
        <v>8.1337620000000008</v>
      </c>
    </row>
    <row r="173" spans="1:8" x14ac:dyDescent="0.3">
      <c r="B173" t="s">
        <v>541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70" t="s">
        <v>326</v>
      </c>
      <c r="H173" s="1">
        <f>INDEX(Data_base_case!$D$8:$FS$122,MATCH(Scenarios_definition!C173,Data_base_case!$D$8:$D$122,0),MATCH(Scenarios_definition!D173&amp;Scenarios_definition!G173,Data_base_case!$D$7:$FS$7,0))</f>
        <v>0</v>
      </c>
    </row>
    <row r="174" spans="1:8" x14ac:dyDescent="0.3">
      <c r="B174" t="s">
        <v>541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70" t="s">
        <v>326</v>
      </c>
      <c r="H174" s="1">
        <f>INDEX(Data_base_case!$D$8:$FS$122,MATCH(Scenarios_definition!C174,Data_base_case!$D$8:$D$122,0),MATCH(Scenarios_definition!D174&amp;Scenarios_definition!G174,Data_base_case!$D$7:$FS$7,0))</f>
        <v>1507.4406452987776</v>
      </c>
    </row>
    <row r="175" spans="1:8" x14ac:dyDescent="0.3">
      <c r="B175" t="s">
        <v>541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70" t="s">
        <v>326</v>
      </c>
      <c r="H175" s="1">
        <f>INDEX(Data_base_case!$D$8:$FS$122,MATCH(Scenarios_definition!C175,Data_base_case!$D$8:$D$122,0),MATCH(Scenarios_definition!D175&amp;Scenarios_definition!G175,Data_base_case!$D$7:$FS$7,0))</f>
        <v>11.8252386</v>
      </c>
    </row>
    <row r="176" spans="1:8" x14ac:dyDescent="0.3">
      <c r="B176" t="s">
        <v>541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70" t="s">
        <v>326</v>
      </c>
      <c r="H176" s="1">
        <f>INDEX(Data_base_case!$D$8:$FS$122,MATCH(Scenarios_definition!C176,Data_base_case!$D$8:$D$122,0),MATCH(Scenarios_definition!D176&amp;Scenarios_definition!G176,Data_base_case!$D$7:$FS$7,0))</f>
        <v>1.2722038E-3</v>
      </c>
    </row>
    <row r="177" spans="2:8" x14ac:dyDescent="0.3">
      <c r="B177" t="s">
        <v>541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70" t="s">
        <v>326</v>
      </c>
      <c r="H177" s="1">
        <f>INDEX(Data_base_case!$D$8:$FS$122,MATCH(Scenarios_definition!C177,Data_base_case!$D$8:$D$122,0),MATCH(Scenarios_definition!D177&amp;Scenarios_definition!G177,Data_base_case!$D$7:$FS$7,0))</f>
        <v>1876.1086453312696</v>
      </c>
    </row>
    <row r="178" spans="2:8" x14ac:dyDescent="0.3">
      <c r="B178" t="s">
        <v>541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70" t="s">
        <v>326</v>
      </c>
      <c r="H178" s="1">
        <f>INDEX(Data_base_case!$D$8:$FS$122,MATCH(Scenarios_definition!C178,Data_base_case!$D$8:$D$122,0),MATCH(Scenarios_definition!D178&amp;Scenarios_definition!G178,Data_base_case!$D$7:$FS$7,0))</f>
        <v>11.8252386</v>
      </c>
    </row>
    <row r="179" spans="2:8" x14ac:dyDescent="0.3">
      <c r="B179" t="s">
        <v>541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70" t="s">
        <v>326</v>
      </c>
      <c r="H179" s="1">
        <f>INDEX(Data_base_case!$D$8:$FS$122,MATCH(Scenarios_definition!C179,Data_base_case!$D$8:$D$122,0),MATCH(Scenarios_definition!D179&amp;Scenarios_definition!G179,Data_base_case!$D$7:$FS$7,0))</f>
        <v>1.2722038E-3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7"/>
  <sheetViews>
    <sheetView topLeftCell="A6" workbookViewId="0">
      <selection activeCell="C10" sqref="C10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50"/>
    </row>
    <row r="2" spans="1:35" ht="16.5" customHeight="1" x14ac:dyDescent="0.3">
      <c r="B2" s="78" t="s">
        <v>156</v>
      </c>
      <c r="C2" s="79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78"/>
      <c r="C3" s="79"/>
      <c r="D3" s="13" t="s">
        <v>260</v>
      </c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5" x14ac:dyDescent="0.3">
      <c r="B4" s="78"/>
      <c r="C4" s="79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5" x14ac:dyDescent="0.3">
      <c r="B5" s="78"/>
      <c r="C5" s="79"/>
      <c r="D5" s="13"/>
      <c r="E5" s="13" t="s">
        <v>420</v>
      </c>
      <c r="F5" s="13"/>
      <c r="G5" s="13"/>
      <c r="H5" s="13"/>
      <c r="I5" s="41"/>
      <c r="J5" s="13"/>
      <c r="K5" s="13"/>
      <c r="L5" s="13"/>
      <c r="M5" s="80"/>
      <c r="N5" s="81"/>
      <c r="O5" s="82"/>
      <c r="P5" s="80"/>
      <c r="Q5" s="80"/>
      <c r="R5" s="13"/>
      <c r="S5" s="13"/>
      <c r="T5" s="13"/>
    </row>
    <row r="6" spans="1:35" x14ac:dyDescent="0.3">
      <c r="B6" s="78"/>
      <c r="C6" s="79"/>
      <c r="D6" s="13"/>
      <c r="E6" s="13" t="s">
        <v>421</v>
      </c>
      <c r="F6" s="13"/>
      <c r="G6" s="13"/>
      <c r="H6" s="13"/>
      <c r="I6" s="41"/>
      <c r="J6" s="13"/>
      <c r="K6" s="13"/>
      <c r="L6" s="13"/>
      <c r="M6" s="80"/>
      <c r="N6" s="81"/>
      <c r="O6" s="82"/>
      <c r="P6" s="80"/>
      <c r="Q6" s="80"/>
      <c r="R6" s="13"/>
      <c r="S6" s="13"/>
      <c r="T6" s="13"/>
    </row>
    <row r="7" spans="1:35" x14ac:dyDescent="0.3">
      <c r="B7" s="78"/>
      <c r="C7" s="79"/>
      <c r="E7" s="13" t="s">
        <v>422</v>
      </c>
      <c r="F7" s="13"/>
      <c r="G7" s="13"/>
      <c r="H7" s="13"/>
      <c r="I7" s="13"/>
      <c r="J7" s="13"/>
      <c r="K7" s="13"/>
      <c r="L7" s="13"/>
      <c r="M7" s="80"/>
      <c r="N7" s="81"/>
      <c r="O7" s="82"/>
      <c r="P7" s="80"/>
      <c r="Q7" s="80"/>
      <c r="R7" s="2"/>
      <c r="S7" s="2"/>
      <c r="T7" s="2"/>
      <c r="V7" s="37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6"/>
      <c r="AG7" s="77" t="s">
        <v>151</v>
      </c>
      <c r="AH7" s="74"/>
      <c r="AI7" s="74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6"/>
      <c r="AG8" s="2"/>
      <c r="AH8" s="2"/>
    </row>
    <row r="9" spans="1:35" s="30" customFormat="1" x14ac:dyDescent="0.3">
      <c r="A9" s="30" t="s">
        <v>105</v>
      </c>
      <c r="B9" s="30" t="s">
        <v>155</v>
      </c>
      <c r="C9" s="30" t="s">
        <v>154</v>
      </c>
      <c r="D9" s="30" t="s">
        <v>220</v>
      </c>
      <c r="E9" s="30" t="s">
        <v>106</v>
      </c>
      <c r="F9" s="30" t="s">
        <v>121</v>
      </c>
      <c r="G9" s="30" t="s">
        <v>179</v>
      </c>
      <c r="H9" s="30" t="s">
        <v>180</v>
      </c>
      <c r="I9" s="30" t="s">
        <v>109</v>
      </c>
      <c r="J9" s="30" t="s">
        <v>107</v>
      </c>
      <c r="K9" s="30" t="s">
        <v>168</v>
      </c>
      <c r="L9" s="30" t="s">
        <v>166</v>
      </c>
      <c r="M9" s="30" t="s">
        <v>223</v>
      </c>
      <c r="N9" s="30" t="s">
        <v>238</v>
      </c>
      <c r="O9" s="30" t="s">
        <v>257</v>
      </c>
      <c r="P9" s="30" t="s">
        <v>172</v>
      </c>
      <c r="Q9" s="30" t="s">
        <v>175</v>
      </c>
      <c r="R9" s="30" t="s">
        <v>108</v>
      </c>
      <c r="S9" s="30" t="s">
        <v>208</v>
      </c>
      <c r="T9" s="30" t="s">
        <v>110</v>
      </c>
      <c r="U9" s="31" t="s">
        <v>111</v>
      </c>
      <c r="V9" s="30" t="s">
        <v>112</v>
      </c>
      <c r="W9" s="30" t="s">
        <v>113</v>
      </c>
      <c r="X9" s="30" t="s">
        <v>114</v>
      </c>
      <c r="Y9" s="30" t="s">
        <v>115</v>
      </c>
      <c r="Z9" s="30" t="s">
        <v>126</v>
      </c>
      <c r="AA9" s="30" t="s">
        <v>127</v>
      </c>
      <c r="AB9" s="30" t="s">
        <v>128</v>
      </c>
      <c r="AC9" s="30" t="s">
        <v>129</v>
      </c>
      <c r="AD9" s="30" t="s">
        <v>436</v>
      </c>
      <c r="AE9" s="30" t="s">
        <v>437</v>
      </c>
      <c r="AF9" s="32" t="s">
        <v>116</v>
      </c>
      <c r="AG9" s="30" t="s">
        <v>117</v>
      </c>
      <c r="AH9" s="30" t="s">
        <v>118</v>
      </c>
      <c r="AI9" s="30" t="s">
        <v>119</v>
      </c>
    </row>
    <row r="10" spans="1:35" x14ac:dyDescent="0.3">
      <c r="A10" s="13">
        <f t="shared" ref="A10:A74" si="0">ROW(A10)-ROW($A$9)</f>
        <v>1</v>
      </c>
      <c r="B10" s="13" t="s">
        <v>444</v>
      </c>
      <c r="C10" s="17" t="s">
        <v>432</v>
      </c>
      <c r="D10" t="s">
        <v>259</v>
      </c>
      <c r="E10" s="13" t="s">
        <v>419</v>
      </c>
      <c r="F10" s="17" t="s">
        <v>122</v>
      </c>
      <c r="G10" s="17" t="str">
        <f>"2030 bench"</f>
        <v>2030 bench</v>
      </c>
      <c r="H10" s="17" t="s">
        <v>239</v>
      </c>
      <c r="I10" s="17" t="str">
        <f t="shared" ref="I10:I74" si="1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423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1</v>
      </c>
    </row>
    <row r="11" spans="1:35" x14ac:dyDescent="0.3">
      <c r="A11" s="13">
        <f t="shared" si="0"/>
        <v>2</v>
      </c>
      <c r="B11" s="13" t="s">
        <v>444</v>
      </c>
      <c r="C11" s="17" t="s">
        <v>433</v>
      </c>
      <c r="D11" t="s">
        <v>259</v>
      </c>
      <c r="E11" s="13" t="s">
        <v>420</v>
      </c>
      <c r="F11" s="17" t="s">
        <v>122</v>
      </c>
      <c r="G11" s="17" t="str">
        <f t="shared" ref="G11:G75" si="2">"2030 bench"</f>
        <v>2030 bench</v>
      </c>
      <c r="H11" s="17" t="s">
        <v>239</v>
      </c>
      <c r="I11" s="17" t="str">
        <f t="shared" si="1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423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1</v>
      </c>
    </row>
    <row r="12" spans="1:35" x14ac:dyDescent="0.3">
      <c r="A12" s="13">
        <f t="shared" si="0"/>
        <v>3</v>
      </c>
      <c r="B12" s="13" t="s">
        <v>444</v>
      </c>
      <c r="C12" s="17" t="s">
        <v>434</v>
      </c>
      <c r="D12" t="s">
        <v>259</v>
      </c>
      <c r="E12" s="13" t="s">
        <v>421</v>
      </c>
      <c r="F12" s="17" t="s">
        <v>122</v>
      </c>
      <c r="G12" s="17" t="str">
        <f t="shared" si="2"/>
        <v>2030 bench</v>
      </c>
      <c r="H12" s="17" t="s">
        <v>239</v>
      </c>
      <c r="I12" s="17" t="str">
        <f t="shared" si="1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423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1</v>
      </c>
    </row>
    <row r="13" spans="1:35" x14ac:dyDescent="0.3">
      <c r="A13" s="13">
        <f t="shared" si="0"/>
        <v>4</v>
      </c>
      <c r="B13" s="13" t="s">
        <v>444</v>
      </c>
      <c r="C13" s="17" t="s">
        <v>435</v>
      </c>
      <c r="D13" t="s">
        <v>259</v>
      </c>
      <c r="E13" s="13" t="s">
        <v>422</v>
      </c>
      <c r="F13" s="17" t="s">
        <v>122</v>
      </c>
      <c r="G13" s="17" t="str">
        <f t="shared" si="2"/>
        <v>2030 bench</v>
      </c>
      <c r="H13" s="17" t="s">
        <v>239</v>
      </c>
      <c r="I13" s="17" t="str">
        <f t="shared" si="1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423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1</v>
      </c>
      <c r="AC13" t="b">
        <v>0</v>
      </c>
      <c r="AD13" t="b">
        <v>1</v>
      </c>
      <c r="AE13" t="b">
        <v>1</v>
      </c>
      <c r="AF13" s="21" t="b">
        <v>0</v>
      </c>
      <c r="AG13" t="b">
        <v>0</v>
      </c>
      <c r="AH13" t="b">
        <v>0</v>
      </c>
      <c r="AI13" t="b">
        <v>1</v>
      </c>
    </row>
    <row r="14" spans="1:35" x14ac:dyDescent="0.3">
      <c r="A14" s="13">
        <f t="shared" si="0"/>
        <v>5</v>
      </c>
      <c r="B14" s="13" t="s">
        <v>511</v>
      </c>
      <c r="C14" s="19" t="s">
        <v>507</v>
      </c>
      <c r="D14" t="s">
        <v>259</v>
      </c>
      <c r="E14" s="13" t="s">
        <v>419</v>
      </c>
      <c r="F14" s="17" t="s">
        <v>122</v>
      </c>
      <c r="G14" s="17" t="str">
        <f>"2030 bench"</f>
        <v>2030 bench</v>
      </c>
      <c r="H14" s="17" t="s">
        <v>239</v>
      </c>
      <c r="I14" s="17" t="str">
        <f t="shared" si="1"/>
        <v>2019</v>
      </c>
      <c r="J14" s="17" t="s">
        <v>104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423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1</v>
      </c>
      <c r="AC14" t="b">
        <v>0</v>
      </c>
      <c r="AD14" t="b">
        <v>1</v>
      </c>
      <c r="AE14" t="b">
        <v>1</v>
      </c>
      <c r="AF14" s="21" t="b">
        <v>0</v>
      </c>
      <c r="AG14" t="b">
        <v>0</v>
      </c>
      <c r="AH14" t="b">
        <v>0</v>
      </c>
      <c r="AI14" t="b">
        <v>1</v>
      </c>
    </row>
    <row r="15" spans="1:35" x14ac:dyDescent="0.3">
      <c r="A15" s="13">
        <f t="shared" si="0"/>
        <v>6</v>
      </c>
      <c r="B15" s="13" t="s">
        <v>511</v>
      </c>
      <c r="C15" s="19" t="s">
        <v>508</v>
      </c>
      <c r="D15" t="s">
        <v>259</v>
      </c>
      <c r="E15" s="13" t="s">
        <v>420</v>
      </c>
      <c r="F15" s="17" t="s">
        <v>122</v>
      </c>
      <c r="G15" s="17" t="str">
        <f t="shared" si="2"/>
        <v>2030 bench</v>
      </c>
      <c r="H15" s="17" t="s">
        <v>239</v>
      </c>
      <c r="I15" s="17" t="str">
        <f t="shared" si="1"/>
        <v>2019</v>
      </c>
      <c r="J15" s="17" t="s">
        <v>104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423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1</v>
      </c>
      <c r="AF15" s="21" t="b">
        <v>0</v>
      </c>
      <c r="AG15" t="b">
        <v>0</v>
      </c>
      <c r="AH15" t="b">
        <v>0</v>
      </c>
      <c r="AI15" t="b">
        <v>1</v>
      </c>
    </row>
    <row r="16" spans="1:35" x14ac:dyDescent="0.3">
      <c r="A16" s="13">
        <f t="shared" si="0"/>
        <v>7</v>
      </c>
      <c r="B16" s="13" t="s">
        <v>511</v>
      </c>
      <c r="C16" s="19" t="s">
        <v>509</v>
      </c>
      <c r="D16" t="s">
        <v>259</v>
      </c>
      <c r="E16" s="13" t="s">
        <v>421</v>
      </c>
      <c r="F16" s="17" t="s">
        <v>122</v>
      </c>
      <c r="G16" s="17" t="str">
        <f t="shared" si="2"/>
        <v>2030 bench</v>
      </c>
      <c r="H16" s="17" t="s">
        <v>239</v>
      </c>
      <c r="I16" s="17" t="str">
        <f t="shared" si="1"/>
        <v>2019</v>
      </c>
      <c r="J16" s="17" t="s">
        <v>104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423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s="21" t="b">
        <v>0</v>
      </c>
      <c r="AG16" t="b">
        <v>0</v>
      </c>
      <c r="AH16" t="b">
        <v>0</v>
      </c>
      <c r="AI16" t="b">
        <v>1</v>
      </c>
    </row>
    <row r="17" spans="1:35" x14ac:dyDescent="0.3">
      <c r="A17" s="13">
        <f t="shared" si="0"/>
        <v>8</v>
      </c>
      <c r="B17" s="13" t="s">
        <v>511</v>
      </c>
      <c r="C17" s="19" t="s">
        <v>510</v>
      </c>
      <c r="D17" t="s">
        <v>259</v>
      </c>
      <c r="E17" s="13" t="s">
        <v>422</v>
      </c>
      <c r="F17" s="17" t="s">
        <v>122</v>
      </c>
      <c r="G17" s="17" t="str">
        <f t="shared" si="2"/>
        <v>2030 bench</v>
      </c>
      <c r="H17" s="17" t="s">
        <v>239</v>
      </c>
      <c r="I17" s="17" t="str">
        <f t="shared" si="1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423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1</v>
      </c>
      <c r="AF17" s="21" t="b">
        <v>0</v>
      </c>
      <c r="AG17" t="b">
        <v>0</v>
      </c>
      <c r="AH17" t="b">
        <v>0</v>
      </c>
      <c r="AI17" t="b">
        <v>1</v>
      </c>
    </row>
    <row r="18" spans="1:35" x14ac:dyDescent="0.3">
      <c r="A18" s="13">
        <f t="shared" si="0"/>
        <v>9</v>
      </c>
      <c r="B18" s="13" t="s">
        <v>455</v>
      </c>
      <c r="C18" s="17" t="s">
        <v>432</v>
      </c>
      <c r="D18" t="s">
        <v>259</v>
      </c>
      <c r="E18" s="13" t="s">
        <v>419</v>
      </c>
      <c r="F18" s="17" t="s">
        <v>122</v>
      </c>
      <c r="G18" s="17" t="s">
        <v>285</v>
      </c>
      <c r="H18" s="17" t="s">
        <v>239</v>
      </c>
      <c r="I18" s="17" t="str">
        <f t="shared" si="1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423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0</v>
      </c>
    </row>
    <row r="19" spans="1:35" x14ac:dyDescent="0.3">
      <c r="A19" s="13">
        <f t="shared" si="0"/>
        <v>10</v>
      </c>
      <c r="B19" s="13" t="s">
        <v>455</v>
      </c>
      <c r="C19" s="17" t="s">
        <v>433</v>
      </c>
      <c r="D19" t="s">
        <v>259</v>
      </c>
      <c r="E19" s="13" t="s">
        <v>420</v>
      </c>
      <c r="F19" s="17" t="s">
        <v>122</v>
      </c>
      <c r="G19" s="17" t="s">
        <v>285</v>
      </c>
      <c r="H19" s="17" t="s">
        <v>239</v>
      </c>
      <c r="I19" s="17" t="str">
        <f t="shared" si="1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423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0</v>
      </c>
    </row>
    <row r="20" spans="1:35" x14ac:dyDescent="0.3">
      <c r="A20" s="13">
        <f t="shared" si="0"/>
        <v>11</v>
      </c>
      <c r="B20" s="13" t="s">
        <v>455</v>
      </c>
      <c r="C20" s="17" t="s">
        <v>434</v>
      </c>
      <c r="D20" t="s">
        <v>259</v>
      </c>
      <c r="E20" s="13" t="s">
        <v>421</v>
      </c>
      <c r="F20" s="17" t="s">
        <v>122</v>
      </c>
      <c r="G20" s="17" t="s">
        <v>285</v>
      </c>
      <c r="H20" s="17" t="s">
        <v>239</v>
      </c>
      <c r="I20" s="17" t="str">
        <f t="shared" si="1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423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0</v>
      </c>
    </row>
    <row r="21" spans="1:35" x14ac:dyDescent="0.3">
      <c r="A21" s="13">
        <f t="shared" si="0"/>
        <v>12</v>
      </c>
      <c r="B21" s="13" t="s">
        <v>455</v>
      </c>
      <c r="C21" s="17" t="s">
        <v>435</v>
      </c>
      <c r="D21" t="s">
        <v>259</v>
      </c>
      <c r="E21" s="13" t="s">
        <v>422</v>
      </c>
      <c r="F21" s="17" t="s">
        <v>122</v>
      </c>
      <c r="G21" s="17" t="s">
        <v>285</v>
      </c>
      <c r="H21" s="17" t="s">
        <v>239</v>
      </c>
      <c r="I21" s="17" t="str">
        <f t="shared" si="1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423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456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320</v>
      </c>
      <c r="H22" s="17" t="s">
        <v>239</v>
      </c>
      <c r="I22" s="17" t="str">
        <f t="shared" si="1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423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456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320</v>
      </c>
      <c r="H23" s="17" t="s">
        <v>239</v>
      </c>
      <c r="I23" s="17" t="str">
        <f t="shared" si="1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423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456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320</v>
      </c>
      <c r="H24" s="17" t="s">
        <v>239</v>
      </c>
      <c r="I24" s="17" t="str">
        <f t="shared" si="1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423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456</v>
      </c>
      <c r="C25" s="17" t="s">
        <v>435</v>
      </c>
      <c r="D25" t="s">
        <v>259</v>
      </c>
      <c r="E25" s="13" t="s">
        <v>422</v>
      </c>
      <c r="F25" s="17" t="s">
        <v>122</v>
      </c>
      <c r="G25" s="17" t="s">
        <v>320</v>
      </c>
      <c r="H25" s="17" t="s">
        <v>239</v>
      </c>
      <c r="I25" s="17" t="str">
        <f t="shared" si="1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423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457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323</v>
      </c>
      <c r="H26" s="17" t="s">
        <v>239</v>
      </c>
      <c r="I26" s="17" t="str">
        <f t="shared" si="1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423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457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323</v>
      </c>
      <c r="H27" s="17" t="s">
        <v>239</v>
      </c>
      <c r="I27" s="17" t="str">
        <f t="shared" si="1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423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457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323</v>
      </c>
      <c r="H28" s="17" t="s">
        <v>239</v>
      </c>
      <c r="I28" s="17" t="str">
        <f t="shared" si="1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423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457</v>
      </c>
      <c r="C29" s="17" t="s">
        <v>435</v>
      </c>
      <c r="D29" t="s">
        <v>259</v>
      </c>
      <c r="E29" s="13" t="s">
        <v>422</v>
      </c>
      <c r="F29" s="17" t="s">
        <v>122</v>
      </c>
      <c r="G29" s="17" t="s">
        <v>323</v>
      </c>
      <c r="H29" s="17" t="s">
        <v>239</v>
      </c>
      <c r="I29" s="17" t="str">
        <f t="shared" si="1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423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458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326</v>
      </c>
      <c r="H30" s="17" t="s">
        <v>239</v>
      </c>
      <c r="I30" s="17" t="str">
        <f t="shared" si="1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423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458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326</v>
      </c>
      <c r="H31" s="17" t="s">
        <v>239</v>
      </c>
      <c r="I31" s="17" t="str">
        <f t="shared" si="1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423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458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326</v>
      </c>
      <c r="H32" s="17" t="s">
        <v>239</v>
      </c>
      <c r="I32" s="17" t="str">
        <f t="shared" si="1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423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458</v>
      </c>
      <c r="C33" s="17" t="s">
        <v>435</v>
      </c>
      <c r="D33" t="s">
        <v>259</v>
      </c>
      <c r="E33" s="13" t="s">
        <v>422</v>
      </c>
      <c r="F33" s="17" t="s">
        <v>122</v>
      </c>
      <c r="G33" s="17" t="s">
        <v>326</v>
      </c>
      <c r="H33" s="17" t="s">
        <v>239</v>
      </c>
      <c r="I33" s="17" t="str">
        <f t="shared" si="1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423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445</v>
      </c>
      <c r="C34" s="17" t="s">
        <v>459</v>
      </c>
      <c r="D34" t="s">
        <v>259</v>
      </c>
      <c r="E34" s="13" t="s">
        <v>419</v>
      </c>
      <c r="F34" s="17" t="s">
        <v>122</v>
      </c>
      <c r="G34" s="17" t="str">
        <f>"2030 bench"</f>
        <v>2030 bench</v>
      </c>
      <c r="H34" s="17" t="s">
        <v>239</v>
      </c>
      <c r="I34" s="17" t="str">
        <f t="shared" si="1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423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445</v>
      </c>
      <c r="C35" s="17" t="s">
        <v>460</v>
      </c>
      <c r="D35" t="s">
        <v>259</v>
      </c>
      <c r="E35" s="13" t="s">
        <v>420</v>
      </c>
      <c r="F35" s="17" t="s">
        <v>122</v>
      </c>
      <c r="G35" s="17" t="str">
        <f t="shared" si="2"/>
        <v>2030 bench</v>
      </c>
      <c r="H35" s="17" t="s">
        <v>239</v>
      </c>
      <c r="I35" s="17" t="str">
        <f t="shared" si="1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423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445</v>
      </c>
      <c r="C36" s="17" t="s">
        <v>461</v>
      </c>
      <c r="D36" t="s">
        <v>259</v>
      </c>
      <c r="E36" s="13" t="s">
        <v>421</v>
      </c>
      <c r="F36" s="17" t="s">
        <v>122</v>
      </c>
      <c r="G36" s="17" t="str">
        <f t="shared" si="2"/>
        <v>2030 bench</v>
      </c>
      <c r="H36" s="17" t="s">
        <v>239</v>
      </c>
      <c r="I36" s="17" t="str">
        <f t="shared" si="1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423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445</v>
      </c>
      <c r="C37" s="17" t="s">
        <v>462</v>
      </c>
      <c r="D37" t="s">
        <v>259</v>
      </c>
      <c r="E37" s="13" t="s">
        <v>422</v>
      </c>
      <c r="F37" s="17" t="s">
        <v>122</v>
      </c>
      <c r="G37" s="17" t="str">
        <f t="shared" si="2"/>
        <v>2030 bench</v>
      </c>
      <c r="H37" s="17" t="s">
        <v>239</v>
      </c>
      <c r="I37" s="17" t="str">
        <f t="shared" si="1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423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446</v>
      </c>
      <c r="C38" s="17" t="s">
        <v>463</v>
      </c>
      <c r="D38" t="s">
        <v>259</v>
      </c>
      <c r="E38" s="13" t="s">
        <v>419</v>
      </c>
      <c r="F38" s="17" t="s">
        <v>122</v>
      </c>
      <c r="G38" s="17" t="str">
        <f>"2030 bench"</f>
        <v>2030 bench</v>
      </c>
      <c r="H38" s="17" t="s">
        <v>239</v>
      </c>
      <c r="I38" s="17" t="str">
        <f t="shared" si="1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423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446</v>
      </c>
      <c r="C39" s="17" t="s">
        <v>464</v>
      </c>
      <c r="D39" t="s">
        <v>259</v>
      </c>
      <c r="E39" s="13" t="s">
        <v>420</v>
      </c>
      <c r="F39" s="17" t="s">
        <v>122</v>
      </c>
      <c r="G39" s="17" t="str">
        <f t="shared" si="2"/>
        <v>2030 bench</v>
      </c>
      <c r="H39" s="17" t="s">
        <v>239</v>
      </c>
      <c r="I39" s="17" t="str">
        <f t="shared" si="1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423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446</v>
      </c>
      <c r="C40" s="17" t="s">
        <v>465</v>
      </c>
      <c r="D40" t="s">
        <v>259</v>
      </c>
      <c r="E40" s="13" t="s">
        <v>421</v>
      </c>
      <c r="F40" s="17" t="s">
        <v>122</v>
      </c>
      <c r="G40" s="17" t="str">
        <f t="shared" si="2"/>
        <v>2030 bench</v>
      </c>
      <c r="H40" s="17" t="s">
        <v>239</v>
      </c>
      <c r="I40" s="17" t="str">
        <f t="shared" si="1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446</v>
      </c>
      <c r="C41" s="17" t="s">
        <v>466</v>
      </c>
      <c r="D41" t="s">
        <v>259</v>
      </c>
      <c r="E41" s="13" t="s">
        <v>422</v>
      </c>
      <c r="F41" s="17" t="s">
        <v>122</v>
      </c>
      <c r="G41" s="17" t="str">
        <f t="shared" si="2"/>
        <v>2030 bench</v>
      </c>
      <c r="H41" s="17" t="s">
        <v>239</v>
      </c>
      <c r="I41" s="17" t="str">
        <f t="shared" si="1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447</v>
      </c>
      <c r="C42" s="17" t="s">
        <v>467</v>
      </c>
      <c r="D42" t="s">
        <v>259</v>
      </c>
      <c r="E42" s="13" t="s">
        <v>419</v>
      </c>
      <c r="F42" s="17" t="s">
        <v>122</v>
      </c>
      <c r="G42" s="17" t="str">
        <f>"2030 bench"</f>
        <v>2030 bench</v>
      </c>
      <c r="H42" s="17" t="s">
        <v>239</v>
      </c>
      <c r="I42" s="17" t="str">
        <f t="shared" si="1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447</v>
      </c>
      <c r="C43" s="17" t="s">
        <v>468</v>
      </c>
      <c r="D43" t="s">
        <v>259</v>
      </c>
      <c r="E43" s="13" t="s">
        <v>420</v>
      </c>
      <c r="F43" s="17" t="s">
        <v>122</v>
      </c>
      <c r="G43" s="17" t="str">
        <f t="shared" si="2"/>
        <v>2030 bench</v>
      </c>
      <c r="H43" s="17" t="s">
        <v>239</v>
      </c>
      <c r="I43" s="17" t="str">
        <f t="shared" si="1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447</v>
      </c>
      <c r="C44" s="17" t="s">
        <v>469</v>
      </c>
      <c r="D44" t="s">
        <v>259</v>
      </c>
      <c r="E44" s="13" t="s">
        <v>421</v>
      </c>
      <c r="F44" s="17" t="s">
        <v>122</v>
      </c>
      <c r="G44" s="17" t="str">
        <f t="shared" si="2"/>
        <v>2030 bench</v>
      </c>
      <c r="H44" s="17" t="s">
        <v>239</v>
      </c>
      <c r="I44" s="17" t="str">
        <f t="shared" si="1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0"/>
        <v>36</v>
      </c>
      <c r="B45" s="13" t="s">
        <v>447</v>
      </c>
      <c r="C45" s="17" t="s">
        <v>470</v>
      </c>
      <c r="D45" t="s">
        <v>259</v>
      </c>
      <c r="E45" s="13" t="s">
        <v>422</v>
      </c>
      <c r="F45" s="17" t="s">
        <v>122</v>
      </c>
      <c r="G45" s="17" t="str">
        <f t="shared" si="2"/>
        <v>2030 bench</v>
      </c>
      <c r="H45" s="17" t="s">
        <v>239</v>
      </c>
      <c r="I45" s="17" t="str">
        <f t="shared" si="1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0"/>
        <v>37</v>
      </c>
      <c r="B46" s="13" t="s">
        <v>448</v>
      </c>
      <c r="C46" s="17" t="s">
        <v>471</v>
      </c>
      <c r="D46" t="s">
        <v>259</v>
      </c>
      <c r="E46" s="13" t="s">
        <v>419</v>
      </c>
      <c r="F46" s="17" t="s">
        <v>122</v>
      </c>
      <c r="G46" s="17" t="str">
        <f>"2030 bench"</f>
        <v>2030 bench</v>
      </c>
      <c r="H46" s="17" t="s">
        <v>239</v>
      </c>
      <c r="I46" s="17" t="str">
        <f t="shared" si="1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0"/>
        <v>38</v>
      </c>
      <c r="B47" s="13" t="s">
        <v>448</v>
      </c>
      <c r="C47" s="17" t="s">
        <v>472</v>
      </c>
      <c r="D47" t="s">
        <v>259</v>
      </c>
      <c r="E47" s="13" t="s">
        <v>420</v>
      </c>
      <c r="F47" s="17" t="s">
        <v>122</v>
      </c>
      <c r="G47" s="17" t="str">
        <f t="shared" si="2"/>
        <v>2030 bench</v>
      </c>
      <c r="H47" s="17" t="s">
        <v>239</v>
      </c>
      <c r="I47" s="17" t="str">
        <f t="shared" si="1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0"/>
        <v>39</v>
      </c>
      <c r="B48" s="13" t="s">
        <v>448</v>
      </c>
      <c r="C48" s="17" t="s">
        <v>473</v>
      </c>
      <c r="D48" t="s">
        <v>259</v>
      </c>
      <c r="E48" s="13" t="s">
        <v>421</v>
      </c>
      <c r="F48" s="17" t="s">
        <v>122</v>
      </c>
      <c r="G48" s="17" t="str">
        <f t="shared" si="2"/>
        <v>2030 bench</v>
      </c>
      <c r="H48" s="17" t="s">
        <v>239</v>
      </c>
      <c r="I48" s="17" t="str">
        <f t="shared" si="1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0"/>
        <v>40</v>
      </c>
      <c r="B49" s="13" t="s">
        <v>448</v>
      </c>
      <c r="C49" s="17" t="s">
        <v>474</v>
      </c>
      <c r="D49" t="s">
        <v>259</v>
      </c>
      <c r="E49" s="13" t="s">
        <v>422</v>
      </c>
      <c r="F49" s="17" t="s">
        <v>122</v>
      </c>
      <c r="G49" s="17" t="str">
        <f t="shared" si="2"/>
        <v>2030 bench</v>
      </c>
      <c r="H49" s="17" t="s">
        <v>239</v>
      </c>
      <c r="I49" s="17" t="str">
        <f t="shared" si="1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0"/>
        <v>41</v>
      </c>
      <c r="B50" s="13" t="s">
        <v>449</v>
      </c>
      <c r="C50" s="17" t="s">
        <v>475</v>
      </c>
      <c r="D50" t="s">
        <v>259</v>
      </c>
      <c r="E50" s="13" t="s">
        <v>419</v>
      </c>
      <c r="F50" s="17" t="s">
        <v>122</v>
      </c>
      <c r="G50" s="17" t="str">
        <f>"2030 bench"</f>
        <v>2030 bench</v>
      </c>
      <c r="H50" s="17" t="s">
        <v>239</v>
      </c>
      <c r="I50" s="17" t="str">
        <f t="shared" si="1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0"/>
        <v>42</v>
      </c>
      <c r="B51" s="13" t="s">
        <v>449</v>
      </c>
      <c r="C51" s="17" t="s">
        <v>476</v>
      </c>
      <c r="D51" t="s">
        <v>259</v>
      </c>
      <c r="E51" s="13" t="s">
        <v>420</v>
      </c>
      <c r="F51" s="17" t="s">
        <v>122</v>
      </c>
      <c r="G51" s="17" t="str">
        <f t="shared" si="2"/>
        <v>2030 bench</v>
      </c>
      <c r="H51" s="17" t="s">
        <v>239</v>
      </c>
      <c r="I51" s="17" t="str">
        <f t="shared" si="1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0"/>
        <v>43</v>
      </c>
      <c r="B52" s="13" t="s">
        <v>449</v>
      </c>
      <c r="C52" s="17" t="s">
        <v>477</v>
      </c>
      <c r="D52" t="s">
        <v>259</v>
      </c>
      <c r="E52" s="13" t="s">
        <v>421</v>
      </c>
      <c r="F52" s="17" t="s">
        <v>122</v>
      </c>
      <c r="G52" s="17" t="str">
        <f t="shared" si="2"/>
        <v>2030 bench</v>
      </c>
      <c r="H52" s="17" t="s">
        <v>239</v>
      </c>
      <c r="I52" s="17" t="str">
        <f t="shared" si="1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0"/>
        <v>44</v>
      </c>
      <c r="B53" s="13" t="s">
        <v>449</v>
      </c>
      <c r="C53" s="17" t="s">
        <v>478</v>
      </c>
      <c r="D53" t="s">
        <v>259</v>
      </c>
      <c r="E53" s="13" t="s">
        <v>422</v>
      </c>
      <c r="F53" s="17" t="s">
        <v>122</v>
      </c>
      <c r="G53" s="17" t="str">
        <f t="shared" si="2"/>
        <v>2030 bench</v>
      </c>
      <c r="H53" s="17" t="s">
        <v>239</v>
      </c>
      <c r="I53" s="17" t="str">
        <f t="shared" si="1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0"/>
        <v>45</v>
      </c>
      <c r="B54" s="13" t="s">
        <v>450</v>
      </c>
      <c r="C54" s="17" t="s">
        <v>479</v>
      </c>
      <c r="D54" t="s">
        <v>259</v>
      </c>
      <c r="E54" s="13" t="s">
        <v>419</v>
      </c>
      <c r="F54" s="17" t="s">
        <v>122</v>
      </c>
      <c r="G54" s="17" t="str">
        <f>"2030 bench"</f>
        <v>2030 bench</v>
      </c>
      <c r="H54" s="17" t="s">
        <v>239</v>
      </c>
      <c r="I54" s="17" t="str">
        <f t="shared" si="1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0"/>
        <v>46</v>
      </c>
      <c r="B55" s="13" t="s">
        <v>450</v>
      </c>
      <c r="C55" s="17" t="s">
        <v>480</v>
      </c>
      <c r="D55" t="s">
        <v>259</v>
      </c>
      <c r="E55" s="13" t="s">
        <v>420</v>
      </c>
      <c r="F55" s="17" t="s">
        <v>122</v>
      </c>
      <c r="G55" s="17" t="str">
        <f t="shared" si="2"/>
        <v>2030 bench</v>
      </c>
      <c r="H55" s="17" t="s">
        <v>239</v>
      </c>
      <c r="I55" s="17" t="str">
        <f t="shared" si="1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0"/>
        <v>47</v>
      </c>
      <c r="B56" s="13" t="s">
        <v>450</v>
      </c>
      <c r="C56" s="17" t="s">
        <v>481</v>
      </c>
      <c r="D56" t="s">
        <v>259</v>
      </c>
      <c r="E56" s="13" t="s">
        <v>421</v>
      </c>
      <c r="F56" s="17" t="s">
        <v>122</v>
      </c>
      <c r="G56" s="17" t="str">
        <f t="shared" si="2"/>
        <v>2030 bench</v>
      </c>
      <c r="H56" s="17" t="s">
        <v>239</v>
      </c>
      <c r="I56" s="17" t="str">
        <f t="shared" si="1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0"/>
        <v>48</v>
      </c>
      <c r="B57" s="13" t="s">
        <v>450</v>
      </c>
      <c r="C57" s="17" t="s">
        <v>482</v>
      </c>
      <c r="D57" t="s">
        <v>259</v>
      </c>
      <c r="E57" s="13" t="s">
        <v>422</v>
      </c>
      <c r="F57" s="17" t="s">
        <v>122</v>
      </c>
      <c r="G57" s="17" t="str">
        <f t="shared" si="2"/>
        <v>2030 bench</v>
      </c>
      <c r="H57" s="17" t="s">
        <v>239</v>
      </c>
      <c r="I57" s="17" t="str">
        <f t="shared" si="1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0"/>
        <v>49</v>
      </c>
      <c r="B58" s="13" t="s">
        <v>451</v>
      </c>
      <c r="C58" s="17" t="s">
        <v>483</v>
      </c>
      <c r="D58" t="s">
        <v>259</v>
      </c>
      <c r="E58" s="13" t="s">
        <v>419</v>
      </c>
      <c r="F58" s="17" t="s">
        <v>122</v>
      </c>
      <c r="G58" s="17" t="str">
        <f>"2030 bench"</f>
        <v>2030 bench</v>
      </c>
      <c r="H58" s="17" t="s">
        <v>239</v>
      </c>
      <c r="I58" s="17" t="str">
        <f t="shared" si="1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0"/>
        <v>50</v>
      </c>
      <c r="B59" s="13" t="s">
        <v>451</v>
      </c>
      <c r="C59" s="17" t="s">
        <v>484</v>
      </c>
      <c r="D59" t="s">
        <v>259</v>
      </c>
      <c r="E59" s="13" t="s">
        <v>420</v>
      </c>
      <c r="F59" s="17" t="s">
        <v>122</v>
      </c>
      <c r="G59" s="17" t="str">
        <f t="shared" si="2"/>
        <v>2030 bench</v>
      </c>
      <c r="H59" s="17" t="s">
        <v>239</v>
      </c>
      <c r="I59" s="17" t="str">
        <f t="shared" si="1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0"/>
        <v>51</v>
      </c>
      <c r="B60" s="13" t="s">
        <v>451</v>
      </c>
      <c r="C60" s="17" t="s">
        <v>485</v>
      </c>
      <c r="D60" t="s">
        <v>259</v>
      </c>
      <c r="E60" s="13" t="s">
        <v>421</v>
      </c>
      <c r="F60" s="17" t="s">
        <v>122</v>
      </c>
      <c r="G60" s="17" t="str">
        <f t="shared" si="2"/>
        <v>2030 bench</v>
      </c>
      <c r="H60" s="17" t="s">
        <v>239</v>
      </c>
      <c r="I60" s="17" t="str">
        <f t="shared" si="1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0"/>
        <v>52</v>
      </c>
      <c r="B61" s="13" t="s">
        <v>451</v>
      </c>
      <c r="C61" s="17" t="s">
        <v>486</v>
      </c>
      <c r="D61" t="s">
        <v>259</v>
      </c>
      <c r="E61" s="13" t="s">
        <v>422</v>
      </c>
      <c r="F61" s="17" t="s">
        <v>122</v>
      </c>
      <c r="G61" s="17" t="str">
        <f t="shared" si="2"/>
        <v>2030 bench</v>
      </c>
      <c r="H61" s="17" t="s">
        <v>239</v>
      </c>
      <c r="I61" s="17" t="str">
        <f t="shared" si="1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0"/>
        <v>53</v>
      </c>
      <c r="B62" s="13" t="s">
        <v>452</v>
      </c>
      <c r="C62" s="17" t="s">
        <v>487</v>
      </c>
      <c r="D62" t="s">
        <v>259</v>
      </c>
      <c r="E62" s="13" t="s">
        <v>419</v>
      </c>
      <c r="F62" s="17" t="s">
        <v>122</v>
      </c>
      <c r="G62" s="17" t="str">
        <f>"2030 bench"</f>
        <v>2030 bench</v>
      </c>
      <c r="H62" s="17" t="s">
        <v>239</v>
      </c>
      <c r="I62" s="17" t="str">
        <f t="shared" si="1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0"/>
        <v>54</v>
      </c>
      <c r="B63" s="13" t="s">
        <v>452</v>
      </c>
      <c r="C63" s="17" t="s">
        <v>488</v>
      </c>
      <c r="D63" t="s">
        <v>259</v>
      </c>
      <c r="E63" s="13" t="s">
        <v>420</v>
      </c>
      <c r="F63" s="17" t="s">
        <v>122</v>
      </c>
      <c r="G63" s="17" t="str">
        <f t="shared" si="2"/>
        <v>2030 bench</v>
      </c>
      <c r="H63" s="17" t="s">
        <v>239</v>
      </c>
      <c r="I63" s="17" t="str">
        <f t="shared" si="1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0"/>
        <v>55</v>
      </c>
      <c r="B64" s="13" t="s">
        <v>452</v>
      </c>
      <c r="C64" s="17" t="s">
        <v>489</v>
      </c>
      <c r="D64" t="s">
        <v>259</v>
      </c>
      <c r="E64" s="13" t="s">
        <v>421</v>
      </c>
      <c r="F64" s="17" t="s">
        <v>122</v>
      </c>
      <c r="G64" s="17" t="str">
        <f t="shared" si="2"/>
        <v>2030 bench</v>
      </c>
      <c r="H64" s="17" t="s">
        <v>239</v>
      </c>
      <c r="I64" s="17" t="str">
        <f t="shared" si="1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0"/>
        <v>56</v>
      </c>
      <c r="B65" s="13" t="s">
        <v>452</v>
      </c>
      <c r="C65" s="17" t="s">
        <v>490</v>
      </c>
      <c r="D65" t="s">
        <v>259</v>
      </c>
      <c r="E65" s="13" t="s">
        <v>422</v>
      </c>
      <c r="F65" s="17" t="s">
        <v>122</v>
      </c>
      <c r="G65" s="17" t="str">
        <f t="shared" si="2"/>
        <v>2030 bench</v>
      </c>
      <c r="H65" s="17" t="s">
        <v>239</v>
      </c>
      <c r="I65" s="17" t="str">
        <f t="shared" si="1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0"/>
        <v>57</v>
      </c>
      <c r="B66" s="13" t="s">
        <v>453</v>
      </c>
      <c r="C66" s="17" t="s">
        <v>491</v>
      </c>
      <c r="D66" t="s">
        <v>259</v>
      </c>
      <c r="E66" s="13" t="s">
        <v>419</v>
      </c>
      <c r="F66" s="17" t="s">
        <v>122</v>
      </c>
      <c r="G66" s="17" t="str">
        <f>"2030 bench"</f>
        <v>2030 bench</v>
      </c>
      <c r="H66" s="17" t="s">
        <v>239</v>
      </c>
      <c r="I66" s="17" t="str">
        <f t="shared" si="1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0"/>
        <v>58</v>
      </c>
      <c r="B67" s="13" t="s">
        <v>453</v>
      </c>
      <c r="C67" s="17" t="s">
        <v>492</v>
      </c>
      <c r="D67" t="s">
        <v>259</v>
      </c>
      <c r="E67" s="13" t="s">
        <v>420</v>
      </c>
      <c r="F67" s="17" t="s">
        <v>122</v>
      </c>
      <c r="G67" s="17" t="str">
        <f t="shared" si="2"/>
        <v>2030 bench</v>
      </c>
      <c r="H67" s="17" t="s">
        <v>239</v>
      </c>
      <c r="I67" s="17" t="str">
        <f t="shared" si="1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0"/>
        <v>59</v>
      </c>
      <c r="B68" s="13" t="s">
        <v>453</v>
      </c>
      <c r="C68" s="17" t="s">
        <v>493</v>
      </c>
      <c r="D68" t="s">
        <v>259</v>
      </c>
      <c r="E68" s="13" t="s">
        <v>421</v>
      </c>
      <c r="F68" s="17" t="s">
        <v>122</v>
      </c>
      <c r="G68" s="17" t="str">
        <f t="shared" si="2"/>
        <v>2030 bench</v>
      </c>
      <c r="H68" s="17" t="s">
        <v>239</v>
      </c>
      <c r="I68" s="17" t="str">
        <f t="shared" si="1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0"/>
        <v>60</v>
      </c>
      <c r="B69" s="13" t="s">
        <v>453</v>
      </c>
      <c r="C69" s="17" t="s">
        <v>494</v>
      </c>
      <c r="D69" t="s">
        <v>259</v>
      </c>
      <c r="E69" s="13" t="s">
        <v>422</v>
      </c>
      <c r="F69" s="17" t="s">
        <v>122</v>
      </c>
      <c r="G69" s="17" t="str">
        <f t="shared" si="2"/>
        <v>2030 bench</v>
      </c>
      <c r="H69" s="17" t="s">
        <v>239</v>
      </c>
      <c r="I69" s="17" t="str">
        <f t="shared" si="1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0"/>
        <v>61</v>
      </c>
      <c r="B70" s="13" t="s">
        <v>454</v>
      </c>
      <c r="C70" s="17" t="s">
        <v>495</v>
      </c>
      <c r="D70" t="s">
        <v>259</v>
      </c>
      <c r="E70" s="13" t="s">
        <v>419</v>
      </c>
      <c r="F70" s="17" t="s">
        <v>122</v>
      </c>
      <c r="G70" s="17" t="str">
        <f>"2030 bench"</f>
        <v>2030 bench</v>
      </c>
      <c r="H70" s="17" t="s">
        <v>239</v>
      </c>
      <c r="I70" s="17" t="str">
        <f t="shared" si="1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0"/>
        <v>62</v>
      </c>
      <c r="B71" s="13" t="s">
        <v>454</v>
      </c>
      <c r="C71" s="17" t="s">
        <v>496</v>
      </c>
      <c r="D71" t="s">
        <v>259</v>
      </c>
      <c r="E71" s="13" t="s">
        <v>420</v>
      </c>
      <c r="F71" s="17" t="s">
        <v>122</v>
      </c>
      <c r="G71" s="17" t="str">
        <f t="shared" si="2"/>
        <v>2030 bench</v>
      </c>
      <c r="H71" s="17" t="s">
        <v>239</v>
      </c>
      <c r="I71" s="17" t="str">
        <f t="shared" si="1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0"/>
        <v>63</v>
      </c>
      <c r="B72" s="13" t="s">
        <v>454</v>
      </c>
      <c r="C72" s="17" t="s">
        <v>497</v>
      </c>
      <c r="D72" t="s">
        <v>259</v>
      </c>
      <c r="E72" s="13" t="s">
        <v>421</v>
      </c>
      <c r="F72" s="17" t="s">
        <v>122</v>
      </c>
      <c r="G72" s="17" t="str">
        <f t="shared" si="2"/>
        <v>2030 bench</v>
      </c>
      <c r="H72" s="17" t="s">
        <v>239</v>
      </c>
      <c r="I72" s="17" t="str">
        <f t="shared" si="1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0"/>
        <v>64</v>
      </c>
      <c r="B73" s="13" t="s">
        <v>454</v>
      </c>
      <c r="C73" s="17" t="s">
        <v>498</v>
      </c>
      <c r="D73" t="s">
        <v>259</v>
      </c>
      <c r="E73" s="13" t="s">
        <v>422</v>
      </c>
      <c r="F73" s="17" t="s">
        <v>122</v>
      </c>
      <c r="G73" s="17" t="str">
        <f t="shared" si="2"/>
        <v>2030 bench</v>
      </c>
      <c r="H73" s="17" t="s">
        <v>239</v>
      </c>
      <c r="I73" s="17" t="str">
        <f t="shared" si="1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0"/>
        <v>65</v>
      </c>
      <c r="B74" s="13" t="s">
        <v>512</v>
      </c>
      <c r="C74" s="17" t="s">
        <v>518</v>
      </c>
      <c r="D74" t="s">
        <v>259</v>
      </c>
      <c r="E74" s="13" t="s">
        <v>419</v>
      </c>
      <c r="F74" s="17" t="s">
        <v>122</v>
      </c>
      <c r="G74" s="17" t="str">
        <f>"2030 bench"</f>
        <v>2030 bench</v>
      </c>
      <c r="H74" s="17" t="s">
        <v>239</v>
      </c>
      <c r="I74" s="17" t="str">
        <f t="shared" si="1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ref="A75:A97" si="3">ROW(A75)-ROW($A$9)</f>
        <v>66</v>
      </c>
      <c r="B75" s="13" t="s">
        <v>512</v>
      </c>
      <c r="C75" s="17" t="s">
        <v>519</v>
      </c>
      <c r="D75" t="s">
        <v>259</v>
      </c>
      <c r="E75" s="13" t="s">
        <v>420</v>
      </c>
      <c r="F75" s="17" t="s">
        <v>122</v>
      </c>
      <c r="G75" s="17" t="str">
        <f t="shared" si="2"/>
        <v>2030 bench</v>
      </c>
      <c r="H75" s="17" t="s">
        <v>239</v>
      </c>
      <c r="I75" s="17" t="str">
        <f t="shared" ref="I75:I97" si="4">"2019"</f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3"/>
        <v>67</v>
      </c>
      <c r="B76" s="13" t="s">
        <v>512</v>
      </c>
      <c r="C76" s="17" t="s">
        <v>520</v>
      </c>
      <c r="D76" t="s">
        <v>259</v>
      </c>
      <c r="E76" s="13" t="s">
        <v>421</v>
      </c>
      <c r="F76" s="17" t="s">
        <v>122</v>
      </c>
      <c r="G76" s="17" t="str">
        <f t="shared" ref="G76:G77" si="5">"2030 bench"</f>
        <v>2030 bench</v>
      </c>
      <c r="H76" s="17" t="s">
        <v>239</v>
      </c>
      <c r="I76" s="17" t="str">
        <f t="shared" si="4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3"/>
        <v>68</v>
      </c>
      <c r="B77" s="13" t="s">
        <v>512</v>
      </c>
      <c r="C77" s="17" t="s">
        <v>521</v>
      </c>
      <c r="D77" t="s">
        <v>259</v>
      </c>
      <c r="E77" s="13" t="s">
        <v>422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4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3"/>
        <v>69</v>
      </c>
      <c r="B78" s="13" t="s">
        <v>513</v>
      </c>
      <c r="C78" s="17" t="s">
        <v>530</v>
      </c>
      <c r="D78" t="s">
        <v>259</v>
      </c>
      <c r="E78" s="13" t="s">
        <v>419</v>
      </c>
      <c r="F78" s="17" t="s">
        <v>122</v>
      </c>
      <c r="G78" s="17" t="str">
        <f>"2030 bench"</f>
        <v>2030 bench</v>
      </c>
      <c r="H78" s="17" t="s">
        <v>239</v>
      </c>
      <c r="I78" s="17" t="str">
        <f t="shared" si="4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3"/>
        <v>70</v>
      </c>
      <c r="B79" s="13" t="s">
        <v>513</v>
      </c>
      <c r="C79" s="17" t="s">
        <v>531</v>
      </c>
      <c r="D79" t="s">
        <v>259</v>
      </c>
      <c r="E79" s="13" t="s">
        <v>420</v>
      </c>
      <c r="F79" s="17" t="s">
        <v>122</v>
      </c>
      <c r="G79" s="17" t="str">
        <f t="shared" ref="G79:G81" si="6">"2030 bench"</f>
        <v>2030 bench</v>
      </c>
      <c r="H79" s="17" t="s">
        <v>239</v>
      </c>
      <c r="I79" s="17" t="str">
        <f t="shared" si="4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3"/>
        <v>71</v>
      </c>
      <c r="B80" s="13" t="s">
        <v>513</v>
      </c>
      <c r="C80" s="17" t="s">
        <v>532</v>
      </c>
      <c r="D80" t="s">
        <v>259</v>
      </c>
      <c r="E80" s="13" t="s">
        <v>421</v>
      </c>
      <c r="F80" s="17" t="s">
        <v>122</v>
      </c>
      <c r="G80" s="17" t="str">
        <f t="shared" si="6"/>
        <v>2030 bench</v>
      </c>
      <c r="H80" s="17" t="s">
        <v>239</v>
      </c>
      <c r="I80" s="17" t="str">
        <f t="shared" si="4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3"/>
        <v>72</v>
      </c>
      <c r="B81" s="13" t="s">
        <v>513</v>
      </c>
      <c r="C81" s="17" t="s">
        <v>533</v>
      </c>
      <c r="D81" t="s">
        <v>259</v>
      </c>
      <c r="E81" s="13" t="s">
        <v>422</v>
      </c>
      <c r="F81" s="17" t="s">
        <v>122</v>
      </c>
      <c r="G81" s="17" t="str">
        <f t="shared" si="6"/>
        <v>2030 bench</v>
      </c>
      <c r="H81" s="17" t="s">
        <v>239</v>
      </c>
      <c r="I81" s="17" t="str">
        <f t="shared" si="4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3"/>
        <v>73</v>
      </c>
      <c r="B82" s="13" t="s">
        <v>514</v>
      </c>
      <c r="C82" s="17" t="s">
        <v>522</v>
      </c>
      <c r="D82" t="s">
        <v>259</v>
      </c>
      <c r="E82" s="13" t="s">
        <v>419</v>
      </c>
      <c r="F82" s="17" t="s">
        <v>122</v>
      </c>
      <c r="G82" s="17" t="str">
        <f>"2030 bench"</f>
        <v>2030 bench</v>
      </c>
      <c r="H82" s="17" t="s">
        <v>239</v>
      </c>
      <c r="I82" s="17" t="str">
        <f t="shared" si="4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3"/>
        <v>74</v>
      </c>
      <c r="B83" s="13" t="s">
        <v>514</v>
      </c>
      <c r="C83" s="17" t="s">
        <v>523</v>
      </c>
      <c r="D83" t="s">
        <v>259</v>
      </c>
      <c r="E83" s="13" t="s">
        <v>420</v>
      </c>
      <c r="F83" s="17" t="s">
        <v>122</v>
      </c>
      <c r="G83" s="17" t="str">
        <f t="shared" ref="G83:G93" si="7">"2030 bench"</f>
        <v>2030 bench</v>
      </c>
      <c r="H83" s="17" t="s">
        <v>239</v>
      </c>
      <c r="I83" s="17" t="str">
        <f t="shared" si="4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3"/>
        <v>75</v>
      </c>
      <c r="B84" s="13" t="s">
        <v>514</v>
      </c>
      <c r="C84" s="17" t="s">
        <v>524</v>
      </c>
      <c r="D84" t="s">
        <v>259</v>
      </c>
      <c r="E84" s="13" t="s">
        <v>421</v>
      </c>
      <c r="F84" s="17" t="s">
        <v>122</v>
      </c>
      <c r="G84" s="17" t="str">
        <f t="shared" si="7"/>
        <v>2030 bench</v>
      </c>
      <c r="H84" s="17" t="s">
        <v>239</v>
      </c>
      <c r="I84" s="17" t="str">
        <f t="shared" si="4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3"/>
        <v>76</v>
      </c>
      <c r="B85" s="13" t="s">
        <v>514</v>
      </c>
      <c r="C85" s="17" t="s">
        <v>525</v>
      </c>
      <c r="D85" t="s">
        <v>259</v>
      </c>
      <c r="E85" s="13" t="s">
        <v>422</v>
      </c>
      <c r="F85" s="17" t="s">
        <v>122</v>
      </c>
      <c r="G85" s="17" t="str">
        <f t="shared" si="7"/>
        <v>2030 bench</v>
      </c>
      <c r="H85" s="17" t="s">
        <v>239</v>
      </c>
      <c r="I85" s="17" t="str">
        <f t="shared" si="4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3"/>
        <v>77</v>
      </c>
      <c r="B86" s="13" t="s">
        <v>515</v>
      </c>
      <c r="C86" s="17" t="s">
        <v>534</v>
      </c>
      <c r="D86" t="s">
        <v>259</v>
      </c>
      <c r="E86" s="13" t="s">
        <v>419</v>
      </c>
      <c r="F86" s="17" t="s">
        <v>122</v>
      </c>
      <c r="G86" s="17" t="str">
        <f>"2030 bench"</f>
        <v>2030 bench</v>
      </c>
      <c r="H86" s="17" t="s">
        <v>239</v>
      </c>
      <c r="I86" s="17" t="str">
        <f t="shared" si="4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3"/>
        <v>78</v>
      </c>
      <c r="B87" s="13" t="s">
        <v>515</v>
      </c>
      <c r="C87" s="17" t="s">
        <v>535</v>
      </c>
      <c r="D87" t="s">
        <v>259</v>
      </c>
      <c r="E87" s="13" t="s">
        <v>420</v>
      </c>
      <c r="F87" s="17" t="s">
        <v>122</v>
      </c>
      <c r="G87" s="17" t="str">
        <f t="shared" ref="G87:G89" si="8">"2030 bench"</f>
        <v>2030 bench</v>
      </c>
      <c r="H87" s="17" t="s">
        <v>239</v>
      </c>
      <c r="I87" s="17" t="str">
        <f t="shared" si="4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3"/>
        <v>79</v>
      </c>
      <c r="B88" s="13" t="s">
        <v>515</v>
      </c>
      <c r="C88" s="17" t="s">
        <v>536</v>
      </c>
      <c r="D88" t="s">
        <v>259</v>
      </c>
      <c r="E88" s="13" t="s">
        <v>421</v>
      </c>
      <c r="F88" s="17" t="s">
        <v>122</v>
      </c>
      <c r="G88" s="17" t="str">
        <f t="shared" si="8"/>
        <v>2030 bench</v>
      </c>
      <c r="H88" s="17" t="s">
        <v>239</v>
      </c>
      <c r="I88" s="17" t="str">
        <f t="shared" si="4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3"/>
        <v>80</v>
      </c>
      <c r="B89" s="13" t="s">
        <v>515</v>
      </c>
      <c r="C89" s="17" t="s">
        <v>537</v>
      </c>
      <c r="D89" t="s">
        <v>259</v>
      </c>
      <c r="E89" s="13" t="s">
        <v>422</v>
      </c>
      <c r="F89" s="17" t="s">
        <v>122</v>
      </c>
      <c r="G89" s="17" t="str">
        <f t="shared" si="8"/>
        <v>2030 bench</v>
      </c>
      <c r="H89" s="17" t="s">
        <v>239</v>
      </c>
      <c r="I89" s="17" t="str">
        <f t="shared" si="4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3"/>
        <v>81</v>
      </c>
      <c r="B90" s="13" t="s">
        <v>516</v>
      </c>
      <c r="C90" s="17" t="s">
        <v>526</v>
      </c>
      <c r="D90" t="s">
        <v>259</v>
      </c>
      <c r="E90" s="13" t="s">
        <v>419</v>
      </c>
      <c r="F90" s="17" t="s">
        <v>122</v>
      </c>
      <c r="G90" s="17" t="str">
        <f>"2030 bench"</f>
        <v>2030 bench</v>
      </c>
      <c r="H90" s="17" t="s">
        <v>239</v>
      </c>
      <c r="I90" s="17" t="str">
        <f t="shared" si="4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3"/>
        <v>82</v>
      </c>
      <c r="B91" s="13" t="s">
        <v>516</v>
      </c>
      <c r="C91" s="17" t="s">
        <v>527</v>
      </c>
      <c r="D91" t="s">
        <v>259</v>
      </c>
      <c r="E91" s="13" t="s">
        <v>420</v>
      </c>
      <c r="F91" s="17" t="s">
        <v>122</v>
      </c>
      <c r="G91" s="17" t="str">
        <f t="shared" si="7"/>
        <v>2030 bench</v>
      </c>
      <c r="H91" s="17" t="s">
        <v>239</v>
      </c>
      <c r="I91" s="17" t="str">
        <f t="shared" si="4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3"/>
        <v>83</v>
      </c>
      <c r="B92" s="13" t="s">
        <v>516</v>
      </c>
      <c r="C92" s="17" t="s">
        <v>528</v>
      </c>
      <c r="D92" t="s">
        <v>259</v>
      </c>
      <c r="E92" s="13" t="s">
        <v>421</v>
      </c>
      <c r="F92" s="17" t="s">
        <v>122</v>
      </c>
      <c r="G92" s="17" t="str">
        <f t="shared" si="7"/>
        <v>2030 bench</v>
      </c>
      <c r="H92" s="17" t="s">
        <v>239</v>
      </c>
      <c r="I92" s="17" t="str">
        <f t="shared" si="4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3"/>
        <v>84</v>
      </c>
      <c r="B93" s="13" t="s">
        <v>516</v>
      </c>
      <c r="C93" s="17" t="s">
        <v>529</v>
      </c>
      <c r="D93" t="s">
        <v>259</v>
      </c>
      <c r="E93" s="13" t="s">
        <v>422</v>
      </c>
      <c r="F93" s="17" t="s">
        <v>122</v>
      </c>
      <c r="G93" s="17" t="str">
        <f t="shared" si="7"/>
        <v>2030 bench</v>
      </c>
      <c r="H93" s="17" t="s">
        <v>239</v>
      </c>
      <c r="I93" s="17" t="str">
        <f t="shared" si="4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3"/>
        <v>85</v>
      </c>
      <c r="B94" s="13" t="s">
        <v>517</v>
      </c>
      <c r="C94" s="17" t="s">
        <v>538</v>
      </c>
      <c r="D94" t="s">
        <v>259</v>
      </c>
      <c r="E94" s="13" t="s">
        <v>419</v>
      </c>
      <c r="F94" s="17" t="s">
        <v>122</v>
      </c>
      <c r="G94" s="17" t="str">
        <f>"2030 bench"</f>
        <v>2030 bench</v>
      </c>
      <c r="H94" s="17" t="s">
        <v>239</v>
      </c>
      <c r="I94" s="17" t="str">
        <f t="shared" si="4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3"/>
        <v>86</v>
      </c>
      <c r="B95" s="13" t="s">
        <v>517</v>
      </c>
      <c r="C95" s="17" t="s">
        <v>539</v>
      </c>
      <c r="D95" t="s">
        <v>259</v>
      </c>
      <c r="E95" s="13" t="s">
        <v>420</v>
      </c>
      <c r="F95" s="17" t="s">
        <v>122</v>
      </c>
      <c r="G95" s="17" t="str">
        <f t="shared" ref="G95:G97" si="9">"2030 bench"</f>
        <v>2030 bench</v>
      </c>
      <c r="H95" s="17" t="s">
        <v>239</v>
      </c>
      <c r="I95" s="17" t="str">
        <f t="shared" si="4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3"/>
        <v>87</v>
      </c>
      <c r="B96" s="13" t="s">
        <v>517</v>
      </c>
      <c r="C96" s="17" t="s">
        <v>540</v>
      </c>
      <c r="D96" t="s">
        <v>259</v>
      </c>
      <c r="E96" s="13" t="s">
        <v>421</v>
      </c>
      <c r="F96" s="17" t="s">
        <v>122</v>
      </c>
      <c r="G96" s="17" t="str">
        <f t="shared" si="9"/>
        <v>2030 bench</v>
      </c>
      <c r="H96" s="17" t="s">
        <v>239</v>
      </c>
      <c r="I96" s="17" t="str">
        <f t="shared" si="4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3"/>
        <v>88</v>
      </c>
      <c r="B97" s="13" t="s">
        <v>517</v>
      </c>
      <c r="C97" s="17" t="s">
        <v>541</v>
      </c>
      <c r="D97" t="s">
        <v>259</v>
      </c>
      <c r="E97" s="13" t="s">
        <v>422</v>
      </c>
      <c r="F97" s="17" t="s">
        <v>122</v>
      </c>
      <c r="G97" s="17" t="str">
        <f t="shared" si="9"/>
        <v>2030 bench</v>
      </c>
      <c r="H97" s="17" t="s">
        <v>239</v>
      </c>
      <c r="I97" s="17" t="str">
        <f t="shared" si="4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W10 Y10:AD10 AF10:AH10 AB11:AD13 AE10:AE13 AB18:AE33">
    <cfRule type="cellIs" dxfId="1063" priority="497" operator="equal">
      <formula>TRUE</formula>
    </cfRule>
    <cfRule type="cellIs" dxfId="1062" priority="498" operator="equal">
      <formula>FALSE</formula>
    </cfRule>
  </conditionalFormatting>
  <conditionalFormatting sqref="X10">
    <cfRule type="cellIs" dxfId="1061" priority="495" operator="equal">
      <formula>TRUE</formula>
    </cfRule>
    <cfRule type="cellIs" dxfId="1060" priority="496" operator="equal">
      <formula>FALSE</formula>
    </cfRule>
  </conditionalFormatting>
  <conditionalFormatting sqref="AI10">
    <cfRule type="cellIs" dxfId="1059" priority="493" operator="equal">
      <formula>TRUE</formula>
    </cfRule>
    <cfRule type="cellIs" dxfId="1058" priority="494" operator="equal">
      <formula>FALSE</formula>
    </cfRule>
  </conditionalFormatting>
  <conditionalFormatting sqref="U11:W11 Y11:AA11 AF11:AH11">
    <cfRule type="cellIs" dxfId="1057" priority="461" operator="equal">
      <formula>TRUE</formula>
    </cfRule>
    <cfRule type="cellIs" dxfId="1056" priority="462" operator="equal">
      <formula>FALSE</formula>
    </cfRule>
  </conditionalFormatting>
  <conditionalFormatting sqref="X11">
    <cfRule type="cellIs" dxfId="1055" priority="459" operator="equal">
      <formula>TRUE</formula>
    </cfRule>
    <cfRule type="cellIs" dxfId="1054" priority="460" operator="equal">
      <formula>FALSE</formula>
    </cfRule>
  </conditionalFormatting>
  <conditionalFormatting sqref="AI11">
    <cfRule type="cellIs" dxfId="1053" priority="457" operator="equal">
      <formula>TRUE</formula>
    </cfRule>
    <cfRule type="cellIs" dxfId="1052" priority="458" operator="equal">
      <formula>FALSE</formula>
    </cfRule>
  </conditionalFormatting>
  <conditionalFormatting sqref="U12:W12 Y12:AA12 AF12:AH12 U18:W18 U20:W20 U22:W22 U24:W24 U26:W26 U28:W28 U30:W30 U32:W32 Y18:AA18 Y20:AA20 Y22:AA22 Y24:AA24 Y26:AA26 Y28:AA28 Y30:AA30 Y32:AA32 AF18:AH18 AF20:AH20 AF22:AH22 AF24:AH24 AF26:AH26 AF28:AH28 AF30:AH30 AF32:AH32">
    <cfRule type="cellIs" dxfId="1051" priority="455" operator="equal">
      <formula>TRUE</formula>
    </cfRule>
    <cfRule type="cellIs" dxfId="1050" priority="456" operator="equal">
      <formula>FALSE</formula>
    </cfRule>
  </conditionalFormatting>
  <conditionalFormatting sqref="X12 X18 X20 X22 X24 X26 X28 X30 X32">
    <cfRule type="cellIs" dxfId="1049" priority="453" operator="equal">
      <formula>TRUE</formula>
    </cfRule>
    <cfRule type="cellIs" dxfId="1048" priority="454" operator="equal">
      <formula>FALSE</formula>
    </cfRule>
  </conditionalFormatting>
  <conditionalFormatting sqref="AI12 AI18:AI73">
    <cfRule type="cellIs" dxfId="1047" priority="451" operator="equal">
      <formula>TRUE</formula>
    </cfRule>
    <cfRule type="cellIs" dxfId="1046" priority="452" operator="equal">
      <formula>FALSE</formula>
    </cfRule>
  </conditionalFormatting>
  <conditionalFormatting sqref="U13:W13 Y13:AA13 AF13:AH13 U19:W19 U21:W21 U23:W23 U25:W25 U27:W27 U29:W29 U31:W31 U33:W33 Y19:AA19 Y21:AA21 Y23:AA23 Y25:AA25 Y27:AA27 Y29:AA29 Y31:AA31 Y33:AA33 AF19:AH19 AF21:AH21 AF23:AH23 AF25:AH25 AF27:AH27 AF29:AH29 AF31:AH31 AF33:AH33">
    <cfRule type="cellIs" dxfId="1045" priority="449" operator="equal">
      <formula>TRUE</formula>
    </cfRule>
    <cfRule type="cellIs" dxfId="1044" priority="450" operator="equal">
      <formula>FALSE</formula>
    </cfRule>
  </conditionalFormatting>
  <conditionalFormatting sqref="X13 X19 X21 X23 X25 X27 X29 X31 X33">
    <cfRule type="cellIs" dxfId="1043" priority="447" operator="equal">
      <formula>TRUE</formula>
    </cfRule>
    <cfRule type="cellIs" dxfId="1042" priority="448" operator="equal">
      <formula>FALSE</formula>
    </cfRule>
  </conditionalFormatting>
  <conditionalFormatting sqref="AI13">
    <cfRule type="cellIs" dxfId="1041" priority="445" operator="equal">
      <formula>TRUE</formula>
    </cfRule>
    <cfRule type="cellIs" dxfId="1040" priority="446" operator="equal">
      <formula>FALSE</formula>
    </cfRule>
  </conditionalFormatting>
  <conditionalFormatting sqref="U70:W70 Y70:AD70 AB71:AD73 AF70:AH70 AE70:AE73">
    <cfRule type="cellIs" dxfId="1039" priority="179" operator="equal">
      <formula>TRUE</formula>
    </cfRule>
    <cfRule type="cellIs" dxfId="1038" priority="180" operator="equal">
      <formula>FALSE</formula>
    </cfRule>
  </conditionalFormatting>
  <conditionalFormatting sqref="X70">
    <cfRule type="cellIs" dxfId="1037" priority="177" operator="equal">
      <formula>TRUE</formula>
    </cfRule>
    <cfRule type="cellIs" dxfId="1036" priority="178" operator="equal">
      <formula>FALSE</formula>
    </cfRule>
  </conditionalFormatting>
  <conditionalFormatting sqref="U71:W71 Y71:AA71 AF71:AH71">
    <cfRule type="cellIs" dxfId="1035" priority="173" operator="equal">
      <formula>TRUE</formula>
    </cfRule>
    <cfRule type="cellIs" dxfId="1034" priority="174" operator="equal">
      <formula>FALSE</formula>
    </cfRule>
  </conditionalFormatting>
  <conditionalFormatting sqref="X71">
    <cfRule type="cellIs" dxfId="1033" priority="171" operator="equal">
      <formula>TRUE</formula>
    </cfRule>
    <cfRule type="cellIs" dxfId="1032" priority="172" operator="equal">
      <formula>FALSE</formula>
    </cfRule>
  </conditionalFormatting>
  <conditionalFormatting sqref="U72:W72 Y72:AA72 AF72:AH72">
    <cfRule type="cellIs" dxfId="1031" priority="167" operator="equal">
      <formula>TRUE</formula>
    </cfRule>
    <cfRule type="cellIs" dxfId="1030" priority="168" operator="equal">
      <formula>FALSE</formula>
    </cfRule>
  </conditionalFormatting>
  <conditionalFormatting sqref="X72">
    <cfRule type="cellIs" dxfId="1029" priority="165" operator="equal">
      <formula>TRUE</formula>
    </cfRule>
    <cfRule type="cellIs" dxfId="1028" priority="166" operator="equal">
      <formula>FALSE</formula>
    </cfRule>
  </conditionalFormatting>
  <conditionalFormatting sqref="U73:W73 Y73:AA73 AF73:AH73">
    <cfRule type="cellIs" dxfId="1027" priority="161" operator="equal">
      <formula>TRUE</formula>
    </cfRule>
    <cfRule type="cellIs" dxfId="1026" priority="162" operator="equal">
      <formula>FALSE</formula>
    </cfRule>
  </conditionalFormatting>
  <conditionalFormatting sqref="X73">
    <cfRule type="cellIs" dxfId="1025" priority="159" operator="equal">
      <formula>TRUE</formula>
    </cfRule>
    <cfRule type="cellIs" dxfId="1024" priority="160" operator="equal">
      <formula>FALSE</formula>
    </cfRule>
  </conditionalFormatting>
  <conditionalFormatting sqref="U34:W34 Y34:AD34 AB35:AD37 AF34:AH34 AE34:AE37">
    <cfRule type="cellIs" dxfId="1023" priority="395" operator="equal">
      <formula>TRUE</formula>
    </cfRule>
    <cfRule type="cellIs" dxfId="1022" priority="396" operator="equal">
      <formula>FALSE</formula>
    </cfRule>
  </conditionalFormatting>
  <conditionalFormatting sqref="X34">
    <cfRule type="cellIs" dxfId="1021" priority="393" operator="equal">
      <formula>TRUE</formula>
    </cfRule>
    <cfRule type="cellIs" dxfId="1020" priority="394" operator="equal">
      <formula>FALSE</formula>
    </cfRule>
  </conditionalFormatting>
  <conditionalFormatting sqref="U35:W35 Y35:AA35 AF35:AH35">
    <cfRule type="cellIs" dxfId="1019" priority="389" operator="equal">
      <formula>TRUE</formula>
    </cfRule>
    <cfRule type="cellIs" dxfId="1018" priority="390" operator="equal">
      <formula>FALSE</formula>
    </cfRule>
  </conditionalFormatting>
  <conditionalFormatting sqref="X35">
    <cfRule type="cellIs" dxfId="1017" priority="387" operator="equal">
      <formula>TRUE</formula>
    </cfRule>
    <cfRule type="cellIs" dxfId="1016" priority="388" operator="equal">
      <formula>FALSE</formula>
    </cfRule>
  </conditionalFormatting>
  <conditionalFormatting sqref="U36:W36 Y36:AA36 AF36:AH36">
    <cfRule type="cellIs" dxfId="1015" priority="383" operator="equal">
      <formula>TRUE</formula>
    </cfRule>
    <cfRule type="cellIs" dxfId="1014" priority="384" operator="equal">
      <formula>FALSE</formula>
    </cfRule>
  </conditionalFormatting>
  <conditionalFormatting sqref="X36">
    <cfRule type="cellIs" dxfId="1013" priority="381" operator="equal">
      <formula>TRUE</formula>
    </cfRule>
    <cfRule type="cellIs" dxfId="1012" priority="382" operator="equal">
      <formula>FALSE</formula>
    </cfRule>
  </conditionalFormatting>
  <conditionalFormatting sqref="U37:W37 Y37:AA37 AF37:AH37">
    <cfRule type="cellIs" dxfId="1011" priority="377" operator="equal">
      <formula>TRUE</formula>
    </cfRule>
    <cfRule type="cellIs" dxfId="1010" priority="378" operator="equal">
      <formula>FALSE</formula>
    </cfRule>
  </conditionalFormatting>
  <conditionalFormatting sqref="X37">
    <cfRule type="cellIs" dxfId="1009" priority="375" operator="equal">
      <formula>TRUE</formula>
    </cfRule>
    <cfRule type="cellIs" dxfId="1008" priority="376" operator="equal">
      <formula>FALSE</formula>
    </cfRule>
  </conditionalFormatting>
  <conditionalFormatting sqref="U38:W38 Y38:AD38 AB39:AD41 AF38:AH38 AE38:AE41">
    <cfRule type="cellIs" dxfId="1007" priority="371" operator="equal">
      <formula>TRUE</formula>
    </cfRule>
    <cfRule type="cellIs" dxfId="1006" priority="372" operator="equal">
      <formula>FALSE</formula>
    </cfRule>
  </conditionalFormatting>
  <conditionalFormatting sqref="X38">
    <cfRule type="cellIs" dxfId="1005" priority="369" operator="equal">
      <formula>TRUE</formula>
    </cfRule>
    <cfRule type="cellIs" dxfId="1004" priority="370" operator="equal">
      <formula>FALSE</formula>
    </cfRule>
  </conditionalFormatting>
  <conditionalFormatting sqref="U39:W39 Y39:AA39 AF39:AH39">
    <cfRule type="cellIs" dxfId="1003" priority="365" operator="equal">
      <formula>TRUE</formula>
    </cfRule>
    <cfRule type="cellIs" dxfId="1002" priority="366" operator="equal">
      <formula>FALSE</formula>
    </cfRule>
  </conditionalFormatting>
  <conditionalFormatting sqref="X39">
    <cfRule type="cellIs" dxfId="1001" priority="363" operator="equal">
      <formula>TRUE</formula>
    </cfRule>
    <cfRule type="cellIs" dxfId="1000" priority="364" operator="equal">
      <formula>FALSE</formula>
    </cfRule>
  </conditionalFormatting>
  <conditionalFormatting sqref="U40:W40 Y40:AA40 AF40:AH40">
    <cfRule type="cellIs" dxfId="999" priority="359" operator="equal">
      <formula>TRUE</formula>
    </cfRule>
    <cfRule type="cellIs" dxfId="998" priority="360" operator="equal">
      <formula>FALSE</formula>
    </cfRule>
  </conditionalFormatting>
  <conditionalFormatting sqref="X40">
    <cfRule type="cellIs" dxfId="997" priority="357" operator="equal">
      <formula>TRUE</formula>
    </cfRule>
    <cfRule type="cellIs" dxfId="996" priority="358" operator="equal">
      <formula>FALSE</formula>
    </cfRule>
  </conditionalFormatting>
  <conditionalFormatting sqref="U41:W41 Y41:AA41 AF41:AH41">
    <cfRule type="cellIs" dxfId="995" priority="353" operator="equal">
      <formula>TRUE</formula>
    </cfRule>
    <cfRule type="cellIs" dxfId="994" priority="354" operator="equal">
      <formula>FALSE</formula>
    </cfRule>
  </conditionalFormatting>
  <conditionalFormatting sqref="X41">
    <cfRule type="cellIs" dxfId="993" priority="351" operator="equal">
      <formula>TRUE</formula>
    </cfRule>
    <cfRule type="cellIs" dxfId="992" priority="352" operator="equal">
      <formula>FALSE</formula>
    </cfRule>
  </conditionalFormatting>
  <conditionalFormatting sqref="U42:W42 Y42:AD42 AB43:AD45 AF42:AH42 AE42:AE45">
    <cfRule type="cellIs" dxfId="991" priority="347" operator="equal">
      <formula>TRUE</formula>
    </cfRule>
    <cfRule type="cellIs" dxfId="990" priority="348" operator="equal">
      <formula>FALSE</formula>
    </cfRule>
  </conditionalFormatting>
  <conditionalFormatting sqref="X42">
    <cfRule type="cellIs" dxfId="989" priority="345" operator="equal">
      <formula>TRUE</formula>
    </cfRule>
    <cfRule type="cellIs" dxfId="988" priority="346" operator="equal">
      <formula>FALSE</formula>
    </cfRule>
  </conditionalFormatting>
  <conditionalFormatting sqref="U43:W43 Y43:AA43 AF43:AH43">
    <cfRule type="cellIs" dxfId="987" priority="341" operator="equal">
      <formula>TRUE</formula>
    </cfRule>
    <cfRule type="cellIs" dxfId="986" priority="342" operator="equal">
      <formula>FALSE</formula>
    </cfRule>
  </conditionalFormatting>
  <conditionalFormatting sqref="X43">
    <cfRule type="cellIs" dxfId="985" priority="339" operator="equal">
      <formula>TRUE</formula>
    </cfRule>
    <cfRule type="cellIs" dxfId="984" priority="340" operator="equal">
      <formula>FALSE</formula>
    </cfRule>
  </conditionalFormatting>
  <conditionalFormatting sqref="U44:W44 Y44:AA44 AF44:AH44">
    <cfRule type="cellIs" dxfId="983" priority="335" operator="equal">
      <formula>TRUE</formula>
    </cfRule>
    <cfRule type="cellIs" dxfId="982" priority="336" operator="equal">
      <formula>FALSE</formula>
    </cfRule>
  </conditionalFormatting>
  <conditionalFormatting sqref="X44">
    <cfRule type="cellIs" dxfId="981" priority="333" operator="equal">
      <formula>TRUE</formula>
    </cfRule>
    <cfRule type="cellIs" dxfId="980" priority="334" operator="equal">
      <formula>FALSE</formula>
    </cfRule>
  </conditionalFormatting>
  <conditionalFormatting sqref="U45:W45 Y45:AA45 AF45:AH45">
    <cfRule type="cellIs" dxfId="979" priority="329" operator="equal">
      <formula>TRUE</formula>
    </cfRule>
    <cfRule type="cellIs" dxfId="978" priority="330" operator="equal">
      <formula>FALSE</formula>
    </cfRule>
  </conditionalFormatting>
  <conditionalFormatting sqref="X45">
    <cfRule type="cellIs" dxfId="977" priority="327" operator="equal">
      <formula>TRUE</formula>
    </cfRule>
    <cfRule type="cellIs" dxfId="976" priority="328" operator="equal">
      <formula>FALSE</formula>
    </cfRule>
  </conditionalFormatting>
  <conditionalFormatting sqref="U46:W46 Y46:AD46 AB47:AD49 AF46:AH46 AE46:AE49">
    <cfRule type="cellIs" dxfId="975" priority="323" operator="equal">
      <formula>TRUE</formula>
    </cfRule>
    <cfRule type="cellIs" dxfId="974" priority="324" operator="equal">
      <formula>FALSE</formula>
    </cfRule>
  </conditionalFormatting>
  <conditionalFormatting sqref="X46">
    <cfRule type="cellIs" dxfId="973" priority="321" operator="equal">
      <formula>TRUE</formula>
    </cfRule>
    <cfRule type="cellIs" dxfId="972" priority="322" operator="equal">
      <formula>FALSE</formula>
    </cfRule>
  </conditionalFormatting>
  <conditionalFormatting sqref="U47:W47 Y47:AA47 AF47:AH47">
    <cfRule type="cellIs" dxfId="971" priority="317" operator="equal">
      <formula>TRUE</formula>
    </cfRule>
    <cfRule type="cellIs" dxfId="970" priority="318" operator="equal">
      <formula>FALSE</formula>
    </cfRule>
  </conditionalFormatting>
  <conditionalFormatting sqref="X47">
    <cfRule type="cellIs" dxfId="969" priority="315" operator="equal">
      <formula>TRUE</formula>
    </cfRule>
    <cfRule type="cellIs" dxfId="968" priority="316" operator="equal">
      <formula>FALSE</formula>
    </cfRule>
  </conditionalFormatting>
  <conditionalFormatting sqref="U48:W48 Y48:AA48 AF48:AH48">
    <cfRule type="cellIs" dxfId="967" priority="311" operator="equal">
      <formula>TRUE</formula>
    </cfRule>
    <cfRule type="cellIs" dxfId="966" priority="312" operator="equal">
      <formula>FALSE</formula>
    </cfRule>
  </conditionalFormatting>
  <conditionalFormatting sqref="X48">
    <cfRule type="cellIs" dxfId="965" priority="309" operator="equal">
      <formula>TRUE</formula>
    </cfRule>
    <cfRule type="cellIs" dxfId="964" priority="310" operator="equal">
      <formula>FALSE</formula>
    </cfRule>
  </conditionalFormatting>
  <conditionalFormatting sqref="U49:W49 Y49:AA49 AF49:AH49">
    <cfRule type="cellIs" dxfId="963" priority="305" operator="equal">
      <formula>TRUE</formula>
    </cfRule>
    <cfRule type="cellIs" dxfId="962" priority="306" operator="equal">
      <formula>FALSE</formula>
    </cfRule>
  </conditionalFormatting>
  <conditionalFormatting sqref="X49">
    <cfRule type="cellIs" dxfId="961" priority="303" operator="equal">
      <formula>TRUE</formula>
    </cfRule>
    <cfRule type="cellIs" dxfId="960" priority="304" operator="equal">
      <formula>FALSE</formula>
    </cfRule>
  </conditionalFormatting>
  <conditionalFormatting sqref="U50:W50 Y50:AD50 AB51:AD53 AF50:AH50 AE50:AE53">
    <cfRule type="cellIs" dxfId="959" priority="299" operator="equal">
      <formula>TRUE</formula>
    </cfRule>
    <cfRule type="cellIs" dxfId="958" priority="300" operator="equal">
      <formula>FALSE</formula>
    </cfRule>
  </conditionalFormatting>
  <conditionalFormatting sqref="X50">
    <cfRule type="cellIs" dxfId="957" priority="297" operator="equal">
      <formula>TRUE</formula>
    </cfRule>
    <cfRule type="cellIs" dxfId="956" priority="298" operator="equal">
      <formula>FALSE</formula>
    </cfRule>
  </conditionalFormatting>
  <conditionalFormatting sqref="U51:W51 Y51:AA51 AF51:AH51">
    <cfRule type="cellIs" dxfId="955" priority="293" operator="equal">
      <formula>TRUE</formula>
    </cfRule>
    <cfRule type="cellIs" dxfId="954" priority="294" operator="equal">
      <formula>FALSE</formula>
    </cfRule>
  </conditionalFormatting>
  <conditionalFormatting sqref="X51">
    <cfRule type="cellIs" dxfId="953" priority="291" operator="equal">
      <formula>TRUE</formula>
    </cfRule>
    <cfRule type="cellIs" dxfId="952" priority="292" operator="equal">
      <formula>FALSE</formula>
    </cfRule>
  </conditionalFormatting>
  <conditionalFormatting sqref="U52:W52 Y52:AA52 AF52:AH52">
    <cfRule type="cellIs" dxfId="951" priority="287" operator="equal">
      <formula>TRUE</formula>
    </cfRule>
    <cfRule type="cellIs" dxfId="950" priority="288" operator="equal">
      <formula>FALSE</formula>
    </cfRule>
  </conditionalFormatting>
  <conditionalFormatting sqref="X52">
    <cfRule type="cellIs" dxfId="949" priority="285" operator="equal">
      <formula>TRUE</formula>
    </cfRule>
    <cfRule type="cellIs" dxfId="948" priority="286" operator="equal">
      <formula>FALSE</formula>
    </cfRule>
  </conditionalFormatting>
  <conditionalFormatting sqref="U53:W53 Y53:AA53 AF53:AH53">
    <cfRule type="cellIs" dxfId="947" priority="281" operator="equal">
      <formula>TRUE</formula>
    </cfRule>
    <cfRule type="cellIs" dxfId="946" priority="282" operator="equal">
      <formula>FALSE</formula>
    </cfRule>
  </conditionalFormatting>
  <conditionalFormatting sqref="X53">
    <cfRule type="cellIs" dxfId="945" priority="279" operator="equal">
      <formula>TRUE</formula>
    </cfRule>
    <cfRule type="cellIs" dxfId="944" priority="280" operator="equal">
      <formula>FALSE</formula>
    </cfRule>
  </conditionalFormatting>
  <conditionalFormatting sqref="U54:W54 Y54:AD54 AB55:AD57 AF54:AH54 AE54:AE57">
    <cfRule type="cellIs" dxfId="943" priority="275" operator="equal">
      <formula>TRUE</formula>
    </cfRule>
    <cfRule type="cellIs" dxfId="942" priority="276" operator="equal">
      <formula>FALSE</formula>
    </cfRule>
  </conditionalFormatting>
  <conditionalFormatting sqref="X54">
    <cfRule type="cellIs" dxfId="941" priority="273" operator="equal">
      <formula>TRUE</formula>
    </cfRule>
    <cfRule type="cellIs" dxfId="940" priority="274" operator="equal">
      <formula>FALSE</formula>
    </cfRule>
  </conditionalFormatting>
  <conditionalFormatting sqref="U55:W55 Y55:AA55 AF55:AH55">
    <cfRule type="cellIs" dxfId="939" priority="269" operator="equal">
      <formula>TRUE</formula>
    </cfRule>
    <cfRule type="cellIs" dxfId="938" priority="270" operator="equal">
      <formula>FALSE</formula>
    </cfRule>
  </conditionalFormatting>
  <conditionalFormatting sqref="X55">
    <cfRule type="cellIs" dxfId="937" priority="267" operator="equal">
      <formula>TRUE</formula>
    </cfRule>
    <cfRule type="cellIs" dxfId="936" priority="268" operator="equal">
      <formula>FALSE</formula>
    </cfRule>
  </conditionalFormatting>
  <conditionalFormatting sqref="U56:W56 Y56:AA56 AF56:AH56">
    <cfRule type="cellIs" dxfId="935" priority="263" operator="equal">
      <formula>TRUE</formula>
    </cfRule>
    <cfRule type="cellIs" dxfId="934" priority="264" operator="equal">
      <formula>FALSE</formula>
    </cfRule>
  </conditionalFormatting>
  <conditionalFormatting sqref="X56">
    <cfRule type="cellIs" dxfId="933" priority="261" operator="equal">
      <formula>TRUE</formula>
    </cfRule>
    <cfRule type="cellIs" dxfId="932" priority="262" operator="equal">
      <formula>FALSE</formula>
    </cfRule>
  </conditionalFormatting>
  <conditionalFormatting sqref="U57:W57 Y57:AA57 AF57:AH57">
    <cfRule type="cellIs" dxfId="931" priority="257" operator="equal">
      <formula>TRUE</formula>
    </cfRule>
    <cfRule type="cellIs" dxfId="930" priority="258" operator="equal">
      <formula>FALSE</formula>
    </cfRule>
  </conditionalFormatting>
  <conditionalFormatting sqref="X57">
    <cfRule type="cellIs" dxfId="929" priority="255" operator="equal">
      <formula>TRUE</formula>
    </cfRule>
    <cfRule type="cellIs" dxfId="928" priority="256" operator="equal">
      <formula>FALSE</formula>
    </cfRule>
  </conditionalFormatting>
  <conditionalFormatting sqref="U58:W58 Y58:AD58 AB59:AD61 AF58:AH58 AE58:AE61">
    <cfRule type="cellIs" dxfId="927" priority="251" operator="equal">
      <formula>TRUE</formula>
    </cfRule>
    <cfRule type="cellIs" dxfId="926" priority="252" operator="equal">
      <formula>FALSE</formula>
    </cfRule>
  </conditionalFormatting>
  <conditionalFormatting sqref="X58">
    <cfRule type="cellIs" dxfId="925" priority="249" operator="equal">
      <formula>TRUE</formula>
    </cfRule>
    <cfRule type="cellIs" dxfId="924" priority="250" operator="equal">
      <formula>FALSE</formula>
    </cfRule>
  </conditionalFormatting>
  <conditionalFormatting sqref="U59:W59 Y59:AA59 AF59:AH59">
    <cfRule type="cellIs" dxfId="923" priority="245" operator="equal">
      <formula>TRUE</formula>
    </cfRule>
    <cfRule type="cellIs" dxfId="922" priority="246" operator="equal">
      <formula>FALSE</formula>
    </cfRule>
  </conditionalFormatting>
  <conditionalFormatting sqref="X59">
    <cfRule type="cellIs" dxfId="921" priority="243" operator="equal">
      <formula>TRUE</formula>
    </cfRule>
    <cfRule type="cellIs" dxfId="920" priority="244" operator="equal">
      <formula>FALSE</formula>
    </cfRule>
  </conditionalFormatting>
  <conditionalFormatting sqref="U60:W60 Y60:AA60 AF60:AH60">
    <cfRule type="cellIs" dxfId="919" priority="239" operator="equal">
      <formula>TRUE</formula>
    </cfRule>
    <cfRule type="cellIs" dxfId="918" priority="240" operator="equal">
      <formula>FALSE</formula>
    </cfRule>
  </conditionalFormatting>
  <conditionalFormatting sqref="X60">
    <cfRule type="cellIs" dxfId="917" priority="237" operator="equal">
      <formula>TRUE</formula>
    </cfRule>
    <cfRule type="cellIs" dxfId="916" priority="238" operator="equal">
      <formula>FALSE</formula>
    </cfRule>
  </conditionalFormatting>
  <conditionalFormatting sqref="U61:W61 Y61:AA61 AF61:AH61">
    <cfRule type="cellIs" dxfId="915" priority="233" operator="equal">
      <formula>TRUE</formula>
    </cfRule>
    <cfRule type="cellIs" dxfId="914" priority="234" operator="equal">
      <formula>FALSE</formula>
    </cfRule>
  </conditionalFormatting>
  <conditionalFormatting sqref="X61">
    <cfRule type="cellIs" dxfId="913" priority="231" operator="equal">
      <formula>TRUE</formula>
    </cfRule>
    <cfRule type="cellIs" dxfId="912" priority="232" operator="equal">
      <formula>FALSE</formula>
    </cfRule>
  </conditionalFormatting>
  <conditionalFormatting sqref="U62:W62 Y62:AD62 AB63:AD65 AF62:AH62 AE62:AE65">
    <cfRule type="cellIs" dxfId="911" priority="227" operator="equal">
      <formula>TRUE</formula>
    </cfRule>
    <cfRule type="cellIs" dxfId="910" priority="228" operator="equal">
      <formula>FALSE</formula>
    </cfRule>
  </conditionalFormatting>
  <conditionalFormatting sqref="X62">
    <cfRule type="cellIs" dxfId="909" priority="225" operator="equal">
      <formula>TRUE</formula>
    </cfRule>
    <cfRule type="cellIs" dxfId="908" priority="226" operator="equal">
      <formula>FALSE</formula>
    </cfRule>
  </conditionalFormatting>
  <conditionalFormatting sqref="U63:W63 Y63:AA63 AF63:AH63">
    <cfRule type="cellIs" dxfId="907" priority="221" operator="equal">
      <formula>TRUE</formula>
    </cfRule>
    <cfRule type="cellIs" dxfId="906" priority="222" operator="equal">
      <formula>FALSE</formula>
    </cfRule>
  </conditionalFormatting>
  <conditionalFormatting sqref="X63">
    <cfRule type="cellIs" dxfId="905" priority="219" operator="equal">
      <formula>TRUE</formula>
    </cfRule>
    <cfRule type="cellIs" dxfId="904" priority="220" operator="equal">
      <formula>FALSE</formula>
    </cfRule>
  </conditionalFormatting>
  <conditionalFormatting sqref="U64:W64 Y64:AA64 AF64:AH64">
    <cfRule type="cellIs" dxfId="903" priority="215" operator="equal">
      <formula>TRUE</formula>
    </cfRule>
    <cfRule type="cellIs" dxfId="902" priority="216" operator="equal">
      <formula>FALSE</formula>
    </cfRule>
  </conditionalFormatting>
  <conditionalFormatting sqref="X64">
    <cfRule type="cellIs" dxfId="901" priority="213" operator="equal">
      <formula>TRUE</formula>
    </cfRule>
    <cfRule type="cellIs" dxfId="900" priority="214" operator="equal">
      <formula>FALSE</formula>
    </cfRule>
  </conditionalFormatting>
  <conditionalFormatting sqref="U65:W65 Y65:AA65 AF65:AH65">
    <cfRule type="cellIs" dxfId="899" priority="209" operator="equal">
      <formula>TRUE</formula>
    </cfRule>
    <cfRule type="cellIs" dxfId="898" priority="210" operator="equal">
      <formula>FALSE</formula>
    </cfRule>
  </conditionalFormatting>
  <conditionalFormatting sqref="X65">
    <cfRule type="cellIs" dxfId="897" priority="207" operator="equal">
      <formula>TRUE</formula>
    </cfRule>
    <cfRule type="cellIs" dxfId="896" priority="208" operator="equal">
      <formula>FALSE</formula>
    </cfRule>
  </conditionalFormatting>
  <conditionalFormatting sqref="U66:W66 Y66:AD66 AB67:AD69 AF66:AH66 AE66:AE69">
    <cfRule type="cellIs" dxfId="895" priority="203" operator="equal">
      <formula>TRUE</formula>
    </cfRule>
    <cfRule type="cellIs" dxfId="894" priority="204" operator="equal">
      <formula>FALSE</formula>
    </cfRule>
  </conditionalFormatting>
  <conditionalFormatting sqref="X66">
    <cfRule type="cellIs" dxfId="893" priority="201" operator="equal">
      <formula>TRUE</formula>
    </cfRule>
    <cfRule type="cellIs" dxfId="892" priority="202" operator="equal">
      <formula>FALSE</formula>
    </cfRule>
  </conditionalFormatting>
  <conditionalFormatting sqref="U67:W67 Y67:AA67 AF67:AH67">
    <cfRule type="cellIs" dxfId="891" priority="197" operator="equal">
      <formula>TRUE</formula>
    </cfRule>
    <cfRule type="cellIs" dxfId="890" priority="198" operator="equal">
      <formula>FALSE</formula>
    </cfRule>
  </conditionalFormatting>
  <conditionalFormatting sqref="X67">
    <cfRule type="cellIs" dxfId="889" priority="195" operator="equal">
      <formula>TRUE</formula>
    </cfRule>
    <cfRule type="cellIs" dxfId="888" priority="196" operator="equal">
      <formula>FALSE</formula>
    </cfRule>
  </conditionalFormatting>
  <conditionalFormatting sqref="U68:W68 Y68:AA68 AF68:AH68">
    <cfRule type="cellIs" dxfId="887" priority="191" operator="equal">
      <formula>TRUE</formula>
    </cfRule>
    <cfRule type="cellIs" dxfId="886" priority="192" operator="equal">
      <formula>FALSE</formula>
    </cfRule>
  </conditionalFormatting>
  <conditionalFormatting sqref="X68">
    <cfRule type="cellIs" dxfId="885" priority="189" operator="equal">
      <formula>TRUE</formula>
    </cfRule>
    <cfRule type="cellIs" dxfId="884" priority="190" operator="equal">
      <formula>FALSE</formula>
    </cfRule>
  </conditionalFormatting>
  <conditionalFormatting sqref="U69:W69 Y69:AA69 AF69:AH69">
    <cfRule type="cellIs" dxfId="883" priority="185" operator="equal">
      <formula>TRUE</formula>
    </cfRule>
    <cfRule type="cellIs" dxfId="882" priority="186" operator="equal">
      <formula>FALSE</formula>
    </cfRule>
  </conditionalFormatting>
  <conditionalFormatting sqref="X69">
    <cfRule type="cellIs" dxfId="881" priority="183" operator="equal">
      <formula>TRUE</formula>
    </cfRule>
    <cfRule type="cellIs" dxfId="880" priority="184" operator="equal">
      <formula>FALSE</formula>
    </cfRule>
  </conditionalFormatting>
  <conditionalFormatting sqref="U14:W14 Y14:AD14 AF14:AH14 AB15:AD17 AE14:AE17">
    <cfRule type="cellIs" dxfId="879" priority="131" operator="equal">
      <formula>TRUE</formula>
    </cfRule>
    <cfRule type="cellIs" dxfId="878" priority="132" operator="equal">
      <formula>FALSE</formula>
    </cfRule>
  </conditionalFormatting>
  <conditionalFormatting sqref="X14">
    <cfRule type="cellIs" dxfId="877" priority="129" operator="equal">
      <formula>TRUE</formula>
    </cfRule>
    <cfRule type="cellIs" dxfId="876" priority="130" operator="equal">
      <formula>FALSE</formula>
    </cfRule>
  </conditionalFormatting>
  <conditionalFormatting sqref="AI14">
    <cfRule type="cellIs" dxfId="875" priority="127" operator="equal">
      <formula>TRUE</formula>
    </cfRule>
    <cfRule type="cellIs" dxfId="874" priority="128" operator="equal">
      <formula>FALSE</formula>
    </cfRule>
  </conditionalFormatting>
  <conditionalFormatting sqref="U15:W15 Y15:AA15 AF15:AH15">
    <cfRule type="cellIs" dxfId="873" priority="125" operator="equal">
      <formula>TRUE</formula>
    </cfRule>
    <cfRule type="cellIs" dxfId="872" priority="126" operator="equal">
      <formula>FALSE</formula>
    </cfRule>
  </conditionalFormatting>
  <conditionalFormatting sqref="X15">
    <cfRule type="cellIs" dxfId="871" priority="123" operator="equal">
      <formula>TRUE</formula>
    </cfRule>
    <cfRule type="cellIs" dxfId="870" priority="124" operator="equal">
      <formula>FALSE</formula>
    </cfRule>
  </conditionalFormatting>
  <conditionalFormatting sqref="AI15">
    <cfRule type="cellIs" dxfId="869" priority="121" operator="equal">
      <formula>TRUE</formula>
    </cfRule>
    <cfRule type="cellIs" dxfId="868" priority="122" operator="equal">
      <formula>FALSE</formula>
    </cfRule>
  </conditionalFormatting>
  <conditionalFormatting sqref="U16:W16 Y16:AA16 AF16:AH16">
    <cfRule type="cellIs" dxfId="867" priority="119" operator="equal">
      <formula>TRUE</formula>
    </cfRule>
    <cfRule type="cellIs" dxfId="866" priority="120" operator="equal">
      <formula>FALSE</formula>
    </cfRule>
  </conditionalFormatting>
  <conditionalFormatting sqref="X16">
    <cfRule type="cellIs" dxfId="865" priority="117" operator="equal">
      <formula>TRUE</formula>
    </cfRule>
    <cfRule type="cellIs" dxfId="864" priority="118" operator="equal">
      <formula>FALSE</formula>
    </cfRule>
  </conditionalFormatting>
  <conditionalFormatting sqref="AI16">
    <cfRule type="cellIs" dxfId="863" priority="115" operator="equal">
      <formula>TRUE</formula>
    </cfRule>
    <cfRule type="cellIs" dxfId="862" priority="116" operator="equal">
      <formula>FALSE</formula>
    </cfRule>
  </conditionalFormatting>
  <conditionalFormatting sqref="U17:W17 Y17:AA17 AF17:AH17">
    <cfRule type="cellIs" dxfId="861" priority="113" operator="equal">
      <formula>TRUE</formula>
    </cfRule>
    <cfRule type="cellIs" dxfId="860" priority="114" operator="equal">
      <formula>FALSE</formula>
    </cfRule>
  </conditionalFormatting>
  <conditionalFormatting sqref="X17">
    <cfRule type="cellIs" dxfId="859" priority="111" operator="equal">
      <formula>TRUE</formula>
    </cfRule>
    <cfRule type="cellIs" dxfId="858" priority="112" operator="equal">
      <formula>FALSE</formula>
    </cfRule>
  </conditionalFormatting>
  <conditionalFormatting sqref="AI17">
    <cfRule type="cellIs" dxfId="857" priority="109" operator="equal">
      <formula>TRUE</formula>
    </cfRule>
    <cfRule type="cellIs" dxfId="856" priority="110" operator="equal">
      <formula>FALSE</formula>
    </cfRule>
  </conditionalFormatting>
  <conditionalFormatting sqref="AI74:AI77">
    <cfRule type="cellIs" dxfId="855" priority="107" operator="equal">
      <formula>TRUE</formula>
    </cfRule>
    <cfRule type="cellIs" dxfId="854" priority="108" operator="equal">
      <formula>FALSE</formula>
    </cfRule>
  </conditionalFormatting>
  <conditionalFormatting sqref="U74:W74 Y74:AD74 AB75:AD77 AF74:AH74 AE74:AE77">
    <cfRule type="cellIs" dxfId="853" priority="105" operator="equal">
      <formula>TRUE</formula>
    </cfRule>
    <cfRule type="cellIs" dxfId="852" priority="106" operator="equal">
      <formula>FALSE</formula>
    </cfRule>
  </conditionalFormatting>
  <conditionalFormatting sqref="X74">
    <cfRule type="cellIs" dxfId="851" priority="103" operator="equal">
      <formula>TRUE</formula>
    </cfRule>
    <cfRule type="cellIs" dxfId="850" priority="104" operator="equal">
      <formula>FALSE</formula>
    </cfRule>
  </conditionalFormatting>
  <conditionalFormatting sqref="U75:W75 Y75:AA75 AF75:AH75">
    <cfRule type="cellIs" dxfId="849" priority="101" operator="equal">
      <formula>TRUE</formula>
    </cfRule>
    <cfRule type="cellIs" dxfId="848" priority="102" operator="equal">
      <formula>FALSE</formula>
    </cfRule>
  </conditionalFormatting>
  <conditionalFormatting sqref="X75">
    <cfRule type="cellIs" dxfId="847" priority="99" operator="equal">
      <formula>TRUE</formula>
    </cfRule>
    <cfRule type="cellIs" dxfId="846" priority="100" operator="equal">
      <formula>FALSE</formula>
    </cfRule>
  </conditionalFormatting>
  <conditionalFormatting sqref="U76:W76 Y76:AA76 AF76:AH76">
    <cfRule type="cellIs" dxfId="845" priority="97" operator="equal">
      <formula>TRUE</formula>
    </cfRule>
    <cfRule type="cellIs" dxfId="844" priority="98" operator="equal">
      <formula>FALSE</formula>
    </cfRule>
  </conditionalFormatting>
  <conditionalFormatting sqref="X76">
    <cfRule type="cellIs" dxfId="843" priority="95" operator="equal">
      <formula>TRUE</formula>
    </cfRule>
    <cfRule type="cellIs" dxfId="842" priority="96" operator="equal">
      <formula>FALSE</formula>
    </cfRule>
  </conditionalFormatting>
  <conditionalFormatting sqref="U77:W77 Y77:AA77 AF77:AH77">
    <cfRule type="cellIs" dxfId="841" priority="93" operator="equal">
      <formula>TRUE</formula>
    </cfRule>
    <cfRule type="cellIs" dxfId="840" priority="94" operator="equal">
      <formula>FALSE</formula>
    </cfRule>
  </conditionalFormatting>
  <conditionalFormatting sqref="X77">
    <cfRule type="cellIs" dxfId="839" priority="91" operator="equal">
      <formula>TRUE</formula>
    </cfRule>
    <cfRule type="cellIs" dxfId="838" priority="92" operator="equal">
      <formula>FALSE</formula>
    </cfRule>
  </conditionalFormatting>
  <conditionalFormatting sqref="AI78:AI81">
    <cfRule type="cellIs" dxfId="837" priority="89" operator="equal">
      <formula>TRUE</formula>
    </cfRule>
    <cfRule type="cellIs" dxfId="836" priority="90" operator="equal">
      <formula>FALSE</formula>
    </cfRule>
  </conditionalFormatting>
  <conditionalFormatting sqref="U78:W78 Y78:AD78 AB79:AD81 AF78:AH78 AE78:AE81">
    <cfRule type="cellIs" dxfId="835" priority="87" operator="equal">
      <formula>TRUE</formula>
    </cfRule>
    <cfRule type="cellIs" dxfId="834" priority="88" operator="equal">
      <formula>FALSE</formula>
    </cfRule>
  </conditionalFormatting>
  <conditionalFormatting sqref="X78">
    <cfRule type="cellIs" dxfId="833" priority="85" operator="equal">
      <formula>TRUE</formula>
    </cfRule>
    <cfRule type="cellIs" dxfId="832" priority="86" operator="equal">
      <formula>FALSE</formula>
    </cfRule>
  </conditionalFormatting>
  <conditionalFormatting sqref="U79:W79 Y79:AA79 AF79:AH79">
    <cfRule type="cellIs" dxfId="831" priority="83" operator="equal">
      <formula>TRUE</formula>
    </cfRule>
    <cfRule type="cellIs" dxfId="830" priority="84" operator="equal">
      <formula>FALSE</formula>
    </cfRule>
  </conditionalFormatting>
  <conditionalFormatting sqref="X79">
    <cfRule type="cellIs" dxfId="829" priority="81" operator="equal">
      <formula>TRUE</formula>
    </cfRule>
    <cfRule type="cellIs" dxfId="828" priority="82" operator="equal">
      <formula>FALSE</formula>
    </cfRule>
  </conditionalFormatting>
  <conditionalFormatting sqref="U80:W80 Y80:AA80 AF80:AH80">
    <cfRule type="cellIs" dxfId="827" priority="79" operator="equal">
      <formula>TRUE</formula>
    </cfRule>
    <cfRule type="cellIs" dxfId="826" priority="80" operator="equal">
      <formula>FALSE</formula>
    </cfRule>
  </conditionalFormatting>
  <conditionalFormatting sqref="X80">
    <cfRule type="cellIs" dxfId="825" priority="77" operator="equal">
      <formula>TRUE</formula>
    </cfRule>
    <cfRule type="cellIs" dxfId="824" priority="78" operator="equal">
      <formula>FALSE</formula>
    </cfRule>
  </conditionalFormatting>
  <conditionalFormatting sqref="U81:W81 Y81:AA81 AF81:AH81">
    <cfRule type="cellIs" dxfId="823" priority="75" operator="equal">
      <formula>TRUE</formula>
    </cfRule>
    <cfRule type="cellIs" dxfId="822" priority="76" operator="equal">
      <formula>FALSE</formula>
    </cfRule>
  </conditionalFormatting>
  <conditionalFormatting sqref="X81">
    <cfRule type="cellIs" dxfId="821" priority="73" operator="equal">
      <formula>TRUE</formula>
    </cfRule>
    <cfRule type="cellIs" dxfId="820" priority="74" operator="equal">
      <formula>FALSE</formula>
    </cfRule>
  </conditionalFormatting>
  <conditionalFormatting sqref="AI82:AI85">
    <cfRule type="cellIs" dxfId="819" priority="71" operator="equal">
      <formula>TRUE</formula>
    </cfRule>
    <cfRule type="cellIs" dxfId="818" priority="72" operator="equal">
      <formula>FALSE</formula>
    </cfRule>
  </conditionalFormatting>
  <conditionalFormatting sqref="U82:W82 Y82:AD82 AB83:AD85 AF82:AH82 AE82:AE85">
    <cfRule type="cellIs" dxfId="817" priority="69" operator="equal">
      <formula>TRUE</formula>
    </cfRule>
    <cfRule type="cellIs" dxfId="816" priority="70" operator="equal">
      <formula>FALSE</formula>
    </cfRule>
  </conditionalFormatting>
  <conditionalFormatting sqref="X82">
    <cfRule type="cellIs" dxfId="815" priority="67" operator="equal">
      <formula>TRUE</formula>
    </cfRule>
    <cfRule type="cellIs" dxfId="814" priority="68" operator="equal">
      <formula>FALSE</formula>
    </cfRule>
  </conditionalFormatting>
  <conditionalFormatting sqref="U83:W83 Y83:AA83 AF83:AH83">
    <cfRule type="cellIs" dxfId="813" priority="65" operator="equal">
      <formula>TRUE</formula>
    </cfRule>
    <cfRule type="cellIs" dxfId="812" priority="66" operator="equal">
      <formula>FALSE</formula>
    </cfRule>
  </conditionalFormatting>
  <conditionalFormatting sqref="X83">
    <cfRule type="cellIs" dxfId="811" priority="63" operator="equal">
      <formula>TRUE</formula>
    </cfRule>
    <cfRule type="cellIs" dxfId="810" priority="64" operator="equal">
      <formula>FALSE</formula>
    </cfRule>
  </conditionalFormatting>
  <conditionalFormatting sqref="U84:W84 Y84:AA84 AF84:AH84">
    <cfRule type="cellIs" dxfId="809" priority="61" operator="equal">
      <formula>TRUE</formula>
    </cfRule>
    <cfRule type="cellIs" dxfId="808" priority="62" operator="equal">
      <formula>FALSE</formula>
    </cfRule>
  </conditionalFormatting>
  <conditionalFormatting sqref="X84">
    <cfRule type="cellIs" dxfId="807" priority="59" operator="equal">
      <formula>TRUE</formula>
    </cfRule>
    <cfRule type="cellIs" dxfId="806" priority="60" operator="equal">
      <formula>FALSE</formula>
    </cfRule>
  </conditionalFormatting>
  <conditionalFormatting sqref="U85:W85 Y85:AA85 AF85:AH85">
    <cfRule type="cellIs" dxfId="805" priority="57" operator="equal">
      <formula>TRUE</formula>
    </cfRule>
    <cfRule type="cellIs" dxfId="804" priority="58" operator="equal">
      <formula>FALSE</formula>
    </cfRule>
  </conditionalFormatting>
  <conditionalFormatting sqref="X85">
    <cfRule type="cellIs" dxfId="803" priority="55" operator="equal">
      <formula>TRUE</formula>
    </cfRule>
    <cfRule type="cellIs" dxfId="802" priority="56" operator="equal">
      <formula>FALSE</formula>
    </cfRule>
  </conditionalFormatting>
  <conditionalFormatting sqref="AI86:AI89">
    <cfRule type="cellIs" dxfId="801" priority="53" operator="equal">
      <formula>TRUE</formula>
    </cfRule>
    <cfRule type="cellIs" dxfId="800" priority="54" operator="equal">
      <formula>FALSE</formula>
    </cfRule>
  </conditionalFormatting>
  <conditionalFormatting sqref="U86:W86 Y86:AD86 AB87:AD89 AF86:AH86 AE86:AE89">
    <cfRule type="cellIs" dxfId="799" priority="51" operator="equal">
      <formula>TRUE</formula>
    </cfRule>
    <cfRule type="cellIs" dxfId="798" priority="52" operator="equal">
      <formula>FALSE</formula>
    </cfRule>
  </conditionalFormatting>
  <conditionalFormatting sqref="X86">
    <cfRule type="cellIs" dxfId="797" priority="49" operator="equal">
      <formula>TRUE</formula>
    </cfRule>
    <cfRule type="cellIs" dxfId="796" priority="50" operator="equal">
      <formula>FALSE</formula>
    </cfRule>
  </conditionalFormatting>
  <conditionalFormatting sqref="U87:W87 Y87:AA87 AF87:AH87">
    <cfRule type="cellIs" dxfId="795" priority="47" operator="equal">
      <formula>TRUE</formula>
    </cfRule>
    <cfRule type="cellIs" dxfId="794" priority="48" operator="equal">
      <formula>FALSE</formula>
    </cfRule>
  </conditionalFormatting>
  <conditionalFormatting sqref="X87">
    <cfRule type="cellIs" dxfId="793" priority="45" operator="equal">
      <formula>TRUE</formula>
    </cfRule>
    <cfRule type="cellIs" dxfId="792" priority="46" operator="equal">
      <formula>FALSE</formula>
    </cfRule>
  </conditionalFormatting>
  <conditionalFormatting sqref="U88:W88 Y88:AA88 AF88:AH88">
    <cfRule type="cellIs" dxfId="791" priority="43" operator="equal">
      <formula>TRUE</formula>
    </cfRule>
    <cfRule type="cellIs" dxfId="790" priority="44" operator="equal">
      <formula>FALSE</formula>
    </cfRule>
  </conditionalFormatting>
  <conditionalFormatting sqref="X88">
    <cfRule type="cellIs" dxfId="789" priority="41" operator="equal">
      <formula>TRUE</formula>
    </cfRule>
    <cfRule type="cellIs" dxfId="788" priority="42" operator="equal">
      <formula>FALSE</formula>
    </cfRule>
  </conditionalFormatting>
  <conditionalFormatting sqref="U89:W89 Y89:AA89 AF89:AH89">
    <cfRule type="cellIs" dxfId="787" priority="39" operator="equal">
      <formula>TRUE</formula>
    </cfRule>
    <cfRule type="cellIs" dxfId="786" priority="40" operator="equal">
      <formula>FALSE</formula>
    </cfRule>
  </conditionalFormatting>
  <conditionalFormatting sqref="X89">
    <cfRule type="cellIs" dxfId="785" priority="37" operator="equal">
      <formula>TRUE</formula>
    </cfRule>
    <cfRule type="cellIs" dxfId="784" priority="38" operator="equal">
      <formula>FALSE</formula>
    </cfRule>
  </conditionalFormatting>
  <conditionalFormatting sqref="AI90:AI93">
    <cfRule type="cellIs" dxfId="783" priority="35" operator="equal">
      <formula>TRUE</formula>
    </cfRule>
    <cfRule type="cellIs" dxfId="782" priority="36" operator="equal">
      <formula>FALSE</formula>
    </cfRule>
  </conditionalFormatting>
  <conditionalFormatting sqref="U90:W90 Y90:AD90 AB91:AD93 AF90:AH90 AE90:AE93">
    <cfRule type="cellIs" dxfId="781" priority="33" operator="equal">
      <formula>TRUE</formula>
    </cfRule>
    <cfRule type="cellIs" dxfId="780" priority="34" operator="equal">
      <formula>FALSE</formula>
    </cfRule>
  </conditionalFormatting>
  <conditionalFormatting sqref="X90">
    <cfRule type="cellIs" dxfId="779" priority="31" operator="equal">
      <formula>TRUE</formula>
    </cfRule>
    <cfRule type="cellIs" dxfId="778" priority="32" operator="equal">
      <formula>FALSE</formula>
    </cfRule>
  </conditionalFormatting>
  <conditionalFormatting sqref="U91:W91 Y91:AA91 AF91:AH91">
    <cfRule type="cellIs" dxfId="777" priority="29" operator="equal">
      <formula>TRUE</formula>
    </cfRule>
    <cfRule type="cellIs" dxfId="776" priority="30" operator="equal">
      <formula>FALSE</formula>
    </cfRule>
  </conditionalFormatting>
  <conditionalFormatting sqref="X91">
    <cfRule type="cellIs" dxfId="775" priority="27" operator="equal">
      <formula>TRUE</formula>
    </cfRule>
    <cfRule type="cellIs" dxfId="774" priority="28" operator="equal">
      <formula>FALSE</formula>
    </cfRule>
  </conditionalFormatting>
  <conditionalFormatting sqref="U92:W92 Y92:AA92 AF92:AH92">
    <cfRule type="cellIs" dxfId="773" priority="25" operator="equal">
      <formula>TRUE</formula>
    </cfRule>
    <cfRule type="cellIs" dxfId="772" priority="26" operator="equal">
      <formula>FALSE</formula>
    </cfRule>
  </conditionalFormatting>
  <conditionalFormatting sqref="X92">
    <cfRule type="cellIs" dxfId="771" priority="23" operator="equal">
      <formula>TRUE</formula>
    </cfRule>
    <cfRule type="cellIs" dxfId="770" priority="24" operator="equal">
      <formula>FALSE</formula>
    </cfRule>
  </conditionalFormatting>
  <conditionalFormatting sqref="U93:W93 Y93:AA93 AF93:AH93">
    <cfRule type="cellIs" dxfId="769" priority="21" operator="equal">
      <formula>TRUE</formula>
    </cfRule>
    <cfRule type="cellIs" dxfId="768" priority="22" operator="equal">
      <formula>FALSE</formula>
    </cfRule>
  </conditionalFormatting>
  <conditionalFormatting sqref="X93">
    <cfRule type="cellIs" dxfId="767" priority="19" operator="equal">
      <formula>TRUE</formula>
    </cfRule>
    <cfRule type="cellIs" dxfId="766" priority="20" operator="equal">
      <formula>FALSE</formula>
    </cfRule>
  </conditionalFormatting>
  <conditionalFormatting sqref="AI94:AI97">
    <cfRule type="cellIs" dxfId="765" priority="17" operator="equal">
      <formula>TRUE</formula>
    </cfRule>
    <cfRule type="cellIs" dxfId="764" priority="18" operator="equal">
      <formula>FALSE</formula>
    </cfRule>
  </conditionalFormatting>
  <conditionalFormatting sqref="U94:W94 Y94:AD94 AB95:AD97 AF94:AH94 AE94:AE97">
    <cfRule type="cellIs" dxfId="763" priority="15" operator="equal">
      <formula>TRUE</formula>
    </cfRule>
    <cfRule type="cellIs" dxfId="762" priority="16" operator="equal">
      <formula>FALSE</formula>
    </cfRule>
  </conditionalFormatting>
  <conditionalFormatting sqref="X94">
    <cfRule type="cellIs" dxfId="761" priority="13" operator="equal">
      <formula>TRUE</formula>
    </cfRule>
    <cfRule type="cellIs" dxfId="760" priority="14" operator="equal">
      <formula>FALSE</formula>
    </cfRule>
  </conditionalFormatting>
  <conditionalFormatting sqref="U95:W95 Y95:AA95 AF95:AH95">
    <cfRule type="cellIs" dxfId="759" priority="11" operator="equal">
      <formula>TRUE</formula>
    </cfRule>
    <cfRule type="cellIs" dxfId="758" priority="12" operator="equal">
      <formula>FALSE</formula>
    </cfRule>
  </conditionalFormatting>
  <conditionalFormatting sqref="X95">
    <cfRule type="cellIs" dxfId="757" priority="9" operator="equal">
      <formula>TRUE</formula>
    </cfRule>
    <cfRule type="cellIs" dxfId="756" priority="10" operator="equal">
      <formula>FALSE</formula>
    </cfRule>
  </conditionalFormatting>
  <conditionalFormatting sqref="U96:W96 Y96:AA96 AF96:AH96">
    <cfRule type="cellIs" dxfId="755" priority="7" operator="equal">
      <formula>TRUE</formula>
    </cfRule>
    <cfRule type="cellIs" dxfId="754" priority="8" operator="equal">
      <formula>FALSE</formula>
    </cfRule>
  </conditionalFormatting>
  <conditionalFormatting sqref="X96">
    <cfRule type="cellIs" dxfId="753" priority="5" operator="equal">
      <formula>TRUE</formula>
    </cfRule>
    <cfRule type="cellIs" dxfId="752" priority="6" operator="equal">
      <formula>FALSE</formula>
    </cfRule>
  </conditionalFormatting>
  <conditionalFormatting sqref="U97:W97 Y97:AA97 AF97:AH97">
    <cfRule type="cellIs" dxfId="751" priority="3" operator="equal">
      <formula>TRUE</formula>
    </cfRule>
    <cfRule type="cellIs" dxfId="750" priority="4" operator="equal">
      <formula>FALSE</formula>
    </cfRule>
  </conditionalFormatting>
  <conditionalFormatting sqref="X97">
    <cfRule type="cellIs" dxfId="749" priority="1" operator="equal">
      <formula>TRUE</formula>
    </cfRule>
    <cfRule type="cellIs" dxfId="748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50"/>
    </row>
    <row r="2" spans="1:33" ht="16.5" customHeight="1" x14ac:dyDescent="0.3">
      <c r="B2" s="78" t="s">
        <v>156</v>
      </c>
      <c r="C2" s="79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78"/>
      <c r="C3" s="79"/>
      <c r="D3" s="13"/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3" x14ac:dyDescent="0.3">
      <c r="B4" s="78"/>
      <c r="C4" s="79"/>
      <c r="D4" s="13"/>
      <c r="E4" s="13" t="s">
        <v>97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3" x14ac:dyDescent="0.3">
      <c r="B5" s="78"/>
      <c r="C5" s="79"/>
      <c r="E5" s="13"/>
      <c r="F5" s="13"/>
      <c r="G5" s="13"/>
      <c r="H5" s="13"/>
      <c r="I5" s="13"/>
      <c r="J5" s="13"/>
      <c r="K5" s="13"/>
      <c r="L5" s="13"/>
      <c r="M5" s="80"/>
      <c r="N5" s="81"/>
      <c r="O5" s="82"/>
      <c r="P5" s="80"/>
      <c r="Q5" s="80"/>
      <c r="R5" s="2"/>
      <c r="S5" s="2"/>
      <c r="T5" s="2"/>
      <c r="V5" s="37" t="s">
        <v>147</v>
      </c>
      <c r="W5" s="2"/>
      <c r="X5" s="2"/>
      <c r="Y5" s="2"/>
      <c r="Z5" s="2"/>
      <c r="AA5" s="2"/>
      <c r="AB5" s="2"/>
      <c r="AC5" s="2"/>
      <c r="AD5" s="36"/>
      <c r="AE5" s="77" t="s">
        <v>151</v>
      </c>
      <c r="AF5" s="74"/>
      <c r="AG5" s="74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6"/>
      <c r="AE6" s="2"/>
      <c r="AF6" s="2"/>
    </row>
    <row r="7" spans="1:33" s="30" customFormat="1" x14ac:dyDescent="0.3">
      <c r="A7" s="30" t="s">
        <v>105</v>
      </c>
      <c r="B7" s="30" t="s">
        <v>155</v>
      </c>
      <c r="C7" s="30" t="s">
        <v>154</v>
      </c>
      <c r="D7" s="30" t="s">
        <v>220</v>
      </c>
      <c r="E7" s="30" t="s">
        <v>106</v>
      </c>
      <c r="F7" s="30" t="s">
        <v>121</v>
      </c>
      <c r="G7" s="30" t="s">
        <v>179</v>
      </c>
      <c r="H7" s="30" t="s">
        <v>180</v>
      </c>
      <c r="I7" s="30" t="s">
        <v>109</v>
      </c>
      <c r="J7" s="30" t="s">
        <v>107</v>
      </c>
      <c r="K7" s="30" t="s">
        <v>168</v>
      </c>
      <c r="L7" s="30" t="s">
        <v>166</v>
      </c>
      <c r="M7" s="30" t="s">
        <v>223</v>
      </c>
      <c r="N7" s="30" t="s">
        <v>238</v>
      </c>
      <c r="O7" s="30" t="s">
        <v>257</v>
      </c>
      <c r="P7" s="30" t="s">
        <v>172</v>
      </c>
      <c r="Q7" s="30" t="s">
        <v>175</v>
      </c>
      <c r="R7" s="30" t="s">
        <v>108</v>
      </c>
      <c r="S7" s="30" t="s">
        <v>208</v>
      </c>
      <c r="T7" s="30" t="s">
        <v>110</v>
      </c>
      <c r="U7" s="31" t="s">
        <v>111</v>
      </c>
      <c r="V7" s="30" t="s">
        <v>112</v>
      </c>
      <c r="W7" s="30" t="s">
        <v>113</v>
      </c>
      <c r="X7" s="30" t="s">
        <v>114</v>
      </c>
      <c r="Y7" s="30" t="s">
        <v>115</v>
      </c>
      <c r="Z7" s="30" t="s">
        <v>126</v>
      </c>
      <c r="AA7" s="30" t="s">
        <v>127</v>
      </c>
      <c r="AB7" s="30" t="s">
        <v>128</v>
      </c>
      <c r="AC7" s="30" t="s">
        <v>129</v>
      </c>
      <c r="AD7" s="32" t="s">
        <v>116</v>
      </c>
      <c r="AE7" s="30" t="s">
        <v>117</v>
      </c>
      <c r="AF7" s="30" t="s">
        <v>118</v>
      </c>
      <c r="AG7" s="30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9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60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60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60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60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9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60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60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60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60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9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60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60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60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60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9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9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9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9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9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9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9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9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9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9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9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9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9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9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9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9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9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9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9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9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9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9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9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9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9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9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9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9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9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9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9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9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9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9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9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9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9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9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9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9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9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9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9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9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9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9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9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9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9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9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9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9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9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9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9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9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9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9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9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9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9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9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9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9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9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9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9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9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9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9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9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9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32:W32 Y32:AD32">
    <cfRule type="cellIs" dxfId="747" priority="809" operator="equal">
      <formula>TRUE</formula>
    </cfRule>
    <cfRule type="cellIs" dxfId="746" priority="810" operator="equal">
      <formula>FALSE</formula>
    </cfRule>
  </conditionalFormatting>
  <conditionalFormatting sqref="X32">
    <cfRule type="cellIs" dxfId="745" priority="807" operator="equal">
      <formula>TRUE</formula>
    </cfRule>
    <cfRule type="cellIs" dxfId="744" priority="808" operator="equal">
      <formula>FALSE</formula>
    </cfRule>
  </conditionalFormatting>
  <conditionalFormatting sqref="AG32">
    <cfRule type="cellIs" dxfId="743" priority="805" operator="equal">
      <formula>TRUE</formula>
    </cfRule>
    <cfRule type="cellIs" dxfId="742" priority="806" operator="equal">
      <formula>FALSE</formula>
    </cfRule>
  </conditionalFormatting>
  <conditionalFormatting sqref="U36:W36 Y36:AD36">
    <cfRule type="cellIs" dxfId="741" priority="795" operator="equal">
      <formula>TRUE</formula>
    </cfRule>
    <cfRule type="cellIs" dxfId="740" priority="796" operator="equal">
      <formula>FALSE</formula>
    </cfRule>
  </conditionalFormatting>
  <conditionalFormatting sqref="X36">
    <cfRule type="cellIs" dxfId="739" priority="793" operator="equal">
      <formula>TRUE</formula>
    </cfRule>
    <cfRule type="cellIs" dxfId="738" priority="794" operator="equal">
      <formula>FALSE</formula>
    </cfRule>
  </conditionalFormatting>
  <conditionalFormatting sqref="AG36">
    <cfRule type="cellIs" dxfId="737" priority="791" operator="equal">
      <formula>TRUE</formula>
    </cfRule>
    <cfRule type="cellIs" dxfId="736" priority="792" operator="equal">
      <formula>FALSE</formula>
    </cfRule>
  </conditionalFormatting>
  <conditionalFormatting sqref="U37:W37 Y37:AD37">
    <cfRule type="cellIs" dxfId="735" priority="789" operator="equal">
      <formula>TRUE</formula>
    </cfRule>
    <cfRule type="cellIs" dxfId="734" priority="790" operator="equal">
      <formula>FALSE</formula>
    </cfRule>
  </conditionalFormatting>
  <conditionalFormatting sqref="X37">
    <cfRule type="cellIs" dxfId="733" priority="787" operator="equal">
      <formula>TRUE</formula>
    </cfRule>
    <cfRule type="cellIs" dxfId="732" priority="788" operator="equal">
      <formula>FALSE</formula>
    </cfRule>
  </conditionalFormatting>
  <conditionalFormatting sqref="AG37">
    <cfRule type="cellIs" dxfId="731" priority="785" operator="equal">
      <formula>TRUE</formula>
    </cfRule>
    <cfRule type="cellIs" dxfId="730" priority="786" operator="equal">
      <formula>FALSE</formula>
    </cfRule>
  </conditionalFormatting>
  <conditionalFormatting sqref="X34">
    <cfRule type="cellIs" dxfId="729" priority="777" operator="equal">
      <formula>TRUE</formula>
    </cfRule>
    <cfRule type="cellIs" dxfId="728" priority="778" operator="equal">
      <formula>FALSE</formula>
    </cfRule>
  </conditionalFormatting>
  <conditionalFormatting sqref="AG34">
    <cfRule type="cellIs" dxfId="727" priority="775" operator="equal">
      <formula>TRUE</formula>
    </cfRule>
    <cfRule type="cellIs" dxfId="726" priority="776" operator="equal">
      <formula>FALSE</formula>
    </cfRule>
  </conditionalFormatting>
  <conditionalFormatting sqref="U34:W34 Y34:AD34">
    <cfRule type="cellIs" dxfId="725" priority="779" operator="equal">
      <formula>TRUE</formula>
    </cfRule>
    <cfRule type="cellIs" dxfId="724" priority="780" operator="equal">
      <formula>FALSE</formula>
    </cfRule>
  </conditionalFormatting>
  <conditionalFormatting sqref="U33:W33 Y33:AD33">
    <cfRule type="cellIs" dxfId="723" priority="773" operator="equal">
      <formula>TRUE</formula>
    </cfRule>
    <cfRule type="cellIs" dxfId="722" priority="774" operator="equal">
      <formula>FALSE</formula>
    </cfRule>
  </conditionalFormatting>
  <conditionalFormatting sqref="X33">
    <cfRule type="cellIs" dxfId="721" priority="771" operator="equal">
      <formula>TRUE</formula>
    </cfRule>
    <cfRule type="cellIs" dxfId="720" priority="772" operator="equal">
      <formula>FALSE</formula>
    </cfRule>
  </conditionalFormatting>
  <conditionalFormatting sqref="AG33">
    <cfRule type="cellIs" dxfId="719" priority="769" operator="equal">
      <formula>TRUE</formula>
    </cfRule>
    <cfRule type="cellIs" dxfId="718" priority="770" operator="equal">
      <formula>FALSE</formula>
    </cfRule>
  </conditionalFormatting>
  <conditionalFormatting sqref="U35:W35 Y35:AD35">
    <cfRule type="cellIs" dxfId="717" priority="767" operator="equal">
      <formula>TRUE</formula>
    </cfRule>
    <cfRule type="cellIs" dxfId="716" priority="768" operator="equal">
      <formula>FALSE</formula>
    </cfRule>
  </conditionalFormatting>
  <conditionalFormatting sqref="X35">
    <cfRule type="cellIs" dxfId="715" priority="765" operator="equal">
      <formula>TRUE</formula>
    </cfRule>
    <cfRule type="cellIs" dxfId="714" priority="766" operator="equal">
      <formula>FALSE</formula>
    </cfRule>
  </conditionalFormatting>
  <conditionalFormatting sqref="AG35">
    <cfRule type="cellIs" dxfId="713" priority="763" operator="equal">
      <formula>TRUE</formula>
    </cfRule>
    <cfRule type="cellIs" dxfId="712" priority="764" operator="equal">
      <formula>FALSE</formula>
    </cfRule>
  </conditionalFormatting>
  <conditionalFormatting sqref="U38:W38 Y38:AD38">
    <cfRule type="cellIs" dxfId="711" priority="761" operator="equal">
      <formula>TRUE</formula>
    </cfRule>
    <cfRule type="cellIs" dxfId="710" priority="762" operator="equal">
      <formula>FALSE</formula>
    </cfRule>
  </conditionalFormatting>
  <conditionalFormatting sqref="X38">
    <cfRule type="cellIs" dxfId="709" priority="759" operator="equal">
      <formula>TRUE</formula>
    </cfRule>
    <cfRule type="cellIs" dxfId="708" priority="760" operator="equal">
      <formula>FALSE</formula>
    </cfRule>
  </conditionalFormatting>
  <conditionalFormatting sqref="AG38">
    <cfRule type="cellIs" dxfId="707" priority="757" operator="equal">
      <formula>TRUE</formula>
    </cfRule>
    <cfRule type="cellIs" dxfId="706" priority="758" operator="equal">
      <formula>FALSE</formula>
    </cfRule>
  </conditionalFormatting>
  <conditionalFormatting sqref="U40:W40 Y40:AD40">
    <cfRule type="cellIs" dxfId="705" priority="755" operator="equal">
      <formula>TRUE</formula>
    </cfRule>
    <cfRule type="cellIs" dxfId="704" priority="756" operator="equal">
      <formula>FALSE</formula>
    </cfRule>
  </conditionalFormatting>
  <conditionalFormatting sqref="X40">
    <cfRule type="cellIs" dxfId="703" priority="753" operator="equal">
      <formula>TRUE</formula>
    </cfRule>
    <cfRule type="cellIs" dxfId="702" priority="754" operator="equal">
      <formula>FALSE</formula>
    </cfRule>
  </conditionalFormatting>
  <conditionalFormatting sqref="AG40">
    <cfRule type="cellIs" dxfId="701" priority="751" operator="equal">
      <formula>TRUE</formula>
    </cfRule>
    <cfRule type="cellIs" dxfId="700" priority="752" operator="equal">
      <formula>FALSE</formula>
    </cfRule>
  </conditionalFormatting>
  <conditionalFormatting sqref="U44:W44 Y44:AD44">
    <cfRule type="cellIs" dxfId="699" priority="749" operator="equal">
      <formula>TRUE</formula>
    </cfRule>
    <cfRule type="cellIs" dxfId="698" priority="750" operator="equal">
      <formula>FALSE</formula>
    </cfRule>
  </conditionalFormatting>
  <conditionalFormatting sqref="X44">
    <cfRule type="cellIs" dxfId="697" priority="747" operator="equal">
      <formula>TRUE</formula>
    </cfRule>
    <cfRule type="cellIs" dxfId="696" priority="748" operator="equal">
      <formula>FALSE</formula>
    </cfRule>
  </conditionalFormatting>
  <conditionalFormatting sqref="AG44">
    <cfRule type="cellIs" dxfId="695" priority="745" operator="equal">
      <formula>TRUE</formula>
    </cfRule>
    <cfRule type="cellIs" dxfId="694" priority="746" operator="equal">
      <formula>FALSE</formula>
    </cfRule>
  </conditionalFormatting>
  <conditionalFormatting sqref="U45:W45 Y45:AD45">
    <cfRule type="cellIs" dxfId="693" priority="743" operator="equal">
      <formula>TRUE</formula>
    </cfRule>
    <cfRule type="cellIs" dxfId="692" priority="744" operator="equal">
      <formula>FALSE</formula>
    </cfRule>
  </conditionalFormatting>
  <conditionalFormatting sqref="X45">
    <cfRule type="cellIs" dxfId="691" priority="741" operator="equal">
      <formula>TRUE</formula>
    </cfRule>
    <cfRule type="cellIs" dxfId="690" priority="742" operator="equal">
      <formula>FALSE</formula>
    </cfRule>
  </conditionalFormatting>
  <conditionalFormatting sqref="AG45">
    <cfRule type="cellIs" dxfId="689" priority="739" operator="equal">
      <formula>TRUE</formula>
    </cfRule>
    <cfRule type="cellIs" dxfId="688" priority="740" operator="equal">
      <formula>FALSE</formula>
    </cfRule>
  </conditionalFormatting>
  <conditionalFormatting sqref="U42:W42 Y42:AD42">
    <cfRule type="cellIs" dxfId="687" priority="737" operator="equal">
      <formula>TRUE</formula>
    </cfRule>
    <cfRule type="cellIs" dxfId="686" priority="738" operator="equal">
      <formula>FALSE</formula>
    </cfRule>
  </conditionalFormatting>
  <conditionalFormatting sqref="X42">
    <cfRule type="cellIs" dxfId="685" priority="735" operator="equal">
      <formula>TRUE</formula>
    </cfRule>
    <cfRule type="cellIs" dxfId="684" priority="736" operator="equal">
      <formula>FALSE</formula>
    </cfRule>
  </conditionalFormatting>
  <conditionalFormatting sqref="AG42">
    <cfRule type="cellIs" dxfId="683" priority="733" operator="equal">
      <formula>TRUE</formula>
    </cfRule>
    <cfRule type="cellIs" dxfId="682" priority="734" operator="equal">
      <formula>FALSE</formula>
    </cfRule>
  </conditionalFormatting>
  <conditionalFormatting sqref="U41:W41 Y41:AD41">
    <cfRule type="cellIs" dxfId="681" priority="731" operator="equal">
      <formula>TRUE</formula>
    </cfRule>
    <cfRule type="cellIs" dxfId="680" priority="732" operator="equal">
      <formula>FALSE</formula>
    </cfRule>
  </conditionalFormatting>
  <conditionalFormatting sqref="X41">
    <cfRule type="cellIs" dxfId="679" priority="729" operator="equal">
      <formula>TRUE</formula>
    </cfRule>
    <cfRule type="cellIs" dxfId="678" priority="730" operator="equal">
      <formula>FALSE</formula>
    </cfRule>
  </conditionalFormatting>
  <conditionalFormatting sqref="AG41">
    <cfRule type="cellIs" dxfId="677" priority="727" operator="equal">
      <formula>TRUE</formula>
    </cfRule>
    <cfRule type="cellIs" dxfId="676" priority="728" operator="equal">
      <formula>FALSE</formula>
    </cfRule>
  </conditionalFormatting>
  <conditionalFormatting sqref="U43:W43 Y43:AD43">
    <cfRule type="cellIs" dxfId="675" priority="725" operator="equal">
      <formula>TRUE</formula>
    </cfRule>
    <cfRule type="cellIs" dxfId="674" priority="726" operator="equal">
      <formula>FALSE</formula>
    </cfRule>
  </conditionalFormatting>
  <conditionalFormatting sqref="X43">
    <cfRule type="cellIs" dxfId="673" priority="723" operator="equal">
      <formula>TRUE</formula>
    </cfRule>
    <cfRule type="cellIs" dxfId="672" priority="724" operator="equal">
      <formula>FALSE</formula>
    </cfRule>
  </conditionalFormatting>
  <conditionalFormatting sqref="AG43">
    <cfRule type="cellIs" dxfId="671" priority="721" operator="equal">
      <formula>TRUE</formula>
    </cfRule>
    <cfRule type="cellIs" dxfId="670" priority="722" operator="equal">
      <formula>FALSE</formula>
    </cfRule>
  </conditionalFormatting>
  <conditionalFormatting sqref="U46:W46 Y46:AD46">
    <cfRule type="cellIs" dxfId="669" priority="719" operator="equal">
      <formula>TRUE</formula>
    </cfRule>
    <cfRule type="cellIs" dxfId="668" priority="720" operator="equal">
      <formula>FALSE</formula>
    </cfRule>
  </conditionalFormatting>
  <conditionalFormatting sqref="X46">
    <cfRule type="cellIs" dxfId="667" priority="717" operator="equal">
      <formula>TRUE</formula>
    </cfRule>
    <cfRule type="cellIs" dxfId="666" priority="718" operator="equal">
      <formula>FALSE</formula>
    </cfRule>
  </conditionalFormatting>
  <conditionalFormatting sqref="AG46">
    <cfRule type="cellIs" dxfId="665" priority="715" operator="equal">
      <formula>TRUE</formula>
    </cfRule>
    <cfRule type="cellIs" dxfId="664" priority="716" operator="equal">
      <formula>FALSE</formula>
    </cfRule>
  </conditionalFormatting>
  <conditionalFormatting sqref="U48:W48 Y48:AD48">
    <cfRule type="cellIs" dxfId="663" priority="713" operator="equal">
      <formula>TRUE</formula>
    </cfRule>
    <cfRule type="cellIs" dxfId="662" priority="714" operator="equal">
      <formula>FALSE</formula>
    </cfRule>
  </conditionalFormatting>
  <conditionalFormatting sqref="X48">
    <cfRule type="cellIs" dxfId="661" priority="711" operator="equal">
      <formula>TRUE</formula>
    </cfRule>
    <cfRule type="cellIs" dxfId="660" priority="712" operator="equal">
      <formula>FALSE</formula>
    </cfRule>
  </conditionalFormatting>
  <conditionalFormatting sqref="AG48">
    <cfRule type="cellIs" dxfId="659" priority="709" operator="equal">
      <formula>TRUE</formula>
    </cfRule>
    <cfRule type="cellIs" dxfId="658" priority="710" operator="equal">
      <formula>FALSE</formula>
    </cfRule>
  </conditionalFormatting>
  <conditionalFormatting sqref="U52:W52 Y52:AD52">
    <cfRule type="cellIs" dxfId="657" priority="707" operator="equal">
      <formula>TRUE</formula>
    </cfRule>
    <cfRule type="cellIs" dxfId="656" priority="708" operator="equal">
      <formula>FALSE</formula>
    </cfRule>
  </conditionalFormatting>
  <conditionalFormatting sqref="X52">
    <cfRule type="cellIs" dxfId="655" priority="705" operator="equal">
      <formula>TRUE</formula>
    </cfRule>
    <cfRule type="cellIs" dxfId="654" priority="706" operator="equal">
      <formula>FALSE</formula>
    </cfRule>
  </conditionalFormatting>
  <conditionalFormatting sqref="AG52">
    <cfRule type="cellIs" dxfId="653" priority="703" operator="equal">
      <formula>TRUE</formula>
    </cfRule>
    <cfRule type="cellIs" dxfId="652" priority="704" operator="equal">
      <formula>FALSE</formula>
    </cfRule>
  </conditionalFormatting>
  <conditionalFormatting sqref="U53:W53 Y53:AD53">
    <cfRule type="cellIs" dxfId="651" priority="701" operator="equal">
      <formula>TRUE</formula>
    </cfRule>
    <cfRule type="cellIs" dxfId="650" priority="702" operator="equal">
      <formula>FALSE</formula>
    </cfRule>
  </conditionalFormatting>
  <conditionalFormatting sqref="X53">
    <cfRule type="cellIs" dxfId="649" priority="699" operator="equal">
      <formula>TRUE</formula>
    </cfRule>
    <cfRule type="cellIs" dxfId="648" priority="700" operator="equal">
      <formula>FALSE</formula>
    </cfRule>
  </conditionalFormatting>
  <conditionalFormatting sqref="AG53">
    <cfRule type="cellIs" dxfId="647" priority="697" operator="equal">
      <formula>TRUE</formula>
    </cfRule>
    <cfRule type="cellIs" dxfId="646" priority="698" operator="equal">
      <formula>FALSE</formula>
    </cfRule>
  </conditionalFormatting>
  <conditionalFormatting sqref="U50:W50 Y50:AD50">
    <cfRule type="cellIs" dxfId="645" priority="695" operator="equal">
      <formula>TRUE</formula>
    </cfRule>
    <cfRule type="cellIs" dxfId="644" priority="696" operator="equal">
      <formula>FALSE</formula>
    </cfRule>
  </conditionalFormatting>
  <conditionalFormatting sqref="X50">
    <cfRule type="cellIs" dxfId="643" priority="693" operator="equal">
      <formula>TRUE</formula>
    </cfRule>
    <cfRule type="cellIs" dxfId="642" priority="694" operator="equal">
      <formula>FALSE</formula>
    </cfRule>
  </conditionalFormatting>
  <conditionalFormatting sqref="AG50">
    <cfRule type="cellIs" dxfId="641" priority="691" operator="equal">
      <formula>TRUE</formula>
    </cfRule>
    <cfRule type="cellIs" dxfId="640" priority="692" operator="equal">
      <formula>FALSE</formula>
    </cfRule>
  </conditionalFormatting>
  <conditionalFormatting sqref="U49:W49 Y49:AD49">
    <cfRule type="cellIs" dxfId="639" priority="689" operator="equal">
      <formula>TRUE</formula>
    </cfRule>
    <cfRule type="cellIs" dxfId="638" priority="690" operator="equal">
      <formula>FALSE</formula>
    </cfRule>
  </conditionalFormatting>
  <conditionalFormatting sqref="X49">
    <cfRule type="cellIs" dxfId="637" priority="687" operator="equal">
      <formula>TRUE</formula>
    </cfRule>
    <cfRule type="cellIs" dxfId="636" priority="688" operator="equal">
      <formula>FALSE</formula>
    </cfRule>
  </conditionalFormatting>
  <conditionalFormatting sqref="AG49">
    <cfRule type="cellIs" dxfId="635" priority="685" operator="equal">
      <formula>TRUE</formula>
    </cfRule>
    <cfRule type="cellIs" dxfId="634" priority="686" operator="equal">
      <formula>FALSE</formula>
    </cfRule>
  </conditionalFormatting>
  <conditionalFormatting sqref="U51:W51 Y51:AD51">
    <cfRule type="cellIs" dxfId="633" priority="683" operator="equal">
      <formula>TRUE</formula>
    </cfRule>
    <cfRule type="cellIs" dxfId="632" priority="684" operator="equal">
      <formula>FALSE</formula>
    </cfRule>
  </conditionalFormatting>
  <conditionalFormatting sqref="X51">
    <cfRule type="cellIs" dxfId="631" priority="681" operator="equal">
      <formula>TRUE</formula>
    </cfRule>
    <cfRule type="cellIs" dxfId="630" priority="682" operator="equal">
      <formula>FALSE</formula>
    </cfRule>
  </conditionalFormatting>
  <conditionalFormatting sqref="AG51">
    <cfRule type="cellIs" dxfId="629" priority="679" operator="equal">
      <formula>TRUE</formula>
    </cfRule>
    <cfRule type="cellIs" dxfId="628" priority="680" operator="equal">
      <formula>FALSE</formula>
    </cfRule>
  </conditionalFormatting>
  <conditionalFormatting sqref="U54:W54 Y54:AD54">
    <cfRule type="cellIs" dxfId="627" priority="677" operator="equal">
      <formula>TRUE</formula>
    </cfRule>
    <cfRule type="cellIs" dxfId="626" priority="678" operator="equal">
      <formula>FALSE</formula>
    </cfRule>
  </conditionalFormatting>
  <conditionalFormatting sqref="X54">
    <cfRule type="cellIs" dxfId="625" priority="675" operator="equal">
      <formula>TRUE</formula>
    </cfRule>
    <cfRule type="cellIs" dxfId="624" priority="676" operator="equal">
      <formula>FALSE</formula>
    </cfRule>
  </conditionalFormatting>
  <conditionalFormatting sqref="AG54">
    <cfRule type="cellIs" dxfId="623" priority="673" operator="equal">
      <formula>TRUE</formula>
    </cfRule>
    <cfRule type="cellIs" dxfId="622" priority="674" operator="equal">
      <formula>FALSE</formula>
    </cfRule>
  </conditionalFormatting>
  <conditionalFormatting sqref="U26:W26 Y26:AD26">
    <cfRule type="cellIs" dxfId="621" priority="671" operator="equal">
      <formula>TRUE</formula>
    </cfRule>
    <cfRule type="cellIs" dxfId="620" priority="672" operator="equal">
      <formula>FALSE</formula>
    </cfRule>
  </conditionalFormatting>
  <conditionalFormatting sqref="X26">
    <cfRule type="cellIs" dxfId="619" priority="669" operator="equal">
      <formula>TRUE</formula>
    </cfRule>
    <cfRule type="cellIs" dxfId="618" priority="670" operator="equal">
      <formula>FALSE</formula>
    </cfRule>
  </conditionalFormatting>
  <conditionalFormatting sqref="AE26:AG26 AE27:AF91">
    <cfRule type="cellIs" dxfId="617" priority="667" operator="equal">
      <formula>TRUE</formula>
    </cfRule>
    <cfRule type="cellIs" dxfId="616" priority="668" operator="equal">
      <formula>FALSE</formula>
    </cfRule>
  </conditionalFormatting>
  <conditionalFormatting sqref="U28:W28 Y28:AD28">
    <cfRule type="cellIs" dxfId="615" priority="665" operator="equal">
      <formula>TRUE</formula>
    </cfRule>
    <cfRule type="cellIs" dxfId="614" priority="666" operator="equal">
      <formula>FALSE</formula>
    </cfRule>
  </conditionalFormatting>
  <conditionalFormatting sqref="X28">
    <cfRule type="cellIs" dxfId="613" priority="663" operator="equal">
      <formula>TRUE</formula>
    </cfRule>
    <cfRule type="cellIs" dxfId="612" priority="664" operator="equal">
      <formula>FALSE</formula>
    </cfRule>
  </conditionalFormatting>
  <conditionalFormatting sqref="AG28">
    <cfRule type="cellIs" dxfId="611" priority="661" operator="equal">
      <formula>TRUE</formula>
    </cfRule>
    <cfRule type="cellIs" dxfId="610" priority="662" operator="equal">
      <formula>FALSE</formula>
    </cfRule>
  </conditionalFormatting>
  <conditionalFormatting sqref="U27:W27 Y27:AD27">
    <cfRule type="cellIs" dxfId="609" priority="659" operator="equal">
      <formula>TRUE</formula>
    </cfRule>
    <cfRule type="cellIs" dxfId="608" priority="660" operator="equal">
      <formula>FALSE</formula>
    </cfRule>
  </conditionalFormatting>
  <conditionalFormatting sqref="X27">
    <cfRule type="cellIs" dxfId="607" priority="657" operator="equal">
      <formula>TRUE</formula>
    </cfRule>
    <cfRule type="cellIs" dxfId="606" priority="658" operator="equal">
      <formula>FALSE</formula>
    </cfRule>
  </conditionalFormatting>
  <conditionalFormatting sqref="AG27">
    <cfRule type="cellIs" dxfId="605" priority="655" operator="equal">
      <formula>TRUE</formula>
    </cfRule>
    <cfRule type="cellIs" dxfId="604" priority="656" operator="equal">
      <formula>FALSE</formula>
    </cfRule>
  </conditionalFormatting>
  <conditionalFormatting sqref="U29:W29 Y29:AD29">
    <cfRule type="cellIs" dxfId="603" priority="653" operator="equal">
      <formula>TRUE</formula>
    </cfRule>
    <cfRule type="cellIs" dxfId="602" priority="654" operator="equal">
      <formula>FALSE</formula>
    </cfRule>
  </conditionalFormatting>
  <conditionalFormatting sqref="X29">
    <cfRule type="cellIs" dxfId="601" priority="651" operator="equal">
      <formula>TRUE</formula>
    </cfRule>
    <cfRule type="cellIs" dxfId="600" priority="652" operator="equal">
      <formula>FALSE</formula>
    </cfRule>
  </conditionalFormatting>
  <conditionalFormatting sqref="AG29">
    <cfRule type="cellIs" dxfId="599" priority="649" operator="equal">
      <formula>TRUE</formula>
    </cfRule>
    <cfRule type="cellIs" dxfId="598" priority="650" operator="equal">
      <formula>FALSE</formula>
    </cfRule>
  </conditionalFormatting>
  <conditionalFormatting sqref="U31:W31 Y31:AD31">
    <cfRule type="cellIs" dxfId="597" priority="647" operator="equal">
      <formula>TRUE</formula>
    </cfRule>
    <cfRule type="cellIs" dxfId="596" priority="648" operator="equal">
      <formula>FALSE</formula>
    </cfRule>
  </conditionalFormatting>
  <conditionalFormatting sqref="X31">
    <cfRule type="cellIs" dxfId="595" priority="645" operator="equal">
      <formula>TRUE</formula>
    </cfRule>
    <cfRule type="cellIs" dxfId="594" priority="646" operator="equal">
      <formula>FALSE</formula>
    </cfRule>
  </conditionalFormatting>
  <conditionalFormatting sqref="AG31">
    <cfRule type="cellIs" dxfId="593" priority="643" operator="equal">
      <formula>TRUE</formula>
    </cfRule>
    <cfRule type="cellIs" dxfId="592" priority="644" operator="equal">
      <formula>FALSE</formula>
    </cfRule>
  </conditionalFormatting>
  <conditionalFormatting sqref="U30:W30 Y30:AD30">
    <cfRule type="cellIs" dxfId="591" priority="641" operator="equal">
      <formula>TRUE</formula>
    </cfRule>
    <cfRule type="cellIs" dxfId="590" priority="642" operator="equal">
      <formula>FALSE</formula>
    </cfRule>
  </conditionalFormatting>
  <conditionalFormatting sqref="X30">
    <cfRule type="cellIs" dxfId="589" priority="639" operator="equal">
      <formula>TRUE</formula>
    </cfRule>
    <cfRule type="cellIs" dxfId="588" priority="640" operator="equal">
      <formula>FALSE</formula>
    </cfRule>
  </conditionalFormatting>
  <conditionalFormatting sqref="AG30">
    <cfRule type="cellIs" dxfId="587" priority="637" operator="equal">
      <formula>TRUE</formula>
    </cfRule>
    <cfRule type="cellIs" dxfId="586" priority="638" operator="equal">
      <formula>FALSE</formula>
    </cfRule>
  </conditionalFormatting>
  <conditionalFormatting sqref="U39:W39 Y39:AD39">
    <cfRule type="cellIs" dxfId="585" priority="635" operator="equal">
      <formula>TRUE</formula>
    </cfRule>
    <cfRule type="cellIs" dxfId="584" priority="636" operator="equal">
      <formula>FALSE</formula>
    </cfRule>
  </conditionalFormatting>
  <conditionalFormatting sqref="X39">
    <cfRule type="cellIs" dxfId="583" priority="633" operator="equal">
      <formula>TRUE</formula>
    </cfRule>
    <cfRule type="cellIs" dxfId="582" priority="634" operator="equal">
      <formula>FALSE</formula>
    </cfRule>
  </conditionalFormatting>
  <conditionalFormatting sqref="AG39">
    <cfRule type="cellIs" dxfId="581" priority="631" operator="equal">
      <formula>TRUE</formula>
    </cfRule>
    <cfRule type="cellIs" dxfId="580" priority="632" operator="equal">
      <formula>FALSE</formula>
    </cfRule>
  </conditionalFormatting>
  <conditionalFormatting sqref="U47:W47 Y47:AD47">
    <cfRule type="cellIs" dxfId="579" priority="629" operator="equal">
      <formula>TRUE</formula>
    </cfRule>
    <cfRule type="cellIs" dxfId="578" priority="630" operator="equal">
      <formula>FALSE</formula>
    </cfRule>
  </conditionalFormatting>
  <conditionalFormatting sqref="X47">
    <cfRule type="cellIs" dxfId="577" priority="627" operator="equal">
      <formula>TRUE</formula>
    </cfRule>
    <cfRule type="cellIs" dxfId="576" priority="628" operator="equal">
      <formula>FALSE</formula>
    </cfRule>
  </conditionalFormatting>
  <conditionalFormatting sqref="AG47">
    <cfRule type="cellIs" dxfId="575" priority="625" operator="equal">
      <formula>TRUE</formula>
    </cfRule>
    <cfRule type="cellIs" dxfId="574" priority="626" operator="equal">
      <formula>FALSE</formula>
    </cfRule>
  </conditionalFormatting>
  <conditionalFormatting sqref="U55:W55 Y55:AD55">
    <cfRule type="cellIs" dxfId="573" priority="623" operator="equal">
      <formula>TRUE</formula>
    </cfRule>
    <cfRule type="cellIs" dxfId="572" priority="624" operator="equal">
      <formula>FALSE</formula>
    </cfRule>
  </conditionalFormatting>
  <conditionalFormatting sqref="X55">
    <cfRule type="cellIs" dxfId="571" priority="621" operator="equal">
      <formula>TRUE</formula>
    </cfRule>
    <cfRule type="cellIs" dxfId="570" priority="622" operator="equal">
      <formula>FALSE</formula>
    </cfRule>
  </conditionalFormatting>
  <conditionalFormatting sqref="AG55">
    <cfRule type="cellIs" dxfId="569" priority="619" operator="equal">
      <formula>TRUE</formula>
    </cfRule>
    <cfRule type="cellIs" dxfId="568" priority="620" operator="equal">
      <formula>FALSE</formula>
    </cfRule>
  </conditionalFormatting>
  <conditionalFormatting sqref="X57">
    <cfRule type="cellIs" dxfId="567" priority="615" operator="equal">
      <formula>TRUE</formula>
    </cfRule>
    <cfRule type="cellIs" dxfId="566" priority="616" operator="equal">
      <formula>FALSE</formula>
    </cfRule>
  </conditionalFormatting>
  <conditionalFormatting sqref="AG57">
    <cfRule type="cellIs" dxfId="565" priority="613" operator="equal">
      <formula>TRUE</formula>
    </cfRule>
    <cfRule type="cellIs" dxfId="564" priority="614" operator="equal">
      <formula>FALSE</formula>
    </cfRule>
  </conditionalFormatting>
  <conditionalFormatting sqref="U57:W57 Y57:AD57">
    <cfRule type="cellIs" dxfId="563" priority="617" operator="equal">
      <formula>TRUE</formula>
    </cfRule>
    <cfRule type="cellIs" dxfId="562" priority="618" operator="equal">
      <formula>FALSE</formula>
    </cfRule>
  </conditionalFormatting>
  <conditionalFormatting sqref="U56:W56 Y56:AD56">
    <cfRule type="cellIs" dxfId="561" priority="611" operator="equal">
      <formula>TRUE</formula>
    </cfRule>
    <cfRule type="cellIs" dxfId="560" priority="612" operator="equal">
      <formula>FALSE</formula>
    </cfRule>
  </conditionalFormatting>
  <conditionalFormatting sqref="X56">
    <cfRule type="cellIs" dxfId="559" priority="609" operator="equal">
      <formula>TRUE</formula>
    </cfRule>
    <cfRule type="cellIs" dxfId="558" priority="610" operator="equal">
      <formula>FALSE</formula>
    </cfRule>
  </conditionalFormatting>
  <conditionalFormatting sqref="AG56">
    <cfRule type="cellIs" dxfId="557" priority="607" operator="equal">
      <formula>TRUE</formula>
    </cfRule>
    <cfRule type="cellIs" dxfId="556" priority="608" operator="equal">
      <formula>FALSE</formula>
    </cfRule>
  </conditionalFormatting>
  <conditionalFormatting sqref="U58:W58 Y58:AD58">
    <cfRule type="cellIs" dxfId="555" priority="605" operator="equal">
      <formula>TRUE</formula>
    </cfRule>
    <cfRule type="cellIs" dxfId="554" priority="606" operator="equal">
      <formula>FALSE</formula>
    </cfRule>
  </conditionalFormatting>
  <conditionalFormatting sqref="X58">
    <cfRule type="cellIs" dxfId="553" priority="603" operator="equal">
      <formula>TRUE</formula>
    </cfRule>
    <cfRule type="cellIs" dxfId="552" priority="604" operator="equal">
      <formula>FALSE</formula>
    </cfRule>
  </conditionalFormatting>
  <conditionalFormatting sqref="AG58">
    <cfRule type="cellIs" dxfId="551" priority="601" operator="equal">
      <formula>TRUE</formula>
    </cfRule>
    <cfRule type="cellIs" dxfId="550" priority="602" operator="equal">
      <formula>FALSE</formula>
    </cfRule>
  </conditionalFormatting>
  <conditionalFormatting sqref="U59:W59 Y59:AD59">
    <cfRule type="cellIs" dxfId="549" priority="597" operator="equal">
      <formula>TRUE</formula>
    </cfRule>
    <cfRule type="cellIs" dxfId="548" priority="598" operator="equal">
      <formula>FALSE</formula>
    </cfRule>
  </conditionalFormatting>
  <conditionalFormatting sqref="X59">
    <cfRule type="cellIs" dxfId="547" priority="595" operator="equal">
      <formula>TRUE</formula>
    </cfRule>
    <cfRule type="cellIs" dxfId="546" priority="596" operator="equal">
      <formula>FALSE</formula>
    </cfRule>
  </conditionalFormatting>
  <conditionalFormatting sqref="AG59">
    <cfRule type="cellIs" dxfId="545" priority="593" operator="equal">
      <formula>TRUE</formula>
    </cfRule>
    <cfRule type="cellIs" dxfId="544" priority="594" operator="equal">
      <formula>FALSE</formula>
    </cfRule>
  </conditionalFormatting>
  <conditionalFormatting sqref="X61">
    <cfRule type="cellIs" dxfId="543" priority="587" operator="equal">
      <formula>TRUE</formula>
    </cfRule>
    <cfRule type="cellIs" dxfId="542" priority="588" operator="equal">
      <formula>FALSE</formula>
    </cfRule>
  </conditionalFormatting>
  <conditionalFormatting sqref="AG61">
    <cfRule type="cellIs" dxfId="541" priority="585" operator="equal">
      <formula>TRUE</formula>
    </cfRule>
    <cfRule type="cellIs" dxfId="540" priority="586" operator="equal">
      <formula>FALSE</formula>
    </cfRule>
  </conditionalFormatting>
  <conditionalFormatting sqref="U61:W61 Y61:AD61">
    <cfRule type="cellIs" dxfId="539" priority="589" operator="equal">
      <formula>TRUE</formula>
    </cfRule>
    <cfRule type="cellIs" dxfId="538" priority="590" operator="equal">
      <formula>FALSE</formula>
    </cfRule>
  </conditionalFormatting>
  <conditionalFormatting sqref="U60:W60 Y60:AD60">
    <cfRule type="cellIs" dxfId="537" priority="583" operator="equal">
      <formula>TRUE</formula>
    </cfRule>
    <cfRule type="cellIs" dxfId="536" priority="584" operator="equal">
      <formula>FALSE</formula>
    </cfRule>
  </conditionalFormatting>
  <conditionalFormatting sqref="X60">
    <cfRule type="cellIs" dxfId="535" priority="581" operator="equal">
      <formula>TRUE</formula>
    </cfRule>
    <cfRule type="cellIs" dxfId="534" priority="582" operator="equal">
      <formula>FALSE</formula>
    </cfRule>
  </conditionalFormatting>
  <conditionalFormatting sqref="AG60">
    <cfRule type="cellIs" dxfId="533" priority="579" operator="equal">
      <formula>TRUE</formula>
    </cfRule>
    <cfRule type="cellIs" dxfId="532" priority="580" operator="equal">
      <formula>FALSE</formula>
    </cfRule>
  </conditionalFormatting>
  <conditionalFormatting sqref="U62:W62 Y62:AD62">
    <cfRule type="cellIs" dxfId="531" priority="577" operator="equal">
      <formula>TRUE</formula>
    </cfRule>
    <cfRule type="cellIs" dxfId="530" priority="578" operator="equal">
      <formula>FALSE</formula>
    </cfRule>
  </conditionalFormatting>
  <conditionalFormatting sqref="X62">
    <cfRule type="cellIs" dxfId="529" priority="575" operator="equal">
      <formula>TRUE</formula>
    </cfRule>
    <cfRule type="cellIs" dxfId="528" priority="576" operator="equal">
      <formula>FALSE</formula>
    </cfRule>
  </conditionalFormatting>
  <conditionalFormatting sqref="AG62">
    <cfRule type="cellIs" dxfId="527" priority="573" operator="equal">
      <formula>TRUE</formula>
    </cfRule>
    <cfRule type="cellIs" dxfId="526" priority="574" operator="equal">
      <formula>FALSE</formula>
    </cfRule>
  </conditionalFormatting>
  <conditionalFormatting sqref="U63:W63 Y63:AD63">
    <cfRule type="cellIs" dxfId="525" priority="569" operator="equal">
      <formula>TRUE</formula>
    </cfRule>
    <cfRule type="cellIs" dxfId="524" priority="570" operator="equal">
      <formula>FALSE</formula>
    </cfRule>
  </conditionalFormatting>
  <conditionalFormatting sqref="X63">
    <cfRule type="cellIs" dxfId="523" priority="567" operator="equal">
      <formula>TRUE</formula>
    </cfRule>
    <cfRule type="cellIs" dxfId="522" priority="568" operator="equal">
      <formula>FALSE</formula>
    </cfRule>
  </conditionalFormatting>
  <conditionalFormatting sqref="AG63">
    <cfRule type="cellIs" dxfId="521" priority="565" operator="equal">
      <formula>TRUE</formula>
    </cfRule>
    <cfRule type="cellIs" dxfId="520" priority="566" operator="equal">
      <formula>FALSE</formula>
    </cfRule>
  </conditionalFormatting>
  <conditionalFormatting sqref="X65">
    <cfRule type="cellIs" dxfId="519" priority="559" operator="equal">
      <formula>TRUE</formula>
    </cfRule>
    <cfRule type="cellIs" dxfId="518" priority="560" operator="equal">
      <formula>FALSE</formula>
    </cfRule>
  </conditionalFormatting>
  <conditionalFormatting sqref="AG65">
    <cfRule type="cellIs" dxfId="517" priority="557" operator="equal">
      <formula>TRUE</formula>
    </cfRule>
    <cfRule type="cellIs" dxfId="516" priority="558" operator="equal">
      <formula>FALSE</formula>
    </cfRule>
  </conditionalFormatting>
  <conditionalFormatting sqref="U65:W65 Y65:AD65">
    <cfRule type="cellIs" dxfId="515" priority="561" operator="equal">
      <formula>TRUE</formula>
    </cfRule>
    <cfRule type="cellIs" dxfId="514" priority="562" operator="equal">
      <formula>FALSE</formula>
    </cfRule>
  </conditionalFormatting>
  <conditionalFormatting sqref="U64:W64 Y64:AD64">
    <cfRule type="cellIs" dxfId="513" priority="555" operator="equal">
      <formula>TRUE</formula>
    </cfRule>
    <cfRule type="cellIs" dxfId="512" priority="556" operator="equal">
      <formula>FALSE</formula>
    </cfRule>
  </conditionalFormatting>
  <conditionalFormatting sqref="X64">
    <cfRule type="cellIs" dxfId="511" priority="553" operator="equal">
      <formula>TRUE</formula>
    </cfRule>
    <cfRule type="cellIs" dxfId="510" priority="554" operator="equal">
      <formula>FALSE</formula>
    </cfRule>
  </conditionalFormatting>
  <conditionalFormatting sqref="AG64">
    <cfRule type="cellIs" dxfId="509" priority="551" operator="equal">
      <formula>TRUE</formula>
    </cfRule>
    <cfRule type="cellIs" dxfId="508" priority="552" operator="equal">
      <formula>FALSE</formula>
    </cfRule>
  </conditionalFormatting>
  <conditionalFormatting sqref="U66:W66 Y66:AD66">
    <cfRule type="cellIs" dxfId="507" priority="549" operator="equal">
      <formula>TRUE</formula>
    </cfRule>
    <cfRule type="cellIs" dxfId="506" priority="550" operator="equal">
      <formula>FALSE</formula>
    </cfRule>
  </conditionalFormatting>
  <conditionalFormatting sqref="X66">
    <cfRule type="cellIs" dxfId="505" priority="547" operator="equal">
      <formula>TRUE</formula>
    </cfRule>
    <cfRule type="cellIs" dxfId="504" priority="548" operator="equal">
      <formula>FALSE</formula>
    </cfRule>
  </conditionalFormatting>
  <conditionalFormatting sqref="AG66">
    <cfRule type="cellIs" dxfId="503" priority="545" operator="equal">
      <formula>TRUE</formula>
    </cfRule>
    <cfRule type="cellIs" dxfId="502" priority="546" operator="equal">
      <formula>FALSE</formula>
    </cfRule>
  </conditionalFormatting>
  <conditionalFormatting sqref="U67:W67 Y67:AD67">
    <cfRule type="cellIs" dxfId="501" priority="541" operator="equal">
      <formula>TRUE</formula>
    </cfRule>
    <cfRule type="cellIs" dxfId="500" priority="542" operator="equal">
      <formula>FALSE</formula>
    </cfRule>
  </conditionalFormatting>
  <conditionalFormatting sqref="X67">
    <cfRule type="cellIs" dxfId="499" priority="539" operator="equal">
      <formula>TRUE</formula>
    </cfRule>
    <cfRule type="cellIs" dxfId="498" priority="540" operator="equal">
      <formula>FALSE</formula>
    </cfRule>
  </conditionalFormatting>
  <conditionalFormatting sqref="AG67">
    <cfRule type="cellIs" dxfId="497" priority="537" operator="equal">
      <formula>TRUE</formula>
    </cfRule>
    <cfRule type="cellIs" dxfId="496" priority="538" operator="equal">
      <formula>FALSE</formula>
    </cfRule>
  </conditionalFormatting>
  <conditionalFormatting sqref="X69">
    <cfRule type="cellIs" dxfId="495" priority="531" operator="equal">
      <formula>TRUE</formula>
    </cfRule>
    <cfRule type="cellIs" dxfId="494" priority="532" operator="equal">
      <formula>FALSE</formula>
    </cfRule>
  </conditionalFormatting>
  <conditionalFormatting sqref="AG69">
    <cfRule type="cellIs" dxfId="493" priority="529" operator="equal">
      <formula>TRUE</formula>
    </cfRule>
    <cfRule type="cellIs" dxfId="492" priority="530" operator="equal">
      <formula>FALSE</formula>
    </cfRule>
  </conditionalFormatting>
  <conditionalFormatting sqref="U69:W69 Y69:AD69">
    <cfRule type="cellIs" dxfId="491" priority="533" operator="equal">
      <formula>TRUE</formula>
    </cfRule>
    <cfRule type="cellIs" dxfId="490" priority="534" operator="equal">
      <formula>FALSE</formula>
    </cfRule>
  </conditionalFormatting>
  <conditionalFormatting sqref="U68:W68 Y68:AD68">
    <cfRule type="cellIs" dxfId="489" priority="527" operator="equal">
      <formula>TRUE</formula>
    </cfRule>
    <cfRule type="cellIs" dxfId="488" priority="528" operator="equal">
      <formula>FALSE</formula>
    </cfRule>
  </conditionalFormatting>
  <conditionalFormatting sqref="X68">
    <cfRule type="cellIs" dxfId="487" priority="525" operator="equal">
      <formula>TRUE</formula>
    </cfRule>
    <cfRule type="cellIs" dxfId="486" priority="526" operator="equal">
      <formula>FALSE</formula>
    </cfRule>
  </conditionalFormatting>
  <conditionalFormatting sqref="AG68">
    <cfRule type="cellIs" dxfId="485" priority="523" operator="equal">
      <formula>TRUE</formula>
    </cfRule>
    <cfRule type="cellIs" dxfId="484" priority="524" operator="equal">
      <formula>FALSE</formula>
    </cfRule>
  </conditionalFormatting>
  <conditionalFormatting sqref="U70:W70 Y70:AD70">
    <cfRule type="cellIs" dxfId="483" priority="521" operator="equal">
      <formula>TRUE</formula>
    </cfRule>
    <cfRule type="cellIs" dxfId="482" priority="522" operator="equal">
      <formula>FALSE</formula>
    </cfRule>
  </conditionalFormatting>
  <conditionalFormatting sqref="X70">
    <cfRule type="cellIs" dxfId="481" priority="519" operator="equal">
      <formula>TRUE</formula>
    </cfRule>
    <cfRule type="cellIs" dxfId="480" priority="520" operator="equal">
      <formula>FALSE</formula>
    </cfRule>
  </conditionalFormatting>
  <conditionalFormatting sqref="AG70">
    <cfRule type="cellIs" dxfId="479" priority="517" operator="equal">
      <formula>TRUE</formula>
    </cfRule>
    <cfRule type="cellIs" dxfId="478" priority="518" operator="equal">
      <formula>FALSE</formula>
    </cfRule>
  </conditionalFormatting>
  <conditionalFormatting sqref="U71:W71 Y71:AD71">
    <cfRule type="cellIs" dxfId="477" priority="513" operator="equal">
      <formula>TRUE</formula>
    </cfRule>
    <cfRule type="cellIs" dxfId="476" priority="514" operator="equal">
      <formula>FALSE</formula>
    </cfRule>
  </conditionalFormatting>
  <conditionalFormatting sqref="X71">
    <cfRule type="cellIs" dxfId="475" priority="511" operator="equal">
      <formula>TRUE</formula>
    </cfRule>
    <cfRule type="cellIs" dxfId="474" priority="512" operator="equal">
      <formula>FALSE</formula>
    </cfRule>
  </conditionalFormatting>
  <conditionalFormatting sqref="AG71">
    <cfRule type="cellIs" dxfId="473" priority="509" operator="equal">
      <formula>TRUE</formula>
    </cfRule>
    <cfRule type="cellIs" dxfId="472" priority="510" operator="equal">
      <formula>FALSE</formula>
    </cfRule>
  </conditionalFormatting>
  <conditionalFormatting sqref="X73">
    <cfRule type="cellIs" dxfId="471" priority="503" operator="equal">
      <formula>TRUE</formula>
    </cfRule>
    <cfRule type="cellIs" dxfId="470" priority="504" operator="equal">
      <formula>FALSE</formula>
    </cfRule>
  </conditionalFormatting>
  <conditionalFormatting sqref="AG73">
    <cfRule type="cellIs" dxfId="469" priority="501" operator="equal">
      <formula>TRUE</formula>
    </cfRule>
    <cfRule type="cellIs" dxfId="468" priority="502" operator="equal">
      <formula>FALSE</formula>
    </cfRule>
  </conditionalFormatting>
  <conditionalFormatting sqref="U73:W73 Y73:AD73">
    <cfRule type="cellIs" dxfId="467" priority="505" operator="equal">
      <formula>TRUE</formula>
    </cfRule>
    <cfRule type="cellIs" dxfId="466" priority="506" operator="equal">
      <formula>FALSE</formula>
    </cfRule>
  </conditionalFormatting>
  <conditionalFormatting sqref="U72:W72 Y72:AD72">
    <cfRule type="cellIs" dxfId="465" priority="499" operator="equal">
      <formula>TRUE</formula>
    </cfRule>
    <cfRule type="cellIs" dxfId="464" priority="500" operator="equal">
      <formula>FALSE</formula>
    </cfRule>
  </conditionalFormatting>
  <conditionalFormatting sqref="X72">
    <cfRule type="cellIs" dxfId="463" priority="497" operator="equal">
      <formula>TRUE</formula>
    </cfRule>
    <cfRule type="cellIs" dxfId="462" priority="498" operator="equal">
      <formula>FALSE</formula>
    </cfRule>
  </conditionalFormatting>
  <conditionalFormatting sqref="AG72">
    <cfRule type="cellIs" dxfId="461" priority="495" operator="equal">
      <formula>TRUE</formula>
    </cfRule>
    <cfRule type="cellIs" dxfId="460" priority="496" operator="equal">
      <formula>FALSE</formula>
    </cfRule>
  </conditionalFormatting>
  <conditionalFormatting sqref="U74:W74 Y74:AD74">
    <cfRule type="cellIs" dxfId="459" priority="493" operator="equal">
      <formula>TRUE</formula>
    </cfRule>
    <cfRule type="cellIs" dxfId="458" priority="494" operator="equal">
      <formula>FALSE</formula>
    </cfRule>
  </conditionalFormatting>
  <conditionalFormatting sqref="X74">
    <cfRule type="cellIs" dxfId="457" priority="491" operator="equal">
      <formula>TRUE</formula>
    </cfRule>
    <cfRule type="cellIs" dxfId="456" priority="492" operator="equal">
      <formula>FALSE</formula>
    </cfRule>
  </conditionalFormatting>
  <conditionalFormatting sqref="AG74">
    <cfRule type="cellIs" dxfId="455" priority="489" operator="equal">
      <formula>TRUE</formula>
    </cfRule>
    <cfRule type="cellIs" dxfId="454" priority="490" operator="equal">
      <formula>FALSE</formula>
    </cfRule>
  </conditionalFormatting>
  <conditionalFormatting sqref="U75:W75 Y75:AD75">
    <cfRule type="cellIs" dxfId="453" priority="485" operator="equal">
      <formula>TRUE</formula>
    </cfRule>
    <cfRule type="cellIs" dxfId="452" priority="486" operator="equal">
      <formula>FALSE</formula>
    </cfRule>
  </conditionalFormatting>
  <conditionalFormatting sqref="X75">
    <cfRule type="cellIs" dxfId="451" priority="483" operator="equal">
      <formula>TRUE</formula>
    </cfRule>
    <cfRule type="cellIs" dxfId="450" priority="484" operator="equal">
      <formula>FALSE</formula>
    </cfRule>
  </conditionalFormatting>
  <conditionalFormatting sqref="AG75">
    <cfRule type="cellIs" dxfId="449" priority="481" operator="equal">
      <formula>TRUE</formula>
    </cfRule>
    <cfRule type="cellIs" dxfId="448" priority="482" operator="equal">
      <formula>FALSE</formula>
    </cfRule>
  </conditionalFormatting>
  <conditionalFormatting sqref="X77">
    <cfRule type="cellIs" dxfId="447" priority="475" operator="equal">
      <formula>TRUE</formula>
    </cfRule>
    <cfRule type="cellIs" dxfId="446" priority="476" operator="equal">
      <formula>FALSE</formula>
    </cfRule>
  </conditionalFormatting>
  <conditionalFormatting sqref="AG77">
    <cfRule type="cellIs" dxfId="445" priority="473" operator="equal">
      <formula>TRUE</formula>
    </cfRule>
    <cfRule type="cellIs" dxfId="444" priority="474" operator="equal">
      <formula>FALSE</formula>
    </cfRule>
  </conditionalFormatting>
  <conditionalFormatting sqref="U77:W77 Y77:AD77">
    <cfRule type="cellIs" dxfId="443" priority="477" operator="equal">
      <formula>TRUE</formula>
    </cfRule>
    <cfRule type="cellIs" dxfId="442" priority="478" operator="equal">
      <formula>FALSE</formula>
    </cfRule>
  </conditionalFormatting>
  <conditionalFormatting sqref="U76:W76 Y76:AD76">
    <cfRule type="cellIs" dxfId="441" priority="471" operator="equal">
      <formula>TRUE</formula>
    </cfRule>
    <cfRule type="cellIs" dxfId="440" priority="472" operator="equal">
      <formula>FALSE</formula>
    </cfRule>
  </conditionalFormatting>
  <conditionalFormatting sqref="X76">
    <cfRule type="cellIs" dxfId="439" priority="469" operator="equal">
      <formula>TRUE</formula>
    </cfRule>
    <cfRule type="cellIs" dxfId="438" priority="470" operator="equal">
      <formula>FALSE</formula>
    </cfRule>
  </conditionalFormatting>
  <conditionalFormatting sqref="AG76">
    <cfRule type="cellIs" dxfId="437" priority="467" operator="equal">
      <formula>TRUE</formula>
    </cfRule>
    <cfRule type="cellIs" dxfId="436" priority="468" operator="equal">
      <formula>FALSE</formula>
    </cfRule>
  </conditionalFormatting>
  <conditionalFormatting sqref="U78:W78 Y78:AD78">
    <cfRule type="cellIs" dxfId="435" priority="465" operator="equal">
      <formula>TRUE</formula>
    </cfRule>
    <cfRule type="cellIs" dxfId="434" priority="466" operator="equal">
      <formula>FALSE</formula>
    </cfRule>
  </conditionalFormatting>
  <conditionalFormatting sqref="X78">
    <cfRule type="cellIs" dxfId="433" priority="463" operator="equal">
      <formula>TRUE</formula>
    </cfRule>
    <cfRule type="cellIs" dxfId="432" priority="464" operator="equal">
      <formula>FALSE</formula>
    </cfRule>
  </conditionalFormatting>
  <conditionalFormatting sqref="AG78">
    <cfRule type="cellIs" dxfId="431" priority="461" operator="equal">
      <formula>TRUE</formula>
    </cfRule>
    <cfRule type="cellIs" dxfId="430" priority="462" operator="equal">
      <formula>FALSE</formula>
    </cfRule>
  </conditionalFormatting>
  <conditionalFormatting sqref="U79:W79 Y79:AD79">
    <cfRule type="cellIs" dxfId="429" priority="457" operator="equal">
      <formula>TRUE</formula>
    </cfRule>
    <cfRule type="cellIs" dxfId="428" priority="458" operator="equal">
      <formula>FALSE</formula>
    </cfRule>
  </conditionalFormatting>
  <conditionalFormatting sqref="X79">
    <cfRule type="cellIs" dxfId="427" priority="455" operator="equal">
      <formula>TRUE</formula>
    </cfRule>
    <cfRule type="cellIs" dxfId="426" priority="456" operator="equal">
      <formula>FALSE</formula>
    </cfRule>
  </conditionalFormatting>
  <conditionalFormatting sqref="AG79">
    <cfRule type="cellIs" dxfId="425" priority="453" operator="equal">
      <formula>TRUE</formula>
    </cfRule>
    <cfRule type="cellIs" dxfId="424" priority="454" operator="equal">
      <formula>FALSE</formula>
    </cfRule>
  </conditionalFormatting>
  <conditionalFormatting sqref="X81">
    <cfRule type="cellIs" dxfId="423" priority="447" operator="equal">
      <formula>TRUE</formula>
    </cfRule>
    <cfRule type="cellIs" dxfId="422" priority="448" operator="equal">
      <formula>FALSE</formula>
    </cfRule>
  </conditionalFormatting>
  <conditionalFormatting sqref="AG81">
    <cfRule type="cellIs" dxfId="421" priority="445" operator="equal">
      <formula>TRUE</formula>
    </cfRule>
    <cfRule type="cellIs" dxfId="420" priority="446" operator="equal">
      <formula>FALSE</formula>
    </cfRule>
  </conditionalFormatting>
  <conditionalFormatting sqref="U81:W81 Y81:AD81">
    <cfRule type="cellIs" dxfId="419" priority="449" operator="equal">
      <formula>TRUE</formula>
    </cfRule>
    <cfRule type="cellIs" dxfId="418" priority="450" operator="equal">
      <formula>FALSE</formula>
    </cfRule>
  </conditionalFormatting>
  <conditionalFormatting sqref="U80:W80 Y80:AD80">
    <cfRule type="cellIs" dxfId="417" priority="443" operator="equal">
      <formula>TRUE</formula>
    </cfRule>
    <cfRule type="cellIs" dxfId="416" priority="444" operator="equal">
      <formula>FALSE</formula>
    </cfRule>
  </conditionalFormatting>
  <conditionalFormatting sqref="X80">
    <cfRule type="cellIs" dxfId="415" priority="441" operator="equal">
      <formula>TRUE</formula>
    </cfRule>
    <cfRule type="cellIs" dxfId="414" priority="442" operator="equal">
      <formula>FALSE</formula>
    </cfRule>
  </conditionalFormatting>
  <conditionalFormatting sqref="AG80">
    <cfRule type="cellIs" dxfId="413" priority="439" operator="equal">
      <formula>TRUE</formula>
    </cfRule>
    <cfRule type="cellIs" dxfId="412" priority="440" operator="equal">
      <formula>FALSE</formula>
    </cfRule>
  </conditionalFormatting>
  <conditionalFormatting sqref="U82:W82 Y82:AD82">
    <cfRule type="cellIs" dxfId="411" priority="437" operator="equal">
      <formula>TRUE</formula>
    </cfRule>
    <cfRule type="cellIs" dxfId="410" priority="438" operator="equal">
      <formula>FALSE</formula>
    </cfRule>
  </conditionalFormatting>
  <conditionalFormatting sqref="X82">
    <cfRule type="cellIs" dxfId="409" priority="435" operator="equal">
      <formula>TRUE</formula>
    </cfRule>
    <cfRule type="cellIs" dxfId="408" priority="436" operator="equal">
      <formula>FALSE</formula>
    </cfRule>
  </conditionalFormatting>
  <conditionalFormatting sqref="AG82">
    <cfRule type="cellIs" dxfId="407" priority="433" operator="equal">
      <formula>TRUE</formula>
    </cfRule>
    <cfRule type="cellIs" dxfId="406" priority="434" operator="equal">
      <formula>FALSE</formula>
    </cfRule>
  </conditionalFormatting>
  <conditionalFormatting sqref="U83:W83 Y83:AD83">
    <cfRule type="cellIs" dxfId="405" priority="429" operator="equal">
      <formula>TRUE</formula>
    </cfRule>
    <cfRule type="cellIs" dxfId="404" priority="430" operator="equal">
      <formula>FALSE</formula>
    </cfRule>
  </conditionalFormatting>
  <conditionalFormatting sqref="X83">
    <cfRule type="cellIs" dxfId="403" priority="427" operator="equal">
      <formula>TRUE</formula>
    </cfRule>
    <cfRule type="cellIs" dxfId="402" priority="428" operator="equal">
      <formula>FALSE</formula>
    </cfRule>
  </conditionalFormatting>
  <conditionalFormatting sqref="AG83">
    <cfRule type="cellIs" dxfId="401" priority="425" operator="equal">
      <formula>TRUE</formula>
    </cfRule>
    <cfRule type="cellIs" dxfId="400" priority="426" operator="equal">
      <formula>FALSE</formula>
    </cfRule>
  </conditionalFormatting>
  <conditionalFormatting sqref="X85">
    <cfRule type="cellIs" dxfId="399" priority="419" operator="equal">
      <formula>TRUE</formula>
    </cfRule>
    <cfRule type="cellIs" dxfId="398" priority="420" operator="equal">
      <formula>FALSE</formula>
    </cfRule>
  </conditionalFormatting>
  <conditionalFormatting sqref="AG85">
    <cfRule type="cellIs" dxfId="397" priority="417" operator="equal">
      <formula>TRUE</formula>
    </cfRule>
    <cfRule type="cellIs" dxfId="396" priority="418" operator="equal">
      <formula>FALSE</formula>
    </cfRule>
  </conditionalFormatting>
  <conditionalFormatting sqref="U85:W85 Y85:AD85">
    <cfRule type="cellIs" dxfId="395" priority="421" operator="equal">
      <formula>TRUE</formula>
    </cfRule>
    <cfRule type="cellIs" dxfId="394" priority="422" operator="equal">
      <formula>FALSE</formula>
    </cfRule>
  </conditionalFormatting>
  <conditionalFormatting sqref="U84:W84 Y84:AD84">
    <cfRule type="cellIs" dxfId="393" priority="415" operator="equal">
      <formula>TRUE</formula>
    </cfRule>
    <cfRule type="cellIs" dxfId="392" priority="416" operator="equal">
      <formula>FALSE</formula>
    </cfRule>
  </conditionalFormatting>
  <conditionalFormatting sqref="X84">
    <cfRule type="cellIs" dxfId="391" priority="413" operator="equal">
      <formula>TRUE</formula>
    </cfRule>
    <cfRule type="cellIs" dxfId="390" priority="414" operator="equal">
      <formula>FALSE</formula>
    </cfRule>
  </conditionalFormatting>
  <conditionalFormatting sqref="AG84">
    <cfRule type="cellIs" dxfId="389" priority="411" operator="equal">
      <formula>TRUE</formula>
    </cfRule>
    <cfRule type="cellIs" dxfId="388" priority="412" operator="equal">
      <formula>FALSE</formula>
    </cfRule>
  </conditionalFormatting>
  <conditionalFormatting sqref="U86:W86 Y86:AD86">
    <cfRule type="cellIs" dxfId="387" priority="409" operator="equal">
      <formula>TRUE</formula>
    </cfRule>
    <cfRule type="cellIs" dxfId="386" priority="410" operator="equal">
      <formula>FALSE</formula>
    </cfRule>
  </conditionalFormatting>
  <conditionalFormatting sqref="X86">
    <cfRule type="cellIs" dxfId="385" priority="407" operator="equal">
      <formula>TRUE</formula>
    </cfRule>
    <cfRule type="cellIs" dxfId="384" priority="408" operator="equal">
      <formula>FALSE</formula>
    </cfRule>
  </conditionalFormatting>
  <conditionalFormatting sqref="AG86">
    <cfRule type="cellIs" dxfId="383" priority="405" operator="equal">
      <formula>TRUE</formula>
    </cfRule>
    <cfRule type="cellIs" dxfId="382" priority="406" operator="equal">
      <formula>FALSE</formula>
    </cfRule>
  </conditionalFormatting>
  <conditionalFormatting sqref="U87:W87 Y87:AD87">
    <cfRule type="cellIs" dxfId="381" priority="401" operator="equal">
      <formula>TRUE</formula>
    </cfRule>
    <cfRule type="cellIs" dxfId="380" priority="402" operator="equal">
      <formula>FALSE</formula>
    </cfRule>
  </conditionalFormatting>
  <conditionalFormatting sqref="X87">
    <cfRule type="cellIs" dxfId="379" priority="399" operator="equal">
      <formula>TRUE</formula>
    </cfRule>
    <cfRule type="cellIs" dxfId="378" priority="400" operator="equal">
      <formula>FALSE</formula>
    </cfRule>
  </conditionalFormatting>
  <conditionalFormatting sqref="AG87">
    <cfRule type="cellIs" dxfId="377" priority="397" operator="equal">
      <formula>TRUE</formula>
    </cfRule>
    <cfRule type="cellIs" dxfId="376" priority="398" operator="equal">
      <formula>FALSE</formula>
    </cfRule>
  </conditionalFormatting>
  <conditionalFormatting sqref="X89">
    <cfRule type="cellIs" dxfId="375" priority="391" operator="equal">
      <formula>TRUE</formula>
    </cfRule>
    <cfRule type="cellIs" dxfId="374" priority="392" operator="equal">
      <formula>FALSE</formula>
    </cfRule>
  </conditionalFormatting>
  <conditionalFormatting sqref="AG89">
    <cfRule type="cellIs" dxfId="373" priority="389" operator="equal">
      <formula>TRUE</formula>
    </cfRule>
    <cfRule type="cellIs" dxfId="372" priority="390" operator="equal">
      <formula>FALSE</formula>
    </cfRule>
  </conditionalFormatting>
  <conditionalFormatting sqref="U89:W89 Y89:AD89">
    <cfRule type="cellIs" dxfId="371" priority="393" operator="equal">
      <formula>TRUE</formula>
    </cfRule>
    <cfRule type="cellIs" dxfId="370" priority="394" operator="equal">
      <formula>FALSE</formula>
    </cfRule>
  </conditionalFormatting>
  <conditionalFormatting sqref="U88:W88 Y88:AD88">
    <cfRule type="cellIs" dxfId="369" priority="387" operator="equal">
      <formula>TRUE</formula>
    </cfRule>
    <cfRule type="cellIs" dxfId="368" priority="388" operator="equal">
      <formula>FALSE</formula>
    </cfRule>
  </conditionalFormatting>
  <conditionalFormatting sqref="X88">
    <cfRule type="cellIs" dxfId="367" priority="385" operator="equal">
      <formula>TRUE</formula>
    </cfRule>
    <cfRule type="cellIs" dxfId="366" priority="386" operator="equal">
      <formula>FALSE</formula>
    </cfRule>
  </conditionalFormatting>
  <conditionalFormatting sqref="AG88">
    <cfRule type="cellIs" dxfId="365" priority="383" operator="equal">
      <formula>TRUE</formula>
    </cfRule>
    <cfRule type="cellIs" dxfId="364" priority="384" operator="equal">
      <formula>FALSE</formula>
    </cfRule>
  </conditionalFormatting>
  <conditionalFormatting sqref="U90:W90 Y90:AD90">
    <cfRule type="cellIs" dxfId="363" priority="381" operator="equal">
      <formula>TRUE</formula>
    </cfRule>
    <cfRule type="cellIs" dxfId="362" priority="382" operator="equal">
      <formula>FALSE</formula>
    </cfRule>
  </conditionalFormatting>
  <conditionalFormatting sqref="X90">
    <cfRule type="cellIs" dxfId="361" priority="379" operator="equal">
      <formula>TRUE</formula>
    </cfRule>
    <cfRule type="cellIs" dxfId="360" priority="380" operator="equal">
      <formula>FALSE</formula>
    </cfRule>
  </conditionalFormatting>
  <conditionalFormatting sqref="AG90">
    <cfRule type="cellIs" dxfId="359" priority="377" operator="equal">
      <formula>TRUE</formula>
    </cfRule>
    <cfRule type="cellIs" dxfId="358" priority="378" operator="equal">
      <formula>FALSE</formula>
    </cfRule>
  </conditionalFormatting>
  <conditionalFormatting sqref="U91:W91 Y91:AD91">
    <cfRule type="cellIs" dxfId="357" priority="373" operator="equal">
      <formula>TRUE</formula>
    </cfRule>
    <cfRule type="cellIs" dxfId="356" priority="374" operator="equal">
      <formula>FALSE</formula>
    </cfRule>
  </conditionalFormatting>
  <conditionalFormatting sqref="X91">
    <cfRule type="cellIs" dxfId="355" priority="371" operator="equal">
      <formula>TRUE</formula>
    </cfRule>
    <cfRule type="cellIs" dxfId="354" priority="372" operator="equal">
      <formula>FALSE</formula>
    </cfRule>
  </conditionalFormatting>
  <conditionalFormatting sqref="AG91">
    <cfRule type="cellIs" dxfId="353" priority="369" operator="equal">
      <formula>TRUE</formula>
    </cfRule>
    <cfRule type="cellIs" dxfId="352" priority="370" operator="equal">
      <formula>FALSE</formula>
    </cfRule>
  </conditionalFormatting>
  <conditionalFormatting sqref="AE92:AF103">
    <cfRule type="cellIs" dxfId="351" priority="365" operator="equal">
      <formula>TRUE</formula>
    </cfRule>
    <cfRule type="cellIs" dxfId="350" priority="366" operator="equal">
      <formula>FALSE</formula>
    </cfRule>
  </conditionalFormatting>
  <conditionalFormatting sqref="X93">
    <cfRule type="cellIs" dxfId="349" priority="361" operator="equal">
      <formula>TRUE</formula>
    </cfRule>
    <cfRule type="cellIs" dxfId="348" priority="362" operator="equal">
      <formula>FALSE</formula>
    </cfRule>
  </conditionalFormatting>
  <conditionalFormatting sqref="AG93">
    <cfRule type="cellIs" dxfId="347" priority="359" operator="equal">
      <formula>TRUE</formula>
    </cfRule>
    <cfRule type="cellIs" dxfId="346" priority="360" operator="equal">
      <formula>FALSE</formula>
    </cfRule>
  </conditionalFormatting>
  <conditionalFormatting sqref="U93:W93 Y93:AD93">
    <cfRule type="cellIs" dxfId="345" priority="363" operator="equal">
      <formula>TRUE</formula>
    </cfRule>
    <cfRule type="cellIs" dxfId="344" priority="364" operator="equal">
      <formula>FALSE</formula>
    </cfRule>
  </conditionalFormatting>
  <conditionalFormatting sqref="U92:W92 Y92:AD92">
    <cfRule type="cellIs" dxfId="343" priority="357" operator="equal">
      <formula>TRUE</formula>
    </cfRule>
    <cfRule type="cellIs" dxfId="342" priority="358" operator="equal">
      <formula>FALSE</formula>
    </cfRule>
  </conditionalFormatting>
  <conditionalFormatting sqref="X92">
    <cfRule type="cellIs" dxfId="341" priority="355" operator="equal">
      <formula>TRUE</formula>
    </cfRule>
    <cfRule type="cellIs" dxfId="340" priority="356" operator="equal">
      <formula>FALSE</formula>
    </cfRule>
  </conditionalFormatting>
  <conditionalFormatting sqref="AG92">
    <cfRule type="cellIs" dxfId="339" priority="353" operator="equal">
      <formula>TRUE</formula>
    </cfRule>
    <cfRule type="cellIs" dxfId="338" priority="354" operator="equal">
      <formula>FALSE</formula>
    </cfRule>
  </conditionalFormatting>
  <conditionalFormatting sqref="U94:W94 Y94:AD94">
    <cfRule type="cellIs" dxfId="337" priority="351" operator="equal">
      <formula>TRUE</formula>
    </cfRule>
    <cfRule type="cellIs" dxfId="336" priority="352" operator="equal">
      <formula>FALSE</formula>
    </cfRule>
  </conditionalFormatting>
  <conditionalFormatting sqref="X94">
    <cfRule type="cellIs" dxfId="335" priority="349" operator="equal">
      <formula>TRUE</formula>
    </cfRule>
    <cfRule type="cellIs" dxfId="334" priority="350" operator="equal">
      <formula>FALSE</formula>
    </cfRule>
  </conditionalFormatting>
  <conditionalFormatting sqref="AG94">
    <cfRule type="cellIs" dxfId="333" priority="347" operator="equal">
      <formula>TRUE</formula>
    </cfRule>
    <cfRule type="cellIs" dxfId="332" priority="348" operator="equal">
      <formula>FALSE</formula>
    </cfRule>
  </conditionalFormatting>
  <conditionalFormatting sqref="U95:W95 Y95:AD95">
    <cfRule type="cellIs" dxfId="331" priority="345" operator="equal">
      <formula>TRUE</formula>
    </cfRule>
    <cfRule type="cellIs" dxfId="330" priority="346" operator="equal">
      <formula>FALSE</formula>
    </cfRule>
  </conditionalFormatting>
  <conditionalFormatting sqref="X95">
    <cfRule type="cellIs" dxfId="329" priority="343" operator="equal">
      <formula>TRUE</formula>
    </cfRule>
    <cfRule type="cellIs" dxfId="328" priority="344" operator="equal">
      <formula>FALSE</formula>
    </cfRule>
  </conditionalFormatting>
  <conditionalFormatting sqref="AG95">
    <cfRule type="cellIs" dxfId="327" priority="341" operator="equal">
      <formula>TRUE</formula>
    </cfRule>
    <cfRule type="cellIs" dxfId="326" priority="342" operator="equal">
      <formula>FALSE</formula>
    </cfRule>
  </conditionalFormatting>
  <conditionalFormatting sqref="X97">
    <cfRule type="cellIs" dxfId="325" priority="337" operator="equal">
      <formula>TRUE</formula>
    </cfRule>
    <cfRule type="cellIs" dxfId="324" priority="338" operator="equal">
      <formula>FALSE</formula>
    </cfRule>
  </conditionalFormatting>
  <conditionalFormatting sqref="AG97">
    <cfRule type="cellIs" dxfId="323" priority="335" operator="equal">
      <formula>TRUE</formula>
    </cfRule>
    <cfRule type="cellIs" dxfId="322" priority="336" operator="equal">
      <formula>FALSE</formula>
    </cfRule>
  </conditionalFormatting>
  <conditionalFormatting sqref="U97:W97 Y97:AD97">
    <cfRule type="cellIs" dxfId="321" priority="339" operator="equal">
      <formula>TRUE</formula>
    </cfRule>
    <cfRule type="cellIs" dxfId="320" priority="340" operator="equal">
      <formula>FALSE</formula>
    </cfRule>
  </conditionalFormatting>
  <conditionalFormatting sqref="U96:W96 Y96:AD96">
    <cfRule type="cellIs" dxfId="319" priority="333" operator="equal">
      <formula>TRUE</formula>
    </cfRule>
    <cfRule type="cellIs" dxfId="318" priority="334" operator="equal">
      <formula>FALSE</formula>
    </cfRule>
  </conditionalFormatting>
  <conditionalFormatting sqref="X96">
    <cfRule type="cellIs" dxfId="317" priority="331" operator="equal">
      <formula>TRUE</formula>
    </cfRule>
    <cfRule type="cellIs" dxfId="316" priority="332" operator="equal">
      <formula>FALSE</formula>
    </cfRule>
  </conditionalFormatting>
  <conditionalFormatting sqref="AG96">
    <cfRule type="cellIs" dxfId="315" priority="329" operator="equal">
      <formula>TRUE</formula>
    </cfRule>
    <cfRule type="cellIs" dxfId="314" priority="330" operator="equal">
      <formula>FALSE</formula>
    </cfRule>
  </conditionalFormatting>
  <conditionalFormatting sqref="U98:W98 Y98:AD98">
    <cfRule type="cellIs" dxfId="313" priority="327" operator="equal">
      <formula>TRUE</formula>
    </cfRule>
    <cfRule type="cellIs" dxfId="312" priority="328" operator="equal">
      <formula>FALSE</formula>
    </cfRule>
  </conditionalFormatting>
  <conditionalFormatting sqref="X98">
    <cfRule type="cellIs" dxfId="311" priority="325" operator="equal">
      <formula>TRUE</formula>
    </cfRule>
    <cfRule type="cellIs" dxfId="310" priority="326" operator="equal">
      <formula>FALSE</formula>
    </cfRule>
  </conditionalFormatting>
  <conditionalFormatting sqref="AG98">
    <cfRule type="cellIs" dxfId="309" priority="323" operator="equal">
      <formula>TRUE</formula>
    </cfRule>
    <cfRule type="cellIs" dxfId="308" priority="324" operator="equal">
      <formula>FALSE</formula>
    </cfRule>
  </conditionalFormatting>
  <conditionalFormatting sqref="U99:W99 Y99:AD99">
    <cfRule type="cellIs" dxfId="307" priority="321" operator="equal">
      <formula>TRUE</formula>
    </cfRule>
    <cfRule type="cellIs" dxfId="306" priority="322" operator="equal">
      <formula>FALSE</formula>
    </cfRule>
  </conditionalFormatting>
  <conditionalFormatting sqref="X99">
    <cfRule type="cellIs" dxfId="305" priority="319" operator="equal">
      <formula>TRUE</formula>
    </cfRule>
    <cfRule type="cellIs" dxfId="304" priority="320" operator="equal">
      <formula>FALSE</formula>
    </cfRule>
  </conditionalFormatting>
  <conditionalFormatting sqref="AG99">
    <cfRule type="cellIs" dxfId="303" priority="317" operator="equal">
      <formula>TRUE</formula>
    </cfRule>
    <cfRule type="cellIs" dxfId="302" priority="318" operator="equal">
      <formula>FALSE</formula>
    </cfRule>
  </conditionalFormatting>
  <conditionalFormatting sqref="X101">
    <cfRule type="cellIs" dxfId="301" priority="313" operator="equal">
      <formula>TRUE</formula>
    </cfRule>
    <cfRule type="cellIs" dxfId="300" priority="314" operator="equal">
      <formula>FALSE</formula>
    </cfRule>
  </conditionalFormatting>
  <conditionalFormatting sqref="AG101">
    <cfRule type="cellIs" dxfId="299" priority="311" operator="equal">
      <formula>TRUE</formula>
    </cfRule>
    <cfRule type="cellIs" dxfId="298" priority="312" operator="equal">
      <formula>FALSE</formula>
    </cfRule>
  </conditionalFormatting>
  <conditionalFormatting sqref="U101:W101 Y101:AD101">
    <cfRule type="cellIs" dxfId="297" priority="315" operator="equal">
      <formula>TRUE</formula>
    </cfRule>
    <cfRule type="cellIs" dxfId="296" priority="316" operator="equal">
      <formula>FALSE</formula>
    </cfRule>
  </conditionalFormatting>
  <conditionalFormatting sqref="U100:W100 Y100:AD100">
    <cfRule type="cellIs" dxfId="295" priority="309" operator="equal">
      <formula>TRUE</formula>
    </cfRule>
    <cfRule type="cellIs" dxfId="294" priority="310" operator="equal">
      <formula>FALSE</formula>
    </cfRule>
  </conditionalFormatting>
  <conditionalFormatting sqref="X100">
    <cfRule type="cellIs" dxfId="293" priority="307" operator="equal">
      <formula>TRUE</formula>
    </cfRule>
    <cfRule type="cellIs" dxfId="292" priority="308" operator="equal">
      <formula>FALSE</formula>
    </cfRule>
  </conditionalFormatting>
  <conditionalFormatting sqref="AG100">
    <cfRule type="cellIs" dxfId="291" priority="305" operator="equal">
      <formula>TRUE</formula>
    </cfRule>
    <cfRule type="cellIs" dxfId="290" priority="306" operator="equal">
      <formula>FALSE</formula>
    </cfRule>
  </conditionalFormatting>
  <conditionalFormatting sqref="U102:W102 Y102:AD102">
    <cfRule type="cellIs" dxfId="289" priority="303" operator="equal">
      <formula>TRUE</formula>
    </cfRule>
    <cfRule type="cellIs" dxfId="288" priority="304" operator="equal">
      <formula>FALSE</formula>
    </cfRule>
  </conditionalFormatting>
  <conditionalFormatting sqref="X102">
    <cfRule type="cellIs" dxfId="287" priority="301" operator="equal">
      <formula>TRUE</formula>
    </cfRule>
    <cfRule type="cellIs" dxfId="286" priority="302" operator="equal">
      <formula>FALSE</formula>
    </cfRule>
  </conditionalFormatting>
  <conditionalFormatting sqref="AG102">
    <cfRule type="cellIs" dxfId="285" priority="299" operator="equal">
      <formula>TRUE</formula>
    </cfRule>
    <cfRule type="cellIs" dxfId="284" priority="300" operator="equal">
      <formula>FALSE</formula>
    </cfRule>
  </conditionalFormatting>
  <conditionalFormatting sqref="U103:W103 Y103:AD103">
    <cfRule type="cellIs" dxfId="283" priority="297" operator="equal">
      <formula>TRUE</formula>
    </cfRule>
    <cfRule type="cellIs" dxfId="282" priority="298" operator="equal">
      <formula>FALSE</formula>
    </cfRule>
  </conditionalFormatting>
  <conditionalFormatting sqref="X103">
    <cfRule type="cellIs" dxfId="281" priority="295" operator="equal">
      <formula>TRUE</formula>
    </cfRule>
    <cfRule type="cellIs" dxfId="280" priority="296" operator="equal">
      <formula>FALSE</formula>
    </cfRule>
  </conditionalFormatting>
  <conditionalFormatting sqref="AG103">
    <cfRule type="cellIs" dxfId="279" priority="293" operator="equal">
      <formula>TRUE</formula>
    </cfRule>
    <cfRule type="cellIs" dxfId="278" priority="294" operator="equal">
      <formula>FALSE</formula>
    </cfRule>
  </conditionalFormatting>
  <conditionalFormatting sqref="AE104:AF115">
    <cfRule type="cellIs" dxfId="277" priority="291" operator="equal">
      <formula>TRUE</formula>
    </cfRule>
    <cfRule type="cellIs" dxfId="276" priority="292" operator="equal">
      <formula>FALSE</formula>
    </cfRule>
  </conditionalFormatting>
  <conditionalFormatting sqref="X105">
    <cfRule type="cellIs" dxfId="275" priority="287" operator="equal">
      <formula>TRUE</formula>
    </cfRule>
    <cfRule type="cellIs" dxfId="274" priority="288" operator="equal">
      <formula>FALSE</formula>
    </cfRule>
  </conditionalFormatting>
  <conditionalFormatting sqref="AG105">
    <cfRule type="cellIs" dxfId="273" priority="285" operator="equal">
      <formula>TRUE</formula>
    </cfRule>
    <cfRule type="cellIs" dxfId="272" priority="286" operator="equal">
      <formula>FALSE</formula>
    </cfRule>
  </conditionalFormatting>
  <conditionalFormatting sqref="U105:W105 Y105:AD105">
    <cfRule type="cellIs" dxfId="271" priority="289" operator="equal">
      <formula>TRUE</formula>
    </cfRule>
    <cfRule type="cellIs" dxfId="270" priority="290" operator="equal">
      <formula>FALSE</formula>
    </cfRule>
  </conditionalFormatting>
  <conditionalFormatting sqref="U104:W104 Y104:AD104">
    <cfRule type="cellIs" dxfId="269" priority="283" operator="equal">
      <formula>TRUE</formula>
    </cfRule>
    <cfRule type="cellIs" dxfId="268" priority="284" operator="equal">
      <formula>FALSE</formula>
    </cfRule>
  </conditionalFormatting>
  <conditionalFormatting sqref="X104">
    <cfRule type="cellIs" dxfId="267" priority="281" operator="equal">
      <formula>TRUE</formula>
    </cfRule>
    <cfRule type="cellIs" dxfId="266" priority="282" operator="equal">
      <formula>FALSE</formula>
    </cfRule>
  </conditionalFormatting>
  <conditionalFormatting sqref="AG104">
    <cfRule type="cellIs" dxfId="265" priority="279" operator="equal">
      <formula>TRUE</formula>
    </cfRule>
    <cfRule type="cellIs" dxfId="264" priority="280" operator="equal">
      <formula>FALSE</formula>
    </cfRule>
  </conditionalFormatting>
  <conditionalFormatting sqref="U106:W106 Y106:AD106">
    <cfRule type="cellIs" dxfId="263" priority="277" operator="equal">
      <formula>TRUE</formula>
    </cfRule>
    <cfRule type="cellIs" dxfId="262" priority="278" operator="equal">
      <formula>FALSE</formula>
    </cfRule>
  </conditionalFormatting>
  <conditionalFormatting sqref="X106">
    <cfRule type="cellIs" dxfId="261" priority="275" operator="equal">
      <formula>TRUE</formula>
    </cfRule>
    <cfRule type="cellIs" dxfId="260" priority="276" operator="equal">
      <formula>FALSE</formula>
    </cfRule>
  </conditionalFormatting>
  <conditionalFormatting sqref="AG106">
    <cfRule type="cellIs" dxfId="259" priority="273" operator="equal">
      <formula>TRUE</formula>
    </cfRule>
    <cfRule type="cellIs" dxfId="258" priority="274" operator="equal">
      <formula>FALSE</formula>
    </cfRule>
  </conditionalFormatting>
  <conditionalFormatting sqref="U107:W107 Y107:AD107">
    <cfRule type="cellIs" dxfId="257" priority="271" operator="equal">
      <formula>TRUE</formula>
    </cfRule>
    <cfRule type="cellIs" dxfId="256" priority="272" operator="equal">
      <formula>FALSE</formula>
    </cfRule>
  </conditionalFormatting>
  <conditionalFormatting sqref="X107">
    <cfRule type="cellIs" dxfId="255" priority="269" operator="equal">
      <formula>TRUE</formula>
    </cfRule>
    <cfRule type="cellIs" dxfId="254" priority="270" operator="equal">
      <formula>FALSE</formula>
    </cfRule>
  </conditionalFormatting>
  <conditionalFormatting sqref="AG107">
    <cfRule type="cellIs" dxfId="253" priority="267" operator="equal">
      <formula>TRUE</formula>
    </cfRule>
    <cfRule type="cellIs" dxfId="252" priority="268" operator="equal">
      <formula>FALSE</formula>
    </cfRule>
  </conditionalFormatting>
  <conditionalFormatting sqref="X109">
    <cfRule type="cellIs" dxfId="251" priority="263" operator="equal">
      <formula>TRUE</formula>
    </cfRule>
    <cfRule type="cellIs" dxfId="250" priority="264" operator="equal">
      <formula>FALSE</formula>
    </cfRule>
  </conditionalFormatting>
  <conditionalFormatting sqref="AG109">
    <cfRule type="cellIs" dxfId="249" priority="261" operator="equal">
      <formula>TRUE</formula>
    </cfRule>
    <cfRule type="cellIs" dxfId="248" priority="262" operator="equal">
      <formula>FALSE</formula>
    </cfRule>
  </conditionalFormatting>
  <conditionalFormatting sqref="U109:W109 Y109:AD109">
    <cfRule type="cellIs" dxfId="247" priority="265" operator="equal">
      <formula>TRUE</formula>
    </cfRule>
    <cfRule type="cellIs" dxfId="246" priority="266" operator="equal">
      <formula>FALSE</formula>
    </cfRule>
  </conditionalFormatting>
  <conditionalFormatting sqref="U108:W108 Y108:AD108">
    <cfRule type="cellIs" dxfId="245" priority="259" operator="equal">
      <formula>TRUE</formula>
    </cfRule>
    <cfRule type="cellIs" dxfId="244" priority="260" operator="equal">
      <formula>FALSE</formula>
    </cfRule>
  </conditionalFormatting>
  <conditionalFormatting sqref="X108">
    <cfRule type="cellIs" dxfId="243" priority="257" operator="equal">
      <formula>TRUE</formula>
    </cfRule>
    <cfRule type="cellIs" dxfId="242" priority="258" operator="equal">
      <formula>FALSE</formula>
    </cfRule>
  </conditionalFormatting>
  <conditionalFormatting sqref="AG108">
    <cfRule type="cellIs" dxfId="241" priority="255" operator="equal">
      <formula>TRUE</formula>
    </cfRule>
    <cfRule type="cellIs" dxfId="240" priority="256" operator="equal">
      <formula>FALSE</formula>
    </cfRule>
  </conditionalFormatting>
  <conditionalFormatting sqref="U110:W110 Y110:AD110">
    <cfRule type="cellIs" dxfId="239" priority="253" operator="equal">
      <formula>TRUE</formula>
    </cfRule>
    <cfRule type="cellIs" dxfId="238" priority="254" operator="equal">
      <formula>FALSE</formula>
    </cfRule>
  </conditionalFormatting>
  <conditionalFormatting sqref="X110">
    <cfRule type="cellIs" dxfId="237" priority="251" operator="equal">
      <formula>TRUE</formula>
    </cfRule>
    <cfRule type="cellIs" dxfId="236" priority="252" operator="equal">
      <formula>FALSE</formula>
    </cfRule>
  </conditionalFormatting>
  <conditionalFormatting sqref="AG110">
    <cfRule type="cellIs" dxfId="235" priority="249" operator="equal">
      <formula>TRUE</formula>
    </cfRule>
    <cfRule type="cellIs" dxfId="234" priority="250" operator="equal">
      <formula>FALSE</formula>
    </cfRule>
  </conditionalFormatting>
  <conditionalFormatting sqref="U111:W111 Y111:AD111">
    <cfRule type="cellIs" dxfId="233" priority="247" operator="equal">
      <formula>TRUE</formula>
    </cfRule>
    <cfRule type="cellIs" dxfId="232" priority="248" operator="equal">
      <formula>FALSE</formula>
    </cfRule>
  </conditionalFormatting>
  <conditionalFormatting sqref="X111">
    <cfRule type="cellIs" dxfId="231" priority="245" operator="equal">
      <formula>TRUE</formula>
    </cfRule>
    <cfRule type="cellIs" dxfId="230" priority="246" operator="equal">
      <formula>FALSE</formula>
    </cfRule>
  </conditionalFormatting>
  <conditionalFormatting sqref="AG111">
    <cfRule type="cellIs" dxfId="229" priority="243" operator="equal">
      <formula>TRUE</formula>
    </cfRule>
    <cfRule type="cellIs" dxfId="228" priority="244" operator="equal">
      <formula>FALSE</formula>
    </cfRule>
  </conditionalFormatting>
  <conditionalFormatting sqref="X113">
    <cfRule type="cellIs" dxfId="227" priority="239" operator="equal">
      <formula>TRUE</formula>
    </cfRule>
    <cfRule type="cellIs" dxfId="226" priority="240" operator="equal">
      <formula>FALSE</formula>
    </cfRule>
  </conditionalFormatting>
  <conditionalFormatting sqref="AG113">
    <cfRule type="cellIs" dxfId="225" priority="237" operator="equal">
      <formula>TRUE</formula>
    </cfRule>
    <cfRule type="cellIs" dxfId="224" priority="238" operator="equal">
      <formula>FALSE</formula>
    </cfRule>
  </conditionalFormatting>
  <conditionalFormatting sqref="U113:W113 Y113:AD113">
    <cfRule type="cellIs" dxfId="223" priority="241" operator="equal">
      <formula>TRUE</formula>
    </cfRule>
    <cfRule type="cellIs" dxfId="222" priority="242" operator="equal">
      <formula>FALSE</formula>
    </cfRule>
  </conditionalFormatting>
  <conditionalFormatting sqref="U112:W112 Y112:AD112">
    <cfRule type="cellIs" dxfId="221" priority="235" operator="equal">
      <formula>TRUE</formula>
    </cfRule>
    <cfRule type="cellIs" dxfId="220" priority="236" operator="equal">
      <formula>FALSE</formula>
    </cfRule>
  </conditionalFormatting>
  <conditionalFormatting sqref="X112">
    <cfRule type="cellIs" dxfId="219" priority="233" operator="equal">
      <formula>TRUE</formula>
    </cfRule>
    <cfRule type="cellIs" dxfId="218" priority="234" operator="equal">
      <formula>FALSE</formula>
    </cfRule>
  </conditionalFormatting>
  <conditionalFormatting sqref="AG112">
    <cfRule type="cellIs" dxfId="217" priority="231" operator="equal">
      <formula>TRUE</formula>
    </cfRule>
    <cfRule type="cellIs" dxfId="216" priority="232" operator="equal">
      <formula>FALSE</formula>
    </cfRule>
  </conditionalFormatting>
  <conditionalFormatting sqref="U114:W114 Y114:AD114">
    <cfRule type="cellIs" dxfId="215" priority="229" operator="equal">
      <formula>TRUE</formula>
    </cfRule>
    <cfRule type="cellIs" dxfId="214" priority="230" operator="equal">
      <formula>FALSE</formula>
    </cfRule>
  </conditionalFormatting>
  <conditionalFormatting sqref="X114">
    <cfRule type="cellIs" dxfId="213" priority="227" operator="equal">
      <formula>TRUE</formula>
    </cfRule>
    <cfRule type="cellIs" dxfId="212" priority="228" operator="equal">
      <formula>FALSE</formula>
    </cfRule>
  </conditionalFormatting>
  <conditionalFormatting sqref="AG114">
    <cfRule type="cellIs" dxfId="211" priority="225" operator="equal">
      <formula>TRUE</formula>
    </cfRule>
    <cfRule type="cellIs" dxfId="210" priority="226" operator="equal">
      <formula>FALSE</formula>
    </cfRule>
  </conditionalFormatting>
  <conditionalFormatting sqref="U115:W115 Y115:AD115">
    <cfRule type="cellIs" dxfId="209" priority="223" operator="equal">
      <formula>TRUE</formula>
    </cfRule>
    <cfRule type="cellIs" dxfId="208" priority="224" operator="equal">
      <formula>FALSE</formula>
    </cfRule>
  </conditionalFormatting>
  <conditionalFormatting sqref="X115">
    <cfRule type="cellIs" dxfId="207" priority="221" operator="equal">
      <formula>TRUE</formula>
    </cfRule>
    <cfRule type="cellIs" dxfId="206" priority="222" operator="equal">
      <formula>FALSE</formula>
    </cfRule>
  </conditionalFormatting>
  <conditionalFormatting sqref="AG115">
    <cfRule type="cellIs" dxfId="205" priority="219" operator="equal">
      <formula>TRUE</formula>
    </cfRule>
    <cfRule type="cellIs" dxfId="204" priority="220" operator="equal">
      <formula>FALSE</formula>
    </cfRule>
  </conditionalFormatting>
  <conditionalFormatting sqref="AE116:AF127">
    <cfRule type="cellIs" dxfId="203" priority="217" operator="equal">
      <formula>TRUE</formula>
    </cfRule>
    <cfRule type="cellIs" dxfId="202" priority="218" operator="equal">
      <formula>FALSE</formula>
    </cfRule>
  </conditionalFormatting>
  <conditionalFormatting sqref="X117">
    <cfRule type="cellIs" dxfId="201" priority="213" operator="equal">
      <formula>TRUE</formula>
    </cfRule>
    <cfRule type="cellIs" dxfId="200" priority="214" operator="equal">
      <formula>FALSE</formula>
    </cfRule>
  </conditionalFormatting>
  <conditionalFormatting sqref="AG117">
    <cfRule type="cellIs" dxfId="199" priority="211" operator="equal">
      <formula>TRUE</formula>
    </cfRule>
    <cfRule type="cellIs" dxfId="198" priority="212" operator="equal">
      <formula>FALSE</formula>
    </cfRule>
  </conditionalFormatting>
  <conditionalFormatting sqref="U117:W117 Y117:AD117">
    <cfRule type="cellIs" dxfId="197" priority="215" operator="equal">
      <formula>TRUE</formula>
    </cfRule>
    <cfRule type="cellIs" dxfId="196" priority="216" operator="equal">
      <formula>FALSE</formula>
    </cfRule>
  </conditionalFormatting>
  <conditionalFormatting sqref="U116:W116 Y116:AD116">
    <cfRule type="cellIs" dxfId="195" priority="209" operator="equal">
      <formula>TRUE</formula>
    </cfRule>
    <cfRule type="cellIs" dxfId="194" priority="210" operator="equal">
      <formula>FALSE</formula>
    </cfRule>
  </conditionalFormatting>
  <conditionalFormatting sqref="X116">
    <cfRule type="cellIs" dxfId="193" priority="207" operator="equal">
      <formula>TRUE</formula>
    </cfRule>
    <cfRule type="cellIs" dxfId="192" priority="208" operator="equal">
      <formula>FALSE</formula>
    </cfRule>
  </conditionalFormatting>
  <conditionalFormatting sqref="AG116">
    <cfRule type="cellIs" dxfId="191" priority="205" operator="equal">
      <formula>TRUE</formula>
    </cfRule>
    <cfRule type="cellIs" dxfId="190" priority="206" operator="equal">
      <formula>FALSE</formula>
    </cfRule>
  </conditionalFormatting>
  <conditionalFormatting sqref="U118:W118 Y118:AD118">
    <cfRule type="cellIs" dxfId="189" priority="203" operator="equal">
      <formula>TRUE</formula>
    </cfRule>
    <cfRule type="cellIs" dxfId="188" priority="204" operator="equal">
      <formula>FALSE</formula>
    </cfRule>
  </conditionalFormatting>
  <conditionalFormatting sqref="X118">
    <cfRule type="cellIs" dxfId="187" priority="201" operator="equal">
      <formula>TRUE</formula>
    </cfRule>
    <cfRule type="cellIs" dxfId="186" priority="202" operator="equal">
      <formula>FALSE</formula>
    </cfRule>
  </conditionalFormatting>
  <conditionalFormatting sqref="AG118">
    <cfRule type="cellIs" dxfId="185" priority="199" operator="equal">
      <formula>TRUE</formula>
    </cfRule>
    <cfRule type="cellIs" dxfId="184" priority="200" operator="equal">
      <formula>FALSE</formula>
    </cfRule>
  </conditionalFormatting>
  <conditionalFormatting sqref="U119:W119 Y119:AD119">
    <cfRule type="cellIs" dxfId="183" priority="197" operator="equal">
      <formula>TRUE</formula>
    </cfRule>
    <cfRule type="cellIs" dxfId="182" priority="198" operator="equal">
      <formula>FALSE</formula>
    </cfRule>
  </conditionalFormatting>
  <conditionalFormatting sqref="X119">
    <cfRule type="cellIs" dxfId="181" priority="195" operator="equal">
      <formula>TRUE</formula>
    </cfRule>
    <cfRule type="cellIs" dxfId="180" priority="196" operator="equal">
      <formula>FALSE</formula>
    </cfRule>
  </conditionalFormatting>
  <conditionalFormatting sqref="AG119">
    <cfRule type="cellIs" dxfId="179" priority="193" operator="equal">
      <formula>TRUE</formula>
    </cfRule>
    <cfRule type="cellIs" dxfId="178" priority="194" operator="equal">
      <formula>FALSE</formula>
    </cfRule>
  </conditionalFormatting>
  <conditionalFormatting sqref="X121">
    <cfRule type="cellIs" dxfId="177" priority="189" operator="equal">
      <formula>TRUE</formula>
    </cfRule>
    <cfRule type="cellIs" dxfId="176" priority="190" operator="equal">
      <formula>FALSE</formula>
    </cfRule>
  </conditionalFormatting>
  <conditionalFormatting sqref="AG121">
    <cfRule type="cellIs" dxfId="175" priority="187" operator="equal">
      <formula>TRUE</formula>
    </cfRule>
    <cfRule type="cellIs" dxfId="174" priority="188" operator="equal">
      <formula>FALSE</formula>
    </cfRule>
  </conditionalFormatting>
  <conditionalFormatting sqref="U121:W121 Y121:AD121">
    <cfRule type="cellIs" dxfId="173" priority="191" operator="equal">
      <formula>TRUE</formula>
    </cfRule>
    <cfRule type="cellIs" dxfId="172" priority="192" operator="equal">
      <formula>FALSE</formula>
    </cfRule>
  </conditionalFormatting>
  <conditionalFormatting sqref="U120:W120 Y120:AD120">
    <cfRule type="cellIs" dxfId="171" priority="185" operator="equal">
      <formula>TRUE</formula>
    </cfRule>
    <cfRule type="cellIs" dxfId="170" priority="186" operator="equal">
      <formula>FALSE</formula>
    </cfRule>
  </conditionalFormatting>
  <conditionalFormatting sqref="X120">
    <cfRule type="cellIs" dxfId="169" priority="183" operator="equal">
      <formula>TRUE</formula>
    </cfRule>
    <cfRule type="cellIs" dxfId="168" priority="184" operator="equal">
      <formula>FALSE</formula>
    </cfRule>
  </conditionalFormatting>
  <conditionalFormatting sqref="AG120">
    <cfRule type="cellIs" dxfId="167" priority="181" operator="equal">
      <formula>TRUE</formula>
    </cfRule>
    <cfRule type="cellIs" dxfId="166" priority="182" operator="equal">
      <formula>FALSE</formula>
    </cfRule>
  </conditionalFormatting>
  <conditionalFormatting sqref="U122:W122 Y122:AD122">
    <cfRule type="cellIs" dxfId="165" priority="179" operator="equal">
      <formula>TRUE</formula>
    </cfRule>
    <cfRule type="cellIs" dxfId="164" priority="180" operator="equal">
      <formula>FALSE</formula>
    </cfRule>
  </conditionalFormatting>
  <conditionalFormatting sqref="X122">
    <cfRule type="cellIs" dxfId="163" priority="177" operator="equal">
      <formula>TRUE</formula>
    </cfRule>
    <cfRule type="cellIs" dxfId="162" priority="178" operator="equal">
      <formula>FALSE</formula>
    </cfRule>
  </conditionalFormatting>
  <conditionalFormatting sqref="AG122">
    <cfRule type="cellIs" dxfId="161" priority="175" operator="equal">
      <formula>TRUE</formula>
    </cfRule>
    <cfRule type="cellIs" dxfId="160" priority="176" operator="equal">
      <formula>FALSE</formula>
    </cfRule>
  </conditionalFormatting>
  <conditionalFormatting sqref="U123:W123 Y123:AD123">
    <cfRule type="cellIs" dxfId="159" priority="173" operator="equal">
      <formula>TRUE</formula>
    </cfRule>
    <cfRule type="cellIs" dxfId="158" priority="174" operator="equal">
      <formula>FALSE</formula>
    </cfRule>
  </conditionalFormatting>
  <conditionalFormatting sqref="X123">
    <cfRule type="cellIs" dxfId="157" priority="171" operator="equal">
      <formula>TRUE</formula>
    </cfRule>
    <cfRule type="cellIs" dxfId="156" priority="172" operator="equal">
      <formula>FALSE</formula>
    </cfRule>
  </conditionalFormatting>
  <conditionalFormatting sqref="AG123">
    <cfRule type="cellIs" dxfId="155" priority="169" operator="equal">
      <formula>TRUE</formula>
    </cfRule>
    <cfRule type="cellIs" dxfId="154" priority="170" operator="equal">
      <formula>FALSE</formula>
    </cfRule>
  </conditionalFormatting>
  <conditionalFormatting sqref="X125">
    <cfRule type="cellIs" dxfId="153" priority="165" operator="equal">
      <formula>TRUE</formula>
    </cfRule>
    <cfRule type="cellIs" dxfId="152" priority="166" operator="equal">
      <formula>FALSE</formula>
    </cfRule>
  </conditionalFormatting>
  <conditionalFormatting sqref="AG125">
    <cfRule type="cellIs" dxfId="151" priority="163" operator="equal">
      <formula>TRUE</formula>
    </cfRule>
    <cfRule type="cellIs" dxfId="150" priority="164" operator="equal">
      <formula>FALSE</formula>
    </cfRule>
  </conditionalFormatting>
  <conditionalFormatting sqref="U125:W125 Y125:AD125">
    <cfRule type="cellIs" dxfId="149" priority="167" operator="equal">
      <formula>TRUE</formula>
    </cfRule>
    <cfRule type="cellIs" dxfId="148" priority="168" operator="equal">
      <formula>FALSE</formula>
    </cfRule>
  </conditionalFormatting>
  <conditionalFormatting sqref="U124:W124 Y124:AD124">
    <cfRule type="cellIs" dxfId="147" priority="161" operator="equal">
      <formula>TRUE</formula>
    </cfRule>
    <cfRule type="cellIs" dxfId="146" priority="162" operator="equal">
      <formula>FALSE</formula>
    </cfRule>
  </conditionalFormatting>
  <conditionalFormatting sqref="X124">
    <cfRule type="cellIs" dxfId="145" priority="159" operator="equal">
      <formula>TRUE</formula>
    </cfRule>
    <cfRule type="cellIs" dxfId="144" priority="160" operator="equal">
      <formula>FALSE</formula>
    </cfRule>
  </conditionalFormatting>
  <conditionalFormatting sqref="AG124">
    <cfRule type="cellIs" dxfId="143" priority="157" operator="equal">
      <formula>TRUE</formula>
    </cfRule>
    <cfRule type="cellIs" dxfId="142" priority="158" operator="equal">
      <formula>FALSE</formula>
    </cfRule>
  </conditionalFormatting>
  <conditionalFormatting sqref="U126:W126 Y126:AD126">
    <cfRule type="cellIs" dxfId="141" priority="155" operator="equal">
      <formula>TRUE</formula>
    </cfRule>
    <cfRule type="cellIs" dxfId="140" priority="156" operator="equal">
      <formula>FALSE</formula>
    </cfRule>
  </conditionalFormatting>
  <conditionalFormatting sqref="X126">
    <cfRule type="cellIs" dxfId="139" priority="153" operator="equal">
      <formula>TRUE</formula>
    </cfRule>
    <cfRule type="cellIs" dxfId="138" priority="154" operator="equal">
      <formula>FALSE</formula>
    </cfRule>
  </conditionalFormatting>
  <conditionalFormatting sqref="AG126">
    <cfRule type="cellIs" dxfId="137" priority="151" operator="equal">
      <formula>TRUE</formula>
    </cfRule>
    <cfRule type="cellIs" dxfId="136" priority="152" operator="equal">
      <formula>FALSE</formula>
    </cfRule>
  </conditionalFormatting>
  <conditionalFormatting sqref="U127:W127 Y127:AD127">
    <cfRule type="cellIs" dxfId="135" priority="149" operator="equal">
      <formula>TRUE</formula>
    </cfRule>
    <cfRule type="cellIs" dxfId="134" priority="150" operator="equal">
      <formula>FALSE</formula>
    </cfRule>
  </conditionalFormatting>
  <conditionalFormatting sqref="X127">
    <cfRule type="cellIs" dxfId="133" priority="147" operator="equal">
      <formula>TRUE</formula>
    </cfRule>
    <cfRule type="cellIs" dxfId="132" priority="148" operator="equal">
      <formula>FALSE</formula>
    </cfRule>
  </conditionalFormatting>
  <conditionalFormatting sqref="AG127">
    <cfRule type="cellIs" dxfId="131" priority="145" operator="equal">
      <formula>TRUE</formula>
    </cfRule>
    <cfRule type="cellIs" dxfId="130" priority="146" operator="equal">
      <formula>FALSE</formula>
    </cfRule>
  </conditionalFormatting>
  <conditionalFormatting sqref="AE8:AF8">
    <cfRule type="cellIs" dxfId="129" priority="143" operator="equal">
      <formula>TRUE</formula>
    </cfRule>
    <cfRule type="cellIs" dxfId="128" priority="144" operator="equal">
      <formula>FALSE</formula>
    </cfRule>
  </conditionalFormatting>
  <conditionalFormatting sqref="U8:W8 Y8:AD8">
    <cfRule type="cellIs" dxfId="127" priority="141" operator="equal">
      <formula>TRUE</formula>
    </cfRule>
    <cfRule type="cellIs" dxfId="126" priority="142" operator="equal">
      <formula>FALSE</formula>
    </cfRule>
  </conditionalFormatting>
  <conditionalFormatting sqref="X8">
    <cfRule type="cellIs" dxfId="125" priority="139" operator="equal">
      <formula>TRUE</formula>
    </cfRule>
    <cfRule type="cellIs" dxfId="124" priority="140" operator="equal">
      <formula>FALSE</formula>
    </cfRule>
  </conditionalFormatting>
  <conditionalFormatting sqref="AG8:AG19">
    <cfRule type="cellIs" dxfId="123" priority="137" operator="equal">
      <formula>TRUE</formula>
    </cfRule>
    <cfRule type="cellIs" dxfId="122" priority="138" operator="equal">
      <formula>FALSE</formula>
    </cfRule>
  </conditionalFormatting>
  <conditionalFormatting sqref="AE9:AF9">
    <cfRule type="cellIs" dxfId="121" priority="135" operator="equal">
      <formula>TRUE</formula>
    </cfRule>
    <cfRule type="cellIs" dxfId="120" priority="136" operator="equal">
      <formula>FALSE</formula>
    </cfRule>
  </conditionalFormatting>
  <conditionalFormatting sqref="U9:W9 Y9:AD9">
    <cfRule type="cellIs" dxfId="119" priority="133" operator="equal">
      <formula>TRUE</formula>
    </cfRule>
    <cfRule type="cellIs" dxfId="118" priority="134" operator="equal">
      <formula>FALSE</formula>
    </cfRule>
  </conditionalFormatting>
  <conditionalFormatting sqref="X9">
    <cfRule type="cellIs" dxfId="117" priority="131" operator="equal">
      <formula>TRUE</formula>
    </cfRule>
    <cfRule type="cellIs" dxfId="116" priority="132" operator="equal">
      <formula>FALSE</formula>
    </cfRule>
  </conditionalFormatting>
  <conditionalFormatting sqref="AE10:AF10">
    <cfRule type="cellIs" dxfId="115" priority="127" operator="equal">
      <formula>TRUE</formula>
    </cfRule>
    <cfRule type="cellIs" dxfId="114" priority="128" operator="equal">
      <formula>FALSE</formula>
    </cfRule>
  </conditionalFormatting>
  <conditionalFormatting sqref="U10:W10 Y10:AD10">
    <cfRule type="cellIs" dxfId="113" priority="125" operator="equal">
      <formula>TRUE</formula>
    </cfRule>
    <cfRule type="cellIs" dxfId="112" priority="126" operator="equal">
      <formula>FALSE</formula>
    </cfRule>
  </conditionalFormatting>
  <conditionalFormatting sqref="X10">
    <cfRule type="cellIs" dxfId="111" priority="123" operator="equal">
      <formula>TRUE</formula>
    </cfRule>
    <cfRule type="cellIs" dxfId="110" priority="124" operator="equal">
      <formula>FALSE</formula>
    </cfRule>
  </conditionalFormatting>
  <conditionalFormatting sqref="AE11:AF11">
    <cfRule type="cellIs" dxfId="109" priority="119" operator="equal">
      <formula>TRUE</formula>
    </cfRule>
    <cfRule type="cellIs" dxfId="108" priority="120" operator="equal">
      <formula>FALSE</formula>
    </cfRule>
  </conditionalFormatting>
  <conditionalFormatting sqref="U11:W11 Y11:AD11">
    <cfRule type="cellIs" dxfId="107" priority="117" operator="equal">
      <formula>TRUE</formula>
    </cfRule>
    <cfRule type="cellIs" dxfId="106" priority="118" operator="equal">
      <formula>FALSE</formula>
    </cfRule>
  </conditionalFormatting>
  <conditionalFormatting sqref="X11">
    <cfRule type="cellIs" dxfId="105" priority="115" operator="equal">
      <formula>TRUE</formula>
    </cfRule>
    <cfRule type="cellIs" dxfId="104" priority="116" operator="equal">
      <formula>FALSE</formula>
    </cfRule>
  </conditionalFormatting>
  <conditionalFormatting sqref="AE12:AF12">
    <cfRule type="cellIs" dxfId="103" priority="111" operator="equal">
      <formula>TRUE</formula>
    </cfRule>
    <cfRule type="cellIs" dxfId="102" priority="112" operator="equal">
      <formula>FALSE</formula>
    </cfRule>
  </conditionalFormatting>
  <conditionalFormatting sqref="U12:W12 Y12:AD12">
    <cfRule type="cellIs" dxfId="101" priority="109" operator="equal">
      <formula>TRUE</formula>
    </cfRule>
    <cfRule type="cellIs" dxfId="100" priority="110" operator="equal">
      <formula>FALSE</formula>
    </cfRule>
  </conditionalFormatting>
  <conditionalFormatting sqref="X12">
    <cfRule type="cellIs" dxfId="99" priority="107" operator="equal">
      <formula>TRUE</formula>
    </cfRule>
    <cfRule type="cellIs" dxfId="98" priority="108" operator="equal">
      <formula>FALSE</formula>
    </cfRule>
  </conditionalFormatting>
  <conditionalFormatting sqref="AE13:AF13">
    <cfRule type="cellIs" dxfId="97" priority="103" operator="equal">
      <formula>TRUE</formula>
    </cfRule>
    <cfRule type="cellIs" dxfId="96" priority="104" operator="equal">
      <formula>FALSE</formula>
    </cfRule>
  </conditionalFormatting>
  <conditionalFormatting sqref="U13:W13 Y13:AD13">
    <cfRule type="cellIs" dxfId="95" priority="101" operator="equal">
      <formula>TRUE</formula>
    </cfRule>
    <cfRule type="cellIs" dxfId="94" priority="102" operator="equal">
      <formula>FALSE</formula>
    </cfRule>
  </conditionalFormatting>
  <conditionalFormatting sqref="X13">
    <cfRule type="cellIs" dxfId="93" priority="99" operator="equal">
      <formula>TRUE</formula>
    </cfRule>
    <cfRule type="cellIs" dxfId="92" priority="100" operator="equal">
      <formula>FALSE</formula>
    </cfRule>
  </conditionalFormatting>
  <conditionalFormatting sqref="AE14:AF14">
    <cfRule type="cellIs" dxfId="91" priority="95" operator="equal">
      <formula>TRUE</formula>
    </cfRule>
    <cfRule type="cellIs" dxfId="90" priority="96" operator="equal">
      <formula>FALSE</formula>
    </cfRule>
  </conditionalFormatting>
  <conditionalFormatting sqref="U14:W14 Y14:AD14">
    <cfRule type="cellIs" dxfId="89" priority="93" operator="equal">
      <formula>TRUE</formula>
    </cfRule>
    <cfRule type="cellIs" dxfId="88" priority="94" operator="equal">
      <formula>FALSE</formula>
    </cfRule>
  </conditionalFormatting>
  <conditionalFormatting sqref="X14">
    <cfRule type="cellIs" dxfId="87" priority="91" operator="equal">
      <formula>TRUE</formula>
    </cfRule>
    <cfRule type="cellIs" dxfId="86" priority="92" operator="equal">
      <formula>FALSE</formula>
    </cfRule>
  </conditionalFormatting>
  <conditionalFormatting sqref="AE15:AF15">
    <cfRule type="cellIs" dxfId="85" priority="87" operator="equal">
      <formula>TRUE</formula>
    </cfRule>
    <cfRule type="cellIs" dxfId="84" priority="88" operator="equal">
      <formula>FALSE</formula>
    </cfRule>
  </conditionalFormatting>
  <conditionalFormatting sqref="U15:W15 Y15:AD15">
    <cfRule type="cellIs" dxfId="83" priority="85" operator="equal">
      <formula>TRUE</formula>
    </cfRule>
    <cfRule type="cellIs" dxfId="82" priority="86" operator="equal">
      <formula>FALSE</formula>
    </cfRule>
  </conditionalFormatting>
  <conditionalFormatting sqref="X15">
    <cfRule type="cellIs" dxfId="81" priority="83" operator="equal">
      <formula>TRUE</formula>
    </cfRule>
    <cfRule type="cellIs" dxfId="80" priority="84" operator="equal">
      <formula>FALSE</formula>
    </cfRule>
  </conditionalFormatting>
  <conditionalFormatting sqref="AE16:AF16">
    <cfRule type="cellIs" dxfId="79" priority="79" operator="equal">
      <formula>TRUE</formula>
    </cfRule>
    <cfRule type="cellIs" dxfId="78" priority="80" operator="equal">
      <formula>FALSE</formula>
    </cfRule>
  </conditionalFormatting>
  <conditionalFormatting sqref="U16:W16 Y16:AD16">
    <cfRule type="cellIs" dxfId="77" priority="77" operator="equal">
      <formula>TRUE</formula>
    </cfRule>
    <cfRule type="cellIs" dxfId="76" priority="78" operator="equal">
      <formula>FALSE</formula>
    </cfRule>
  </conditionalFormatting>
  <conditionalFormatting sqref="X16">
    <cfRule type="cellIs" dxfId="75" priority="75" operator="equal">
      <formula>TRUE</formula>
    </cfRule>
    <cfRule type="cellIs" dxfId="74" priority="76" operator="equal">
      <formula>FALSE</formula>
    </cfRule>
  </conditionalFormatting>
  <conditionalFormatting sqref="AE17:AF17"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U17:W17 Y17:AD17">
    <cfRule type="cellIs" dxfId="71" priority="69" operator="equal">
      <formula>TRUE</formula>
    </cfRule>
    <cfRule type="cellIs" dxfId="70" priority="70" operator="equal">
      <formula>FALSE</formula>
    </cfRule>
  </conditionalFormatting>
  <conditionalFormatting sqref="X17">
    <cfRule type="cellIs" dxfId="69" priority="67" operator="equal">
      <formula>TRUE</formula>
    </cfRule>
    <cfRule type="cellIs" dxfId="68" priority="68" operator="equal">
      <formula>FALSE</formula>
    </cfRule>
  </conditionalFormatting>
  <conditionalFormatting sqref="AE18:AF18">
    <cfRule type="cellIs" dxfId="67" priority="63" operator="equal">
      <formula>TRUE</formula>
    </cfRule>
    <cfRule type="cellIs" dxfId="66" priority="64" operator="equal">
      <formula>FALSE</formula>
    </cfRule>
  </conditionalFormatting>
  <conditionalFormatting sqref="U18:W18 Y18:AD18">
    <cfRule type="cellIs" dxfId="65" priority="61" operator="equal">
      <formula>TRUE</formula>
    </cfRule>
    <cfRule type="cellIs" dxfId="64" priority="62" operator="equal">
      <formula>FALSE</formula>
    </cfRule>
  </conditionalFormatting>
  <conditionalFormatting sqref="X18">
    <cfRule type="cellIs" dxfId="63" priority="59" operator="equal">
      <formula>TRUE</formula>
    </cfRule>
    <cfRule type="cellIs" dxfId="62" priority="60" operator="equal">
      <formula>FALSE</formula>
    </cfRule>
  </conditionalFormatting>
  <conditionalFormatting sqref="AE19:AF19">
    <cfRule type="cellIs" dxfId="61" priority="55" operator="equal">
      <formula>TRUE</formula>
    </cfRule>
    <cfRule type="cellIs" dxfId="60" priority="56" operator="equal">
      <formula>FALSE</formula>
    </cfRule>
  </conditionalFormatting>
  <conditionalFormatting sqref="U19:W19 Y19:AD19">
    <cfRule type="cellIs" dxfId="59" priority="53" operator="equal">
      <formula>TRUE</formula>
    </cfRule>
    <cfRule type="cellIs" dxfId="58" priority="54" operator="equal">
      <formula>FALSE</formula>
    </cfRule>
  </conditionalFormatting>
  <conditionalFormatting sqref="X19">
    <cfRule type="cellIs" dxfId="57" priority="51" operator="equal">
      <formula>TRUE</formula>
    </cfRule>
    <cfRule type="cellIs" dxfId="56" priority="52" operator="equal">
      <formula>FALSE</formula>
    </cfRule>
  </conditionalFormatting>
  <conditionalFormatting sqref="AE20:AF20">
    <cfRule type="cellIs" dxfId="55" priority="47" operator="equal">
      <formula>TRUE</formula>
    </cfRule>
    <cfRule type="cellIs" dxfId="54" priority="48" operator="equal">
      <formula>FALSE</formula>
    </cfRule>
  </conditionalFormatting>
  <conditionalFormatting sqref="U20:W20 Y20:AD20">
    <cfRule type="cellIs" dxfId="53" priority="45" operator="equal">
      <formula>TRUE</formula>
    </cfRule>
    <cfRule type="cellIs" dxfId="52" priority="46" operator="equal">
      <formula>FALSE</formula>
    </cfRule>
  </conditionalFormatting>
  <conditionalFormatting sqref="X20">
    <cfRule type="cellIs" dxfId="51" priority="43" operator="equal">
      <formula>TRUE</formula>
    </cfRule>
    <cfRule type="cellIs" dxfId="50" priority="44" operator="equal">
      <formula>FALSE</formula>
    </cfRule>
  </conditionalFormatting>
  <conditionalFormatting sqref="AG20">
    <cfRule type="cellIs" dxfId="49" priority="41" operator="equal">
      <formula>TRUE</formula>
    </cfRule>
    <cfRule type="cellIs" dxfId="48" priority="42" operator="equal">
      <formula>FALSE</formula>
    </cfRule>
  </conditionalFormatting>
  <conditionalFormatting sqref="AE21:AF21">
    <cfRule type="cellIs" dxfId="47" priority="39" operator="equal">
      <formula>TRUE</formula>
    </cfRule>
    <cfRule type="cellIs" dxfId="46" priority="40" operator="equal">
      <formula>FALSE</formula>
    </cfRule>
  </conditionalFormatting>
  <conditionalFormatting sqref="U21:W21 Y21:AD21">
    <cfRule type="cellIs" dxfId="45" priority="37" operator="equal">
      <formula>TRUE</formula>
    </cfRule>
    <cfRule type="cellIs" dxfId="44" priority="38" operator="equal">
      <formula>FALSE</formula>
    </cfRule>
  </conditionalFormatting>
  <conditionalFormatting sqref="X21">
    <cfRule type="cellIs" dxfId="43" priority="35" operator="equal">
      <formula>TRUE</formula>
    </cfRule>
    <cfRule type="cellIs" dxfId="42" priority="36" operator="equal">
      <formula>FALSE</formula>
    </cfRule>
  </conditionalFormatting>
  <conditionalFormatting sqref="AG21">
    <cfRule type="cellIs" dxfId="41" priority="33" operator="equal">
      <formula>TRUE</formula>
    </cfRule>
    <cfRule type="cellIs" dxfId="40" priority="34" operator="equal">
      <formula>FALSE</formula>
    </cfRule>
  </conditionalFormatting>
  <conditionalFormatting sqref="AE22:AF22">
    <cfRule type="cellIs" dxfId="39" priority="31" operator="equal">
      <formula>TRUE</formula>
    </cfRule>
    <cfRule type="cellIs" dxfId="38" priority="32" operator="equal">
      <formula>FALSE</formula>
    </cfRule>
  </conditionalFormatting>
  <conditionalFormatting sqref="U22:W22 Y22:AD22">
    <cfRule type="cellIs" dxfId="37" priority="29" operator="equal">
      <formula>TRUE</formula>
    </cfRule>
    <cfRule type="cellIs" dxfId="36" priority="30" operator="equal">
      <formula>FALSE</formula>
    </cfRule>
  </conditionalFormatting>
  <conditionalFormatting sqref="X22">
    <cfRule type="cellIs" dxfId="35" priority="27" operator="equal">
      <formula>TRUE</formula>
    </cfRule>
    <cfRule type="cellIs" dxfId="34" priority="28" operator="equal">
      <formula>FALSE</formula>
    </cfRule>
  </conditionalFormatting>
  <conditionalFormatting sqref="AG22">
    <cfRule type="cellIs" dxfId="33" priority="25" operator="equal">
      <formula>TRUE</formula>
    </cfRule>
    <cfRule type="cellIs" dxfId="32" priority="26" operator="equal">
      <formula>FALSE</formula>
    </cfRule>
  </conditionalFormatting>
  <conditionalFormatting sqref="AE23:AF23">
    <cfRule type="cellIs" dxfId="31" priority="23" operator="equal">
      <formula>TRUE</formula>
    </cfRule>
    <cfRule type="cellIs" dxfId="30" priority="24" operator="equal">
      <formula>FALSE</formula>
    </cfRule>
  </conditionalFormatting>
  <conditionalFormatting sqref="U23:W23 Y23:AD23">
    <cfRule type="cellIs" dxfId="29" priority="21" operator="equal">
      <formula>TRUE</formula>
    </cfRule>
    <cfRule type="cellIs" dxfId="28" priority="22" operator="equal">
      <formula>FALSE</formula>
    </cfRule>
  </conditionalFormatting>
  <conditionalFormatting sqref="X23">
    <cfRule type="cellIs" dxfId="27" priority="19" operator="equal">
      <formula>TRUE</formula>
    </cfRule>
    <cfRule type="cellIs" dxfId="26" priority="20" operator="equal">
      <formula>FALSE</formula>
    </cfRule>
  </conditionalFormatting>
  <conditionalFormatting sqref="AG23">
    <cfRule type="cellIs" dxfId="25" priority="17" operator="equal">
      <formula>TRUE</formula>
    </cfRule>
    <cfRule type="cellIs" dxfId="24" priority="18" operator="equal">
      <formula>FALSE</formula>
    </cfRule>
  </conditionalFormatting>
  <conditionalFormatting sqref="AE24:AF24">
    <cfRule type="cellIs" dxfId="23" priority="15" operator="equal">
      <formula>TRUE</formula>
    </cfRule>
    <cfRule type="cellIs" dxfId="22" priority="16" operator="equal">
      <formula>FALSE</formula>
    </cfRule>
  </conditionalFormatting>
  <conditionalFormatting sqref="U24:W24 Y24:AD24">
    <cfRule type="cellIs" dxfId="21" priority="13" operator="equal">
      <formula>TRUE</formula>
    </cfRule>
    <cfRule type="cellIs" dxfId="20" priority="14" operator="equal">
      <formula>FALSE</formula>
    </cfRule>
  </conditionalFormatting>
  <conditionalFormatting sqref="X24">
    <cfRule type="cellIs" dxfId="19" priority="11" operator="equal">
      <formula>TRUE</formula>
    </cfRule>
    <cfRule type="cellIs" dxfId="18" priority="12" operator="equal">
      <formula>FALSE</formula>
    </cfRule>
  </conditionalFormatting>
  <conditionalFormatting sqref="AG24">
    <cfRule type="cellIs" dxfId="17" priority="9" operator="equal">
      <formula>TRUE</formula>
    </cfRule>
    <cfRule type="cellIs" dxfId="16" priority="10" operator="equal">
      <formula>FALSE</formula>
    </cfRule>
  </conditionalFormatting>
  <conditionalFormatting sqref="AE25:AF25">
    <cfRule type="cellIs" dxfId="15" priority="7" operator="equal">
      <formula>TRUE</formula>
    </cfRule>
    <cfRule type="cellIs" dxfId="14" priority="8" operator="equal">
      <formula>FALSE</formula>
    </cfRule>
  </conditionalFormatting>
  <conditionalFormatting sqref="U25:W25 Y25:AD25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X25">
    <cfRule type="cellIs" dxfId="11" priority="3" operator="equal">
      <formula>TRUE</formula>
    </cfRule>
    <cfRule type="cellIs" dxfId="10" priority="4" operator="equal">
      <formula>FALSE</formula>
    </cfRule>
  </conditionalFormatting>
  <conditionalFormatting sqref="AG25">
    <cfRule type="cellIs" dxfId="9" priority="1" operator="equal">
      <formula>TRUE</formula>
    </cfRule>
    <cfRule type="cellIs" dxfId="8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tabSelected="1" workbookViewId="0">
      <pane xSplit="5" ySplit="8" topLeftCell="K9" activePane="bottomRight" state="frozen"/>
      <selection pane="topRight" activeCell="F1" sqref="F1"/>
      <selection pane="bottomLeft" activeCell="A12" sqref="A12"/>
      <selection pane="bottomRight" sqref="A1:D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9"/>
    </row>
    <row r="2" spans="1:175" x14ac:dyDescent="0.3">
      <c r="A2" s="1"/>
      <c r="B2" s="1"/>
      <c r="C2" s="11"/>
      <c r="D2" s="11"/>
      <c r="E2" s="13"/>
    </row>
    <row r="3" spans="1:175" x14ac:dyDescent="0.3">
      <c r="A3" s="27"/>
      <c r="B3" s="14"/>
      <c r="C3" s="14"/>
      <c r="D3" s="27"/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5"/>
      <c r="C8" s="76"/>
      <c r="D8" s="75"/>
      <c r="E8" s="69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8">
        <v>0</v>
      </c>
      <c r="EQ10" s="28">
        <v>0</v>
      </c>
      <c r="ER10" s="28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73"/>
      <c r="B12" s="3" t="s">
        <v>542</v>
      </c>
      <c r="C12" s="4" t="s">
        <v>171</v>
      </c>
      <c r="D12" s="2" t="s">
        <v>543</v>
      </c>
      <c r="E12" s="9">
        <v>0</v>
      </c>
      <c r="F12" s="13">
        <v>0</v>
      </c>
      <c r="G12" s="13" t="s">
        <v>544</v>
      </c>
      <c r="H12" s="15">
        <v>0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550</v>
      </c>
      <c r="Q12" s="16" t="s">
        <v>550</v>
      </c>
      <c r="R12" s="16" t="s">
        <v>550</v>
      </c>
      <c r="S12" s="16" t="s">
        <v>550</v>
      </c>
      <c r="T12" s="16" t="s">
        <v>550</v>
      </c>
      <c r="U12" s="16" t="s">
        <v>550</v>
      </c>
      <c r="V12" s="16" t="s">
        <v>550</v>
      </c>
      <c r="W12" s="16" t="s">
        <v>550</v>
      </c>
      <c r="X12" s="16" t="s">
        <v>550</v>
      </c>
      <c r="Y12" s="16" t="s">
        <v>550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288</v>
      </c>
      <c r="AU12" s="14" t="s">
        <v>288</v>
      </c>
      <c r="AV12" s="14" t="s">
        <v>288</v>
      </c>
      <c r="AW12" s="14" t="s">
        <v>288</v>
      </c>
      <c r="AX12" s="14" t="s">
        <v>288</v>
      </c>
      <c r="AY12" s="14" t="s">
        <v>288</v>
      </c>
      <c r="AZ12" s="14" t="s">
        <v>288</v>
      </c>
      <c r="BA12" s="14" t="s">
        <v>288</v>
      </c>
      <c r="BB12" s="14" t="s">
        <v>288</v>
      </c>
      <c r="BC12" s="14" t="s">
        <v>288</v>
      </c>
      <c r="BD12" s="14" t="s">
        <v>309</v>
      </c>
      <c r="BE12" s="14" t="s">
        <v>309</v>
      </c>
      <c r="BF12" s="14" t="s">
        <v>309</v>
      </c>
      <c r="BG12" s="14" t="s">
        <v>288</v>
      </c>
      <c r="BH12" s="14" t="s">
        <v>288</v>
      </c>
      <c r="BI12" s="14" t="s">
        <v>288</v>
      </c>
      <c r="BJ12" s="14" t="s">
        <v>288</v>
      </c>
      <c r="BK12" s="14" t="s">
        <v>288</v>
      </c>
      <c r="BL12" s="14" t="s">
        <v>288</v>
      </c>
      <c r="BM12" s="14" t="s">
        <v>288</v>
      </c>
      <c r="BN12" s="14" t="s">
        <v>309</v>
      </c>
      <c r="BO12" s="14" t="s">
        <v>309</v>
      </c>
      <c r="BP12" s="14" t="s">
        <v>309</v>
      </c>
      <c r="BQ12" s="14" t="s">
        <v>288</v>
      </c>
      <c r="BR12" s="14" t="s">
        <v>288</v>
      </c>
      <c r="BS12" s="14" t="s">
        <v>288</v>
      </c>
      <c r="BT12" s="14" t="s">
        <v>288</v>
      </c>
      <c r="BU12" s="14" t="s">
        <v>288</v>
      </c>
      <c r="BV12" s="14" t="s">
        <v>288</v>
      </c>
      <c r="BW12" s="14" t="s">
        <v>288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551</v>
      </c>
      <c r="CI12" s="15" t="s">
        <v>551</v>
      </c>
      <c r="CJ12" s="15" t="s">
        <v>551</v>
      </c>
      <c r="CK12" s="15" t="s">
        <v>551</v>
      </c>
      <c r="CL12" s="15" t="s">
        <v>551</v>
      </c>
      <c r="CM12" s="15" t="s">
        <v>551</v>
      </c>
      <c r="CN12" s="15" t="s">
        <v>551</v>
      </c>
      <c r="CO12" s="15" t="s">
        <v>551</v>
      </c>
      <c r="CP12" s="15" t="s">
        <v>551</v>
      </c>
      <c r="CQ12" s="15" t="s">
        <v>551</v>
      </c>
      <c r="CR12" s="83" t="s">
        <v>551</v>
      </c>
      <c r="CS12" s="83" t="s">
        <v>551</v>
      </c>
      <c r="CT12" s="83" t="s">
        <v>551</v>
      </c>
      <c r="CU12" s="83" t="s">
        <v>551</v>
      </c>
      <c r="CV12" s="83" t="s">
        <v>551</v>
      </c>
      <c r="CW12" s="83" t="s">
        <v>551</v>
      </c>
      <c r="CX12" s="83" t="s">
        <v>551</v>
      </c>
      <c r="CY12" s="83" t="s">
        <v>551</v>
      </c>
      <c r="CZ12" s="83" t="s">
        <v>551</v>
      </c>
      <c r="DA12" s="83" t="s">
        <v>551</v>
      </c>
      <c r="DB12" s="53">
        <v>0</v>
      </c>
      <c r="DC12" s="53">
        <v>0</v>
      </c>
      <c r="DD12" s="53">
        <v>0</v>
      </c>
      <c r="DE12">
        <v>0</v>
      </c>
      <c r="DF12" s="53">
        <v>0</v>
      </c>
      <c r="DG12">
        <v>0</v>
      </c>
      <c r="DH12" s="53">
        <v>0</v>
      </c>
      <c r="DI12">
        <v>0</v>
      </c>
      <c r="DJ12" s="53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73"/>
      <c r="B13" s="3" t="s">
        <v>135</v>
      </c>
      <c r="C13" s="4" t="s">
        <v>171</v>
      </c>
      <c r="D13" s="2" t="s">
        <v>545</v>
      </c>
      <c r="E13" s="9">
        <v>0</v>
      </c>
      <c r="F13" s="13">
        <v>0</v>
      </c>
      <c r="G13" s="13" t="s">
        <v>546</v>
      </c>
      <c r="H13" s="15">
        <v>0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552</v>
      </c>
      <c r="Q13" s="16" t="s">
        <v>552</v>
      </c>
      <c r="R13" s="16" t="s">
        <v>553</v>
      </c>
      <c r="S13" s="16" t="s">
        <v>552</v>
      </c>
      <c r="T13" s="16" t="s">
        <v>552</v>
      </c>
      <c r="U13" s="16" t="s">
        <v>553</v>
      </c>
      <c r="V13" s="16" t="s">
        <v>552</v>
      </c>
      <c r="W13" s="16" t="s">
        <v>552</v>
      </c>
      <c r="X13" s="16" t="s">
        <v>552</v>
      </c>
      <c r="Y13" s="16" t="s">
        <v>553</v>
      </c>
      <c r="Z13" s="52" t="s">
        <v>552</v>
      </c>
      <c r="AA13" s="52" t="s">
        <v>552</v>
      </c>
      <c r="AB13" s="52" t="s">
        <v>552</v>
      </c>
      <c r="AC13" s="52" t="s">
        <v>552</v>
      </c>
      <c r="AD13" s="52" t="s">
        <v>552</v>
      </c>
      <c r="AE13" s="52" t="s">
        <v>552</v>
      </c>
      <c r="AF13" s="52" t="s">
        <v>552</v>
      </c>
      <c r="AG13" s="52" t="s">
        <v>552</v>
      </c>
      <c r="AH13" s="52" t="s">
        <v>552</v>
      </c>
      <c r="AI13" s="52" t="s">
        <v>552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288</v>
      </c>
      <c r="AU13" s="14" t="s">
        <v>288</v>
      </c>
      <c r="AV13" s="14" t="s">
        <v>288</v>
      </c>
      <c r="AW13" s="14" t="s">
        <v>288</v>
      </c>
      <c r="AX13" s="14" t="s">
        <v>288</v>
      </c>
      <c r="AY13" s="14" t="s">
        <v>288</v>
      </c>
      <c r="AZ13" s="14" t="s">
        <v>288</v>
      </c>
      <c r="BA13" s="14" t="s">
        <v>288</v>
      </c>
      <c r="BB13" s="14" t="s">
        <v>288</v>
      </c>
      <c r="BC13" s="14" t="s">
        <v>288</v>
      </c>
      <c r="BD13" s="14" t="s">
        <v>309</v>
      </c>
      <c r="BE13" s="14" t="s">
        <v>309</v>
      </c>
      <c r="BF13" s="14" t="s">
        <v>309</v>
      </c>
      <c r="BG13" s="14" t="s">
        <v>288</v>
      </c>
      <c r="BH13" s="14" t="s">
        <v>288</v>
      </c>
      <c r="BI13" s="14" t="s">
        <v>288</v>
      </c>
      <c r="BJ13" s="14" t="s">
        <v>288</v>
      </c>
      <c r="BK13" s="14" t="s">
        <v>288</v>
      </c>
      <c r="BL13" s="14" t="s">
        <v>288</v>
      </c>
      <c r="BM13" s="14" t="s">
        <v>288</v>
      </c>
      <c r="BN13" s="14" t="s">
        <v>309</v>
      </c>
      <c r="BO13" s="14" t="s">
        <v>309</v>
      </c>
      <c r="BP13" s="14" t="s">
        <v>309</v>
      </c>
      <c r="BQ13" s="14" t="s">
        <v>288</v>
      </c>
      <c r="BR13" s="14" t="s">
        <v>288</v>
      </c>
      <c r="BS13" s="14" t="s">
        <v>288</v>
      </c>
      <c r="BT13" s="14" t="s">
        <v>288</v>
      </c>
      <c r="BU13" s="14" t="s">
        <v>288</v>
      </c>
      <c r="BV13" s="14" t="s">
        <v>288</v>
      </c>
      <c r="BW13" s="14" t="s">
        <v>288</v>
      </c>
      <c r="BX13" s="16" t="s">
        <v>554</v>
      </c>
      <c r="BY13" s="16" t="s">
        <v>554</v>
      </c>
      <c r="BZ13" s="16" t="s">
        <v>554</v>
      </c>
      <c r="CA13" s="16" t="s">
        <v>554</v>
      </c>
      <c r="CB13" s="16" t="s">
        <v>554</v>
      </c>
      <c r="CC13" s="16" t="s">
        <v>554</v>
      </c>
      <c r="CD13" s="16" t="s">
        <v>554</v>
      </c>
      <c r="CE13" s="16" t="s">
        <v>554</v>
      </c>
      <c r="CF13" s="16" t="s">
        <v>554</v>
      </c>
      <c r="CG13" s="16" t="s">
        <v>554</v>
      </c>
      <c r="CH13" s="15" t="s">
        <v>555</v>
      </c>
      <c r="CI13" s="15" t="s">
        <v>555</v>
      </c>
      <c r="CJ13" s="15" t="s">
        <v>555</v>
      </c>
      <c r="CK13" s="15" t="s">
        <v>555</v>
      </c>
      <c r="CL13" s="15" t="s">
        <v>555</v>
      </c>
      <c r="CM13" s="15" t="s">
        <v>555</v>
      </c>
      <c r="CN13" s="15" t="s">
        <v>555</v>
      </c>
      <c r="CO13" s="15" t="s">
        <v>555</v>
      </c>
      <c r="CP13" s="15" t="s">
        <v>555</v>
      </c>
      <c r="CQ13" s="15" t="s">
        <v>555</v>
      </c>
      <c r="CR13" s="83" t="s">
        <v>555</v>
      </c>
      <c r="CS13" s="83" t="s">
        <v>555</v>
      </c>
      <c r="CT13" s="83" t="s">
        <v>555</v>
      </c>
      <c r="CU13" s="83" t="s">
        <v>555</v>
      </c>
      <c r="CV13" s="83" t="s">
        <v>555</v>
      </c>
      <c r="CW13" s="83" t="s">
        <v>555</v>
      </c>
      <c r="CX13" s="83" t="s">
        <v>555</v>
      </c>
      <c r="CY13" s="83" t="s">
        <v>555</v>
      </c>
      <c r="CZ13" s="83" t="s">
        <v>555</v>
      </c>
      <c r="DA13" s="83" t="s">
        <v>555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>
        <v>0</v>
      </c>
      <c r="DV13" s="53">
        <v>0</v>
      </c>
      <c r="DW13" s="53">
        <v>0</v>
      </c>
      <c r="DX13" s="53">
        <v>0</v>
      </c>
      <c r="DY13" s="53">
        <v>0</v>
      </c>
      <c r="DZ13" s="53">
        <v>0</v>
      </c>
      <c r="EA13" s="53">
        <v>0</v>
      </c>
      <c r="EB13" s="53">
        <v>0</v>
      </c>
      <c r="EC13" s="53">
        <v>0</v>
      </c>
      <c r="ED13" s="53">
        <v>0</v>
      </c>
      <c r="EE13" s="5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556</v>
      </c>
      <c r="EQ13" s="16" t="s">
        <v>556</v>
      </c>
      <c r="ER13" s="16" t="s">
        <v>556</v>
      </c>
      <c r="ES13" s="16" t="s">
        <v>556</v>
      </c>
      <c r="ET13" s="16" t="s">
        <v>556</v>
      </c>
      <c r="EU13" s="16" t="s">
        <v>556</v>
      </c>
      <c r="EV13" s="16" t="s">
        <v>556</v>
      </c>
      <c r="EW13" s="16" t="s">
        <v>556</v>
      </c>
      <c r="EX13" s="16" t="s">
        <v>556</v>
      </c>
      <c r="EY13" s="16" t="s">
        <v>556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73"/>
      <c r="B14" s="3" t="s">
        <v>135</v>
      </c>
      <c r="C14" s="11" t="s">
        <v>277</v>
      </c>
      <c r="D14" s="2" t="s">
        <v>547</v>
      </c>
      <c r="E14" s="9">
        <v>0</v>
      </c>
      <c r="F14" s="13">
        <v>0</v>
      </c>
      <c r="G14" s="13" t="s">
        <v>547</v>
      </c>
      <c r="H14" s="15">
        <v>0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550</v>
      </c>
      <c r="Q14" s="16" t="s">
        <v>550</v>
      </c>
      <c r="R14" s="16" t="s">
        <v>550</v>
      </c>
      <c r="S14" s="16" t="s">
        <v>550</v>
      </c>
      <c r="T14" s="16" t="s">
        <v>550</v>
      </c>
      <c r="U14" s="16" t="s">
        <v>550</v>
      </c>
      <c r="V14" s="16" t="s">
        <v>550</v>
      </c>
      <c r="W14" s="16" t="s">
        <v>550</v>
      </c>
      <c r="X14" s="16" t="s">
        <v>550</v>
      </c>
      <c r="Y14" s="16" t="s">
        <v>550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3">
        <v>0</v>
      </c>
      <c r="DC14" s="53">
        <v>0</v>
      </c>
      <c r="DD14" s="53">
        <v>0</v>
      </c>
      <c r="DE14">
        <v>0</v>
      </c>
      <c r="DF14" s="53">
        <v>0</v>
      </c>
      <c r="DG14">
        <v>0</v>
      </c>
      <c r="DH14" s="53">
        <v>0</v>
      </c>
      <c r="DI14">
        <v>0</v>
      </c>
      <c r="DJ14" s="53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557</v>
      </c>
      <c r="DW14" t="s">
        <v>558</v>
      </c>
      <c r="DX14" t="s">
        <v>559</v>
      </c>
      <c r="DY14" t="s">
        <v>557</v>
      </c>
      <c r="DZ14" t="s">
        <v>558</v>
      </c>
      <c r="EA14" t="s">
        <v>559</v>
      </c>
      <c r="EB14" t="s">
        <v>558</v>
      </c>
      <c r="EC14" t="s">
        <v>557</v>
      </c>
      <c r="ED14" t="s">
        <v>558</v>
      </c>
      <c r="EE14" t="s">
        <v>559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548</v>
      </c>
      <c r="C15" s="11" t="s">
        <v>277</v>
      </c>
      <c r="D15" s="2" t="s">
        <v>549</v>
      </c>
      <c r="E15" s="9">
        <v>0</v>
      </c>
      <c r="F15" s="13">
        <v>0</v>
      </c>
      <c r="G15" s="13" t="s">
        <v>549</v>
      </c>
      <c r="H15" s="15">
        <v>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3">
        <v>0</v>
      </c>
      <c r="DC15" s="53">
        <v>0</v>
      </c>
      <c r="DD15" s="53">
        <v>0</v>
      </c>
      <c r="DE15">
        <v>0</v>
      </c>
      <c r="DF15" s="53">
        <v>0</v>
      </c>
      <c r="DG15">
        <v>0</v>
      </c>
      <c r="DH15" s="53">
        <v>0</v>
      </c>
      <c r="DI15">
        <v>0</v>
      </c>
      <c r="DJ15" s="53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557</v>
      </c>
      <c r="DW15" t="s">
        <v>558</v>
      </c>
      <c r="DX15" t="s">
        <v>559</v>
      </c>
      <c r="DY15" t="s">
        <v>557</v>
      </c>
      <c r="DZ15" t="s">
        <v>558</v>
      </c>
      <c r="EA15" t="s">
        <v>559</v>
      </c>
      <c r="EB15" t="s">
        <v>558</v>
      </c>
      <c r="EC15" t="s">
        <v>557</v>
      </c>
      <c r="ED15" t="s">
        <v>558</v>
      </c>
      <c r="EE15" t="s">
        <v>559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11" t="s">
        <v>277</v>
      </c>
      <c r="D16" s="2" t="s">
        <v>440</v>
      </c>
      <c r="E16" s="9">
        <v>0</v>
      </c>
      <c r="F16" s="13">
        <v>0</v>
      </c>
      <c r="G16" s="13" t="s">
        <v>440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73"/>
      <c r="B17" s="3" t="s">
        <v>135</v>
      </c>
      <c r="C17" s="11" t="s">
        <v>277</v>
      </c>
      <c r="D17" s="2" t="s">
        <v>441</v>
      </c>
      <c r="E17" s="9">
        <v>0</v>
      </c>
      <c r="F17" s="13">
        <v>0</v>
      </c>
      <c r="G17" s="13" t="s">
        <v>441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424</v>
      </c>
      <c r="Q17" t="s">
        <v>424</v>
      </c>
      <c r="R17" t="s">
        <v>424</v>
      </c>
      <c r="S17" t="s">
        <v>424</v>
      </c>
      <c r="T17" t="s">
        <v>424</v>
      </c>
      <c r="U17" t="s">
        <v>424</v>
      </c>
      <c r="V17" t="s">
        <v>424</v>
      </c>
      <c r="W17" t="s">
        <v>424</v>
      </c>
      <c r="X17" t="s">
        <v>424</v>
      </c>
      <c r="Y17" t="s">
        <v>424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73"/>
      <c r="B18" s="3" t="s">
        <v>135</v>
      </c>
      <c r="C18" s="11" t="s">
        <v>277</v>
      </c>
      <c r="D18" s="2" t="s">
        <v>442</v>
      </c>
      <c r="E18" s="9">
        <v>0</v>
      </c>
      <c r="F18" s="13">
        <v>0</v>
      </c>
      <c r="G18" s="13" t="s">
        <v>442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424</v>
      </c>
      <c r="Q18" t="s">
        <v>424</v>
      </c>
      <c r="R18" t="s">
        <v>424</v>
      </c>
      <c r="S18" t="s">
        <v>424</v>
      </c>
      <c r="T18" t="s">
        <v>424</v>
      </c>
      <c r="U18" t="s">
        <v>424</v>
      </c>
      <c r="V18" t="s">
        <v>424</v>
      </c>
      <c r="W18" t="s">
        <v>424</v>
      </c>
      <c r="X18" t="s">
        <v>424</v>
      </c>
      <c r="Y18" t="s">
        <v>424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73"/>
      <c r="B19" s="3" t="s">
        <v>135</v>
      </c>
      <c r="C19" s="11" t="s">
        <v>277</v>
      </c>
      <c r="D19" s="2" t="s">
        <v>443</v>
      </c>
      <c r="E19" s="9">
        <v>0</v>
      </c>
      <c r="F19" s="13">
        <v>0</v>
      </c>
      <c r="G19" s="13" t="s">
        <v>443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424</v>
      </c>
      <c r="Q19" t="s">
        <v>424</v>
      </c>
      <c r="R19" t="s">
        <v>424</v>
      </c>
      <c r="S19" t="s">
        <v>424</v>
      </c>
      <c r="T19" t="s">
        <v>424</v>
      </c>
      <c r="U19" t="s">
        <v>424</v>
      </c>
      <c r="V19" t="s">
        <v>424</v>
      </c>
      <c r="W19" t="s">
        <v>424</v>
      </c>
      <c r="X19" t="s">
        <v>424</v>
      </c>
      <c r="Y19" t="s">
        <v>424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73"/>
      <c r="B20" s="3" t="s">
        <v>135</v>
      </c>
      <c r="C20" s="4" t="s">
        <v>438</v>
      </c>
      <c r="D20" s="2" t="s">
        <v>429</v>
      </c>
      <c r="E20" s="9">
        <v>0</v>
      </c>
      <c r="F20" s="13">
        <v>0</v>
      </c>
      <c r="G20" s="13" t="s">
        <v>430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424</v>
      </c>
      <c r="Q20" t="s">
        <v>424</v>
      </c>
      <c r="R20" t="s">
        <v>424</v>
      </c>
      <c r="S20" t="s">
        <v>424</v>
      </c>
      <c r="T20" t="s">
        <v>424</v>
      </c>
      <c r="U20" t="s">
        <v>424</v>
      </c>
      <c r="V20" t="s">
        <v>424</v>
      </c>
      <c r="W20" t="s">
        <v>424</v>
      </c>
      <c r="X20" t="s">
        <v>424</v>
      </c>
      <c r="Y20" t="s">
        <v>424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7" customFormat="1" x14ac:dyDescent="0.3">
      <c r="A21" s="73"/>
      <c r="B21" s="63" t="s">
        <v>134</v>
      </c>
      <c r="C21" s="64" t="s">
        <v>171</v>
      </c>
      <c r="D21" s="55" t="s">
        <v>403</v>
      </c>
      <c r="E21" s="9">
        <v>0</v>
      </c>
      <c r="F21" s="65">
        <v>0</v>
      </c>
      <c r="G21" s="65" t="s">
        <v>419</v>
      </c>
      <c r="H21">
        <v>0</v>
      </c>
      <c r="I21" s="66" t="str">
        <f>B37</f>
        <v>Reactant5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 t="s">
        <v>424</v>
      </c>
      <c r="Q21" s="67" t="s">
        <v>424</v>
      </c>
      <c r="R21" s="67" t="s">
        <v>424</v>
      </c>
      <c r="S21" s="67" t="s">
        <v>424</v>
      </c>
      <c r="T21" s="67" t="s">
        <v>424</v>
      </c>
      <c r="U21" s="67" t="s">
        <v>424</v>
      </c>
      <c r="V21" s="67" t="s">
        <v>424</v>
      </c>
      <c r="W21" s="67" t="s">
        <v>424</v>
      </c>
      <c r="X21" s="67" t="s">
        <v>424</v>
      </c>
      <c r="Y21" s="67" t="s">
        <v>424</v>
      </c>
      <c r="Z21" s="67" t="s">
        <v>424</v>
      </c>
      <c r="AA21" s="67" t="s">
        <v>424</v>
      </c>
      <c r="AB21" s="67" t="s">
        <v>424</v>
      </c>
      <c r="AC21" s="67" t="s">
        <v>424</v>
      </c>
      <c r="AD21" s="67" t="s">
        <v>424</v>
      </c>
      <c r="AE21" s="67" t="s">
        <v>424</v>
      </c>
      <c r="AF21" s="67" t="s">
        <v>424</v>
      </c>
      <c r="AG21" s="67" t="s">
        <v>424</v>
      </c>
      <c r="AH21" s="67" t="s">
        <v>424</v>
      </c>
      <c r="AI21" s="67" t="s">
        <v>424</v>
      </c>
      <c r="AJ21" s="67" t="s">
        <v>424</v>
      </c>
      <c r="AK21" s="67" t="s">
        <v>424</v>
      </c>
      <c r="AL21" s="67" t="s">
        <v>424</v>
      </c>
      <c r="AM21" s="67" t="s">
        <v>424</v>
      </c>
      <c r="AN21" s="67" t="s">
        <v>424</v>
      </c>
      <c r="AO21" s="67" t="s">
        <v>424</v>
      </c>
      <c r="AP21" s="67" t="s">
        <v>424</v>
      </c>
      <c r="AQ21" s="67" t="s">
        <v>424</v>
      </c>
      <c r="AR21" s="67" t="s">
        <v>424</v>
      </c>
      <c r="AS21" s="67" t="s">
        <v>424</v>
      </c>
      <c r="AT21" s="57" t="s">
        <v>424</v>
      </c>
      <c r="AU21" s="57" t="s">
        <v>424</v>
      </c>
      <c r="AV21" s="57" t="s">
        <v>424</v>
      </c>
      <c r="AW21" s="57" t="s">
        <v>424</v>
      </c>
      <c r="AX21" s="57" t="s">
        <v>424</v>
      </c>
      <c r="AY21" s="57" t="s">
        <v>424</v>
      </c>
      <c r="AZ21" s="57" t="s">
        <v>424</v>
      </c>
      <c r="BA21" s="57" t="s">
        <v>424</v>
      </c>
      <c r="BB21" s="57" t="s">
        <v>424</v>
      </c>
      <c r="BC21" s="57" t="s">
        <v>424</v>
      </c>
      <c r="BD21" s="57" t="s">
        <v>424</v>
      </c>
      <c r="BE21" s="57" t="s">
        <v>424</v>
      </c>
      <c r="BF21" s="57" t="s">
        <v>424</v>
      </c>
      <c r="BG21" s="57" t="s">
        <v>424</v>
      </c>
      <c r="BH21" s="57" t="s">
        <v>424</v>
      </c>
      <c r="BI21" s="57" t="s">
        <v>424</v>
      </c>
      <c r="BJ21" s="57" t="s">
        <v>424</v>
      </c>
      <c r="BK21" s="57" t="s">
        <v>424</v>
      </c>
      <c r="BL21" s="57" t="s">
        <v>424</v>
      </c>
      <c r="BM21" s="57" t="s">
        <v>424</v>
      </c>
      <c r="BN21" s="57" t="s">
        <v>424</v>
      </c>
      <c r="BO21" s="57" t="s">
        <v>424</v>
      </c>
      <c r="BP21" s="57" t="s">
        <v>424</v>
      </c>
      <c r="BQ21" s="57" t="s">
        <v>424</v>
      </c>
      <c r="BR21" s="57" t="s">
        <v>424</v>
      </c>
      <c r="BS21" s="57" t="s">
        <v>424</v>
      </c>
      <c r="BT21" s="57" t="s">
        <v>424</v>
      </c>
      <c r="BU21" s="57" t="s">
        <v>424</v>
      </c>
      <c r="BV21" s="57" t="s">
        <v>424</v>
      </c>
      <c r="BW21" s="57" t="s">
        <v>424</v>
      </c>
      <c r="BX21" s="56" t="s">
        <v>424</v>
      </c>
      <c r="BY21" s="56" t="s">
        <v>424</v>
      </c>
      <c r="BZ21" s="56" t="s">
        <v>424</v>
      </c>
      <c r="CA21" s="56" t="s">
        <v>424</v>
      </c>
      <c r="CB21" s="56" t="s">
        <v>424</v>
      </c>
      <c r="CC21" s="56" t="s">
        <v>424</v>
      </c>
      <c r="CD21" s="56" t="s">
        <v>424</v>
      </c>
      <c r="CE21" s="56" t="s">
        <v>424</v>
      </c>
      <c r="CF21" s="56" t="s">
        <v>424</v>
      </c>
      <c r="CG21" s="56" t="s">
        <v>424</v>
      </c>
      <c r="CH21" s="67" t="s">
        <v>424</v>
      </c>
      <c r="CI21" s="67" t="s">
        <v>424</v>
      </c>
      <c r="CJ21" s="67" t="s">
        <v>424</v>
      </c>
      <c r="CK21" s="67" t="s">
        <v>424</v>
      </c>
      <c r="CL21" s="67" t="s">
        <v>424</v>
      </c>
      <c r="CM21" s="67" t="s">
        <v>424</v>
      </c>
      <c r="CN21" s="67" t="s">
        <v>424</v>
      </c>
      <c r="CO21" s="67" t="s">
        <v>424</v>
      </c>
      <c r="CP21" s="67" t="s">
        <v>424</v>
      </c>
      <c r="CQ21" s="67" t="s">
        <v>424</v>
      </c>
      <c r="CR21" s="67" t="s">
        <v>424</v>
      </c>
      <c r="CS21" s="67" t="s">
        <v>424</v>
      </c>
      <c r="CT21" s="67" t="s">
        <v>424</v>
      </c>
      <c r="CU21" s="67" t="s">
        <v>424</v>
      </c>
      <c r="CV21" s="67" t="s">
        <v>424</v>
      </c>
      <c r="CW21" s="67" t="s">
        <v>424</v>
      </c>
      <c r="CX21" s="67" t="s">
        <v>424</v>
      </c>
      <c r="CY21" s="67" t="s">
        <v>424</v>
      </c>
      <c r="CZ21" s="67" t="s">
        <v>424</v>
      </c>
      <c r="DA21" s="67" t="s">
        <v>424</v>
      </c>
      <c r="DB21" s="67" t="s">
        <v>424</v>
      </c>
      <c r="DC21" s="67" t="s">
        <v>424</v>
      </c>
      <c r="DD21" s="67" t="s">
        <v>424</v>
      </c>
      <c r="DE21" s="67" t="s">
        <v>424</v>
      </c>
      <c r="DF21" s="67" t="s">
        <v>424</v>
      </c>
      <c r="DG21" s="67" t="s">
        <v>424</v>
      </c>
      <c r="DH21" s="67" t="s">
        <v>424</v>
      </c>
      <c r="DI21" s="67" t="s">
        <v>424</v>
      </c>
      <c r="DJ21" s="67" t="s">
        <v>424</v>
      </c>
      <c r="DK21" s="67" t="s">
        <v>424</v>
      </c>
      <c r="DL21" s="67" t="s">
        <v>424</v>
      </c>
      <c r="DM21" s="67" t="s">
        <v>424</v>
      </c>
      <c r="DN21" s="67" t="s">
        <v>424</v>
      </c>
      <c r="DO21" s="67" t="s">
        <v>424</v>
      </c>
      <c r="DP21" s="67" t="s">
        <v>424</v>
      </c>
      <c r="DQ21" s="67" t="s">
        <v>424</v>
      </c>
      <c r="DR21" s="67" t="s">
        <v>424</v>
      </c>
      <c r="DS21" s="67" t="s">
        <v>424</v>
      </c>
      <c r="DT21" s="67" t="s">
        <v>424</v>
      </c>
      <c r="DU21" s="67" t="s">
        <v>424</v>
      </c>
      <c r="DV21" s="67" t="s">
        <v>424</v>
      </c>
      <c r="DW21" s="67" t="s">
        <v>424</v>
      </c>
      <c r="DX21" s="67" t="s">
        <v>424</v>
      </c>
      <c r="DY21" s="67" t="s">
        <v>424</v>
      </c>
      <c r="DZ21" s="67" t="s">
        <v>424</v>
      </c>
      <c r="EA21" s="67" t="s">
        <v>424</v>
      </c>
      <c r="EB21" s="67" t="s">
        <v>424</v>
      </c>
      <c r="EC21" s="67" t="s">
        <v>424</v>
      </c>
      <c r="ED21" s="67" t="s">
        <v>424</v>
      </c>
      <c r="EE21" s="67" t="s">
        <v>424</v>
      </c>
      <c r="EF21" s="67" t="s">
        <v>424</v>
      </c>
      <c r="EG21" s="67" t="s">
        <v>424</v>
      </c>
      <c r="EH21" s="67" t="s">
        <v>424</v>
      </c>
      <c r="EI21" s="67" t="s">
        <v>424</v>
      </c>
      <c r="EJ21" s="67" t="s">
        <v>424</v>
      </c>
      <c r="EK21" s="67" t="s">
        <v>424</v>
      </c>
      <c r="EL21" s="67" t="s">
        <v>424</v>
      </c>
      <c r="EM21" s="67" t="s">
        <v>424</v>
      </c>
      <c r="EN21" s="67" t="s">
        <v>424</v>
      </c>
      <c r="EO21" s="67" t="s">
        <v>424</v>
      </c>
      <c r="EP21" s="67" t="s">
        <v>424</v>
      </c>
      <c r="EQ21" s="67" t="s">
        <v>424</v>
      </c>
      <c r="ER21" s="67" t="s">
        <v>424</v>
      </c>
      <c r="ES21" s="67" t="s">
        <v>424</v>
      </c>
      <c r="ET21" s="67" t="s">
        <v>424</v>
      </c>
      <c r="EU21" s="67" t="s">
        <v>424</v>
      </c>
      <c r="EV21" s="67" t="s">
        <v>424</v>
      </c>
      <c r="EW21" s="67" t="s">
        <v>424</v>
      </c>
      <c r="EX21" s="67" t="s">
        <v>424</v>
      </c>
      <c r="EY21" s="67" t="s">
        <v>424</v>
      </c>
      <c r="EZ21" s="67" t="s">
        <v>424</v>
      </c>
      <c r="FA21" s="67" t="s">
        <v>424</v>
      </c>
      <c r="FB21" s="67" t="s">
        <v>424</v>
      </c>
      <c r="FC21" s="67" t="s">
        <v>424</v>
      </c>
      <c r="FD21" s="67" t="s">
        <v>424</v>
      </c>
      <c r="FE21" s="67" t="s">
        <v>424</v>
      </c>
      <c r="FF21" s="67" t="s">
        <v>424</v>
      </c>
      <c r="FG21" s="67" t="s">
        <v>424</v>
      </c>
      <c r="FH21" s="67" t="s">
        <v>424</v>
      </c>
      <c r="FI21" s="67" t="s">
        <v>424</v>
      </c>
      <c r="FJ21" s="67" t="s">
        <v>424</v>
      </c>
      <c r="FK21" s="67" t="s">
        <v>424</v>
      </c>
      <c r="FL21" s="67" t="s">
        <v>424</v>
      </c>
      <c r="FM21" s="67" t="s">
        <v>424</v>
      </c>
      <c r="FN21" s="67" t="s">
        <v>424</v>
      </c>
      <c r="FO21" s="67" t="s">
        <v>424</v>
      </c>
      <c r="FP21" s="67" t="s">
        <v>424</v>
      </c>
      <c r="FQ21" s="67" t="s">
        <v>424</v>
      </c>
      <c r="FR21" s="67" t="s">
        <v>424</v>
      </c>
      <c r="FS21" s="67" t="s">
        <v>424</v>
      </c>
    </row>
    <row r="22" spans="1:175" s="67" customFormat="1" x14ac:dyDescent="0.3">
      <c r="A22" s="73"/>
      <c r="B22" s="63" t="s">
        <v>134</v>
      </c>
      <c r="C22" s="64" t="s">
        <v>171</v>
      </c>
      <c r="D22" s="55" t="s">
        <v>404</v>
      </c>
      <c r="E22" s="9">
        <v>0</v>
      </c>
      <c r="F22" s="65">
        <v>0</v>
      </c>
      <c r="G22" s="65" t="s">
        <v>420</v>
      </c>
      <c r="H22">
        <v>0</v>
      </c>
      <c r="I22" s="66" t="str">
        <f>B38</f>
        <v>Reactant6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 t="s">
        <v>424</v>
      </c>
      <c r="Q22" s="67" t="s">
        <v>424</v>
      </c>
      <c r="R22" s="67" t="s">
        <v>424</v>
      </c>
      <c r="S22" s="67" t="s">
        <v>424</v>
      </c>
      <c r="T22" s="67" t="s">
        <v>424</v>
      </c>
      <c r="U22" s="67" t="s">
        <v>424</v>
      </c>
      <c r="V22" s="67" t="s">
        <v>424</v>
      </c>
      <c r="W22" s="67" t="s">
        <v>424</v>
      </c>
      <c r="X22" s="67" t="s">
        <v>424</v>
      </c>
      <c r="Y22" s="67" t="s">
        <v>424</v>
      </c>
      <c r="Z22" s="67" t="s">
        <v>424</v>
      </c>
      <c r="AA22" s="67" t="s">
        <v>424</v>
      </c>
      <c r="AB22" s="67" t="s">
        <v>424</v>
      </c>
      <c r="AC22" s="67" t="s">
        <v>424</v>
      </c>
      <c r="AD22" s="67" t="s">
        <v>424</v>
      </c>
      <c r="AE22" s="67" t="s">
        <v>424</v>
      </c>
      <c r="AF22" s="67" t="s">
        <v>424</v>
      </c>
      <c r="AG22" s="67" t="s">
        <v>424</v>
      </c>
      <c r="AH22" s="67" t="s">
        <v>424</v>
      </c>
      <c r="AI22" s="67" t="s">
        <v>424</v>
      </c>
      <c r="AJ22" s="67" t="s">
        <v>424</v>
      </c>
      <c r="AK22" s="67" t="s">
        <v>424</v>
      </c>
      <c r="AL22" s="67" t="s">
        <v>424</v>
      </c>
      <c r="AM22" s="67" t="s">
        <v>424</v>
      </c>
      <c r="AN22" s="67" t="s">
        <v>424</v>
      </c>
      <c r="AO22" s="67" t="s">
        <v>424</v>
      </c>
      <c r="AP22" s="67" t="s">
        <v>424</v>
      </c>
      <c r="AQ22" s="67" t="s">
        <v>424</v>
      </c>
      <c r="AR22" s="67" t="s">
        <v>424</v>
      </c>
      <c r="AS22" s="67" t="s">
        <v>424</v>
      </c>
      <c r="AT22" s="57" t="s">
        <v>424</v>
      </c>
      <c r="AU22" s="57" t="s">
        <v>424</v>
      </c>
      <c r="AV22" s="57" t="s">
        <v>424</v>
      </c>
      <c r="AW22" s="57" t="s">
        <v>424</v>
      </c>
      <c r="AX22" s="57" t="s">
        <v>424</v>
      </c>
      <c r="AY22" s="57" t="s">
        <v>424</v>
      </c>
      <c r="AZ22" s="57" t="s">
        <v>424</v>
      </c>
      <c r="BA22" s="57" t="s">
        <v>424</v>
      </c>
      <c r="BB22" s="57" t="s">
        <v>424</v>
      </c>
      <c r="BC22" s="57" t="s">
        <v>424</v>
      </c>
      <c r="BD22" s="57" t="s">
        <v>424</v>
      </c>
      <c r="BE22" s="57" t="s">
        <v>424</v>
      </c>
      <c r="BF22" s="57" t="s">
        <v>424</v>
      </c>
      <c r="BG22" s="57" t="s">
        <v>424</v>
      </c>
      <c r="BH22" s="57" t="s">
        <v>424</v>
      </c>
      <c r="BI22" s="57" t="s">
        <v>424</v>
      </c>
      <c r="BJ22" s="57" t="s">
        <v>424</v>
      </c>
      <c r="BK22" s="57" t="s">
        <v>424</v>
      </c>
      <c r="BL22" s="57" t="s">
        <v>424</v>
      </c>
      <c r="BM22" s="57" t="s">
        <v>424</v>
      </c>
      <c r="BN22" s="57" t="s">
        <v>424</v>
      </c>
      <c r="BO22" s="57" t="s">
        <v>424</v>
      </c>
      <c r="BP22" s="57" t="s">
        <v>424</v>
      </c>
      <c r="BQ22" s="57" t="s">
        <v>424</v>
      </c>
      <c r="BR22" s="57" t="s">
        <v>424</v>
      </c>
      <c r="BS22" s="57" t="s">
        <v>424</v>
      </c>
      <c r="BT22" s="57" t="s">
        <v>424</v>
      </c>
      <c r="BU22" s="57" t="s">
        <v>424</v>
      </c>
      <c r="BV22" s="57" t="s">
        <v>424</v>
      </c>
      <c r="BW22" s="57" t="s">
        <v>424</v>
      </c>
      <c r="BX22" s="56" t="s">
        <v>424</v>
      </c>
      <c r="BY22" s="56" t="s">
        <v>424</v>
      </c>
      <c r="BZ22" s="56" t="s">
        <v>424</v>
      </c>
      <c r="CA22" s="56" t="s">
        <v>424</v>
      </c>
      <c r="CB22" s="56" t="s">
        <v>424</v>
      </c>
      <c r="CC22" s="56" t="s">
        <v>424</v>
      </c>
      <c r="CD22" s="56" t="s">
        <v>424</v>
      </c>
      <c r="CE22" s="56" t="s">
        <v>424</v>
      </c>
      <c r="CF22" s="56" t="s">
        <v>424</v>
      </c>
      <c r="CG22" s="56" t="s">
        <v>424</v>
      </c>
      <c r="CH22" s="67" t="s">
        <v>424</v>
      </c>
      <c r="CI22" s="67" t="s">
        <v>424</v>
      </c>
      <c r="CJ22" s="67" t="s">
        <v>424</v>
      </c>
      <c r="CK22" s="67" t="s">
        <v>424</v>
      </c>
      <c r="CL22" s="67" t="s">
        <v>424</v>
      </c>
      <c r="CM22" s="67" t="s">
        <v>424</v>
      </c>
      <c r="CN22" s="67" t="s">
        <v>424</v>
      </c>
      <c r="CO22" s="67" t="s">
        <v>424</v>
      </c>
      <c r="CP22" s="67" t="s">
        <v>424</v>
      </c>
      <c r="CQ22" s="67" t="s">
        <v>424</v>
      </c>
      <c r="CR22" s="67" t="s">
        <v>424</v>
      </c>
      <c r="CS22" s="67" t="s">
        <v>424</v>
      </c>
      <c r="CT22" s="67" t="s">
        <v>424</v>
      </c>
      <c r="CU22" s="67" t="s">
        <v>424</v>
      </c>
      <c r="CV22" s="67" t="s">
        <v>424</v>
      </c>
      <c r="CW22" s="67" t="s">
        <v>424</v>
      </c>
      <c r="CX22" s="67" t="s">
        <v>424</v>
      </c>
      <c r="CY22" s="67" t="s">
        <v>424</v>
      </c>
      <c r="CZ22" s="67" t="s">
        <v>424</v>
      </c>
      <c r="DA22" s="67" t="s">
        <v>424</v>
      </c>
      <c r="DB22" s="67" t="s">
        <v>424</v>
      </c>
      <c r="DC22" s="67" t="s">
        <v>424</v>
      </c>
      <c r="DD22" s="67" t="s">
        <v>424</v>
      </c>
      <c r="DE22" s="67" t="s">
        <v>424</v>
      </c>
      <c r="DF22" s="67" t="s">
        <v>424</v>
      </c>
      <c r="DG22" s="67" t="s">
        <v>424</v>
      </c>
      <c r="DH22" s="67" t="s">
        <v>424</v>
      </c>
      <c r="DI22" s="67" t="s">
        <v>424</v>
      </c>
      <c r="DJ22" s="67" t="s">
        <v>424</v>
      </c>
      <c r="DK22" s="67" t="s">
        <v>424</v>
      </c>
      <c r="DL22" s="67" t="s">
        <v>424</v>
      </c>
      <c r="DM22" s="67" t="s">
        <v>424</v>
      </c>
      <c r="DN22" s="67" t="s">
        <v>424</v>
      </c>
      <c r="DO22" s="67" t="s">
        <v>424</v>
      </c>
      <c r="DP22" s="67" t="s">
        <v>424</v>
      </c>
      <c r="DQ22" s="67" t="s">
        <v>424</v>
      </c>
      <c r="DR22" s="67" t="s">
        <v>424</v>
      </c>
      <c r="DS22" s="67" t="s">
        <v>424</v>
      </c>
      <c r="DT22" s="67" t="s">
        <v>424</v>
      </c>
      <c r="DU22" s="67" t="s">
        <v>424</v>
      </c>
      <c r="DV22" s="67" t="s">
        <v>424</v>
      </c>
      <c r="DW22" s="67" t="s">
        <v>424</v>
      </c>
      <c r="DX22" s="67" t="s">
        <v>424</v>
      </c>
      <c r="DY22" s="67" t="s">
        <v>424</v>
      </c>
      <c r="DZ22" s="67" t="s">
        <v>424</v>
      </c>
      <c r="EA22" s="67" t="s">
        <v>424</v>
      </c>
      <c r="EB22" s="67" t="s">
        <v>424</v>
      </c>
      <c r="EC22" s="67" t="s">
        <v>424</v>
      </c>
      <c r="ED22" s="67" t="s">
        <v>424</v>
      </c>
      <c r="EE22" s="67" t="s">
        <v>424</v>
      </c>
      <c r="EF22" s="67" t="s">
        <v>424</v>
      </c>
      <c r="EG22" s="67" t="s">
        <v>424</v>
      </c>
      <c r="EH22" s="67" t="s">
        <v>424</v>
      </c>
      <c r="EI22" s="67" t="s">
        <v>424</v>
      </c>
      <c r="EJ22" s="67" t="s">
        <v>424</v>
      </c>
      <c r="EK22" s="67" t="s">
        <v>424</v>
      </c>
      <c r="EL22" s="67" t="s">
        <v>424</v>
      </c>
      <c r="EM22" s="67" t="s">
        <v>424</v>
      </c>
      <c r="EN22" s="67" t="s">
        <v>424</v>
      </c>
      <c r="EO22" s="67" t="s">
        <v>424</v>
      </c>
      <c r="EP22" s="67" t="s">
        <v>424</v>
      </c>
      <c r="EQ22" s="67" t="s">
        <v>424</v>
      </c>
      <c r="ER22" s="67" t="s">
        <v>424</v>
      </c>
      <c r="ES22" s="67" t="s">
        <v>424</v>
      </c>
      <c r="ET22" s="67" t="s">
        <v>424</v>
      </c>
      <c r="EU22" s="67" t="s">
        <v>424</v>
      </c>
      <c r="EV22" s="67" t="s">
        <v>424</v>
      </c>
      <c r="EW22" s="67" t="s">
        <v>424</v>
      </c>
      <c r="EX22" s="67" t="s">
        <v>424</v>
      </c>
      <c r="EY22" s="67" t="s">
        <v>424</v>
      </c>
      <c r="EZ22" s="67" t="s">
        <v>424</v>
      </c>
      <c r="FA22" s="67" t="s">
        <v>424</v>
      </c>
      <c r="FB22" s="67" t="s">
        <v>424</v>
      </c>
      <c r="FC22" s="67" t="s">
        <v>424</v>
      </c>
      <c r="FD22" s="67" t="s">
        <v>424</v>
      </c>
      <c r="FE22" s="67" t="s">
        <v>424</v>
      </c>
      <c r="FF22" s="67" t="s">
        <v>424</v>
      </c>
      <c r="FG22" s="67" t="s">
        <v>424</v>
      </c>
      <c r="FH22" s="67" t="s">
        <v>424</v>
      </c>
      <c r="FI22" s="67" t="s">
        <v>424</v>
      </c>
      <c r="FJ22" s="67" t="s">
        <v>424</v>
      </c>
      <c r="FK22" s="67" t="s">
        <v>424</v>
      </c>
      <c r="FL22" s="67" t="s">
        <v>424</v>
      </c>
      <c r="FM22" s="67" t="s">
        <v>424</v>
      </c>
      <c r="FN22" s="67" t="s">
        <v>424</v>
      </c>
      <c r="FO22" s="67" t="s">
        <v>424</v>
      </c>
      <c r="FP22" s="67" t="s">
        <v>424</v>
      </c>
      <c r="FQ22" s="67" t="s">
        <v>424</v>
      </c>
      <c r="FR22" s="67" t="s">
        <v>424</v>
      </c>
      <c r="FS22" s="67" t="s">
        <v>424</v>
      </c>
    </row>
    <row r="23" spans="1:175" s="67" customFormat="1" x14ac:dyDescent="0.3">
      <c r="A23" s="73"/>
      <c r="B23" s="63" t="s">
        <v>134</v>
      </c>
      <c r="C23" s="64" t="s">
        <v>171</v>
      </c>
      <c r="D23" s="55" t="s">
        <v>405</v>
      </c>
      <c r="E23" s="9">
        <v>0</v>
      </c>
      <c r="F23" s="65">
        <v>0</v>
      </c>
      <c r="G23" s="65" t="s">
        <v>421</v>
      </c>
      <c r="H23">
        <v>0</v>
      </c>
      <c r="I23" s="66" t="str">
        <f t="shared" ref="I23:I24" si="3">B39</f>
        <v>Reactant7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 t="s">
        <v>424</v>
      </c>
      <c r="Q23" s="67" t="s">
        <v>424</v>
      </c>
      <c r="R23" s="67" t="s">
        <v>424</v>
      </c>
      <c r="S23" s="67" t="s">
        <v>424</v>
      </c>
      <c r="T23" s="67" t="s">
        <v>424</v>
      </c>
      <c r="U23" s="67" t="s">
        <v>424</v>
      </c>
      <c r="V23" s="67" t="s">
        <v>424</v>
      </c>
      <c r="W23" s="67" t="s">
        <v>424</v>
      </c>
      <c r="X23" s="67" t="s">
        <v>424</v>
      </c>
      <c r="Y23" s="67" t="s">
        <v>424</v>
      </c>
      <c r="Z23" s="67" t="s">
        <v>424</v>
      </c>
      <c r="AA23" s="67" t="s">
        <v>424</v>
      </c>
      <c r="AB23" s="67" t="s">
        <v>424</v>
      </c>
      <c r="AC23" s="67" t="s">
        <v>424</v>
      </c>
      <c r="AD23" s="67" t="s">
        <v>424</v>
      </c>
      <c r="AE23" s="67" t="s">
        <v>424</v>
      </c>
      <c r="AF23" s="67" t="s">
        <v>424</v>
      </c>
      <c r="AG23" s="67" t="s">
        <v>424</v>
      </c>
      <c r="AH23" s="67" t="s">
        <v>424</v>
      </c>
      <c r="AI23" s="67" t="s">
        <v>424</v>
      </c>
      <c r="AJ23" s="67" t="s">
        <v>424</v>
      </c>
      <c r="AK23" s="67" t="s">
        <v>424</v>
      </c>
      <c r="AL23" s="67" t="s">
        <v>424</v>
      </c>
      <c r="AM23" s="67" t="s">
        <v>424</v>
      </c>
      <c r="AN23" s="67" t="s">
        <v>424</v>
      </c>
      <c r="AO23" s="67" t="s">
        <v>424</v>
      </c>
      <c r="AP23" s="67" t="s">
        <v>424</v>
      </c>
      <c r="AQ23" s="67" t="s">
        <v>424</v>
      </c>
      <c r="AR23" s="67" t="s">
        <v>424</v>
      </c>
      <c r="AS23" s="67" t="s">
        <v>424</v>
      </c>
      <c r="AT23" s="57" t="s">
        <v>424</v>
      </c>
      <c r="AU23" s="57" t="s">
        <v>424</v>
      </c>
      <c r="AV23" s="57" t="s">
        <v>424</v>
      </c>
      <c r="AW23" s="57" t="s">
        <v>424</v>
      </c>
      <c r="AX23" s="57" t="s">
        <v>424</v>
      </c>
      <c r="AY23" s="57" t="s">
        <v>424</v>
      </c>
      <c r="AZ23" s="57" t="s">
        <v>424</v>
      </c>
      <c r="BA23" s="57" t="s">
        <v>424</v>
      </c>
      <c r="BB23" s="57" t="s">
        <v>424</v>
      </c>
      <c r="BC23" s="57" t="s">
        <v>424</v>
      </c>
      <c r="BD23" s="57" t="s">
        <v>424</v>
      </c>
      <c r="BE23" s="57" t="s">
        <v>424</v>
      </c>
      <c r="BF23" s="57" t="s">
        <v>424</v>
      </c>
      <c r="BG23" s="57" t="s">
        <v>424</v>
      </c>
      <c r="BH23" s="57" t="s">
        <v>424</v>
      </c>
      <c r="BI23" s="57" t="s">
        <v>424</v>
      </c>
      <c r="BJ23" s="57" t="s">
        <v>424</v>
      </c>
      <c r="BK23" s="57" t="s">
        <v>424</v>
      </c>
      <c r="BL23" s="57" t="s">
        <v>424</v>
      </c>
      <c r="BM23" s="57" t="s">
        <v>424</v>
      </c>
      <c r="BN23" s="57" t="s">
        <v>424</v>
      </c>
      <c r="BO23" s="57" t="s">
        <v>424</v>
      </c>
      <c r="BP23" s="57" t="s">
        <v>424</v>
      </c>
      <c r="BQ23" s="57" t="s">
        <v>424</v>
      </c>
      <c r="BR23" s="57" t="s">
        <v>424</v>
      </c>
      <c r="BS23" s="57" t="s">
        <v>424</v>
      </c>
      <c r="BT23" s="57" t="s">
        <v>424</v>
      </c>
      <c r="BU23" s="57" t="s">
        <v>424</v>
      </c>
      <c r="BV23" s="57" t="s">
        <v>424</v>
      </c>
      <c r="BW23" s="57" t="s">
        <v>424</v>
      </c>
      <c r="BX23" s="56" t="s">
        <v>424</v>
      </c>
      <c r="BY23" s="56" t="s">
        <v>424</v>
      </c>
      <c r="BZ23" s="56" t="s">
        <v>424</v>
      </c>
      <c r="CA23" s="56" t="s">
        <v>424</v>
      </c>
      <c r="CB23" s="56" t="s">
        <v>424</v>
      </c>
      <c r="CC23" s="56" t="s">
        <v>424</v>
      </c>
      <c r="CD23" s="56" t="s">
        <v>424</v>
      </c>
      <c r="CE23" s="56" t="s">
        <v>424</v>
      </c>
      <c r="CF23" s="56" t="s">
        <v>424</v>
      </c>
      <c r="CG23" s="56" t="s">
        <v>424</v>
      </c>
      <c r="CH23" s="67" t="s">
        <v>424</v>
      </c>
      <c r="CI23" s="67" t="s">
        <v>424</v>
      </c>
      <c r="CJ23" s="67" t="s">
        <v>424</v>
      </c>
      <c r="CK23" s="67" t="s">
        <v>424</v>
      </c>
      <c r="CL23" s="67" t="s">
        <v>424</v>
      </c>
      <c r="CM23" s="67" t="s">
        <v>424</v>
      </c>
      <c r="CN23" s="67" t="s">
        <v>424</v>
      </c>
      <c r="CO23" s="67" t="s">
        <v>424</v>
      </c>
      <c r="CP23" s="67" t="s">
        <v>424</v>
      </c>
      <c r="CQ23" s="67" t="s">
        <v>424</v>
      </c>
      <c r="CR23" s="67" t="s">
        <v>424</v>
      </c>
      <c r="CS23" s="67" t="s">
        <v>424</v>
      </c>
      <c r="CT23" s="67" t="s">
        <v>424</v>
      </c>
      <c r="CU23" s="67" t="s">
        <v>424</v>
      </c>
      <c r="CV23" s="67" t="s">
        <v>424</v>
      </c>
      <c r="CW23" s="67" t="s">
        <v>424</v>
      </c>
      <c r="CX23" s="67" t="s">
        <v>424</v>
      </c>
      <c r="CY23" s="67" t="s">
        <v>424</v>
      </c>
      <c r="CZ23" s="67" t="s">
        <v>424</v>
      </c>
      <c r="DA23" s="67" t="s">
        <v>424</v>
      </c>
      <c r="DB23" s="67" t="s">
        <v>424</v>
      </c>
      <c r="DC23" s="67" t="s">
        <v>424</v>
      </c>
      <c r="DD23" s="67" t="s">
        <v>424</v>
      </c>
      <c r="DE23" s="67" t="s">
        <v>424</v>
      </c>
      <c r="DF23" s="67" t="s">
        <v>424</v>
      </c>
      <c r="DG23" s="67" t="s">
        <v>424</v>
      </c>
      <c r="DH23" s="67" t="s">
        <v>424</v>
      </c>
      <c r="DI23" s="67" t="s">
        <v>424</v>
      </c>
      <c r="DJ23" s="67" t="s">
        <v>424</v>
      </c>
      <c r="DK23" s="67" t="s">
        <v>424</v>
      </c>
      <c r="DL23" s="67" t="s">
        <v>424</v>
      </c>
      <c r="DM23" s="67" t="s">
        <v>424</v>
      </c>
      <c r="DN23" s="67" t="s">
        <v>424</v>
      </c>
      <c r="DO23" s="67" t="s">
        <v>424</v>
      </c>
      <c r="DP23" s="67" t="s">
        <v>424</v>
      </c>
      <c r="DQ23" s="67" t="s">
        <v>424</v>
      </c>
      <c r="DR23" s="67" t="s">
        <v>424</v>
      </c>
      <c r="DS23" s="67" t="s">
        <v>424</v>
      </c>
      <c r="DT23" s="67" t="s">
        <v>424</v>
      </c>
      <c r="DU23" s="67" t="s">
        <v>424</v>
      </c>
      <c r="DV23" s="67" t="s">
        <v>424</v>
      </c>
      <c r="DW23" s="67" t="s">
        <v>424</v>
      </c>
      <c r="DX23" s="67" t="s">
        <v>424</v>
      </c>
      <c r="DY23" s="67" t="s">
        <v>424</v>
      </c>
      <c r="DZ23" s="67" t="s">
        <v>424</v>
      </c>
      <c r="EA23" s="67" t="s">
        <v>424</v>
      </c>
      <c r="EB23" s="67" t="s">
        <v>424</v>
      </c>
      <c r="EC23" s="67" t="s">
        <v>424</v>
      </c>
      <c r="ED23" s="67" t="s">
        <v>424</v>
      </c>
      <c r="EE23" s="67" t="s">
        <v>424</v>
      </c>
      <c r="EF23" s="67" t="s">
        <v>424</v>
      </c>
      <c r="EG23" s="67" t="s">
        <v>424</v>
      </c>
      <c r="EH23" s="67" t="s">
        <v>424</v>
      </c>
      <c r="EI23" s="67" t="s">
        <v>424</v>
      </c>
      <c r="EJ23" s="67" t="s">
        <v>424</v>
      </c>
      <c r="EK23" s="67" t="s">
        <v>424</v>
      </c>
      <c r="EL23" s="67" t="s">
        <v>424</v>
      </c>
      <c r="EM23" s="67" t="s">
        <v>424</v>
      </c>
      <c r="EN23" s="67" t="s">
        <v>424</v>
      </c>
      <c r="EO23" s="67" t="s">
        <v>424</v>
      </c>
      <c r="EP23" s="67" t="s">
        <v>424</v>
      </c>
      <c r="EQ23" s="67" t="s">
        <v>424</v>
      </c>
      <c r="ER23" s="67" t="s">
        <v>424</v>
      </c>
      <c r="ES23" s="67" t="s">
        <v>424</v>
      </c>
      <c r="ET23" s="67" t="s">
        <v>424</v>
      </c>
      <c r="EU23" s="67" t="s">
        <v>424</v>
      </c>
      <c r="EV23" s="67" t="s">
        <v>424</v>
      </c>
      <c r="EW23" s="67" t="s">
        <v>424</v>
      </c>
      <c r="EX23" s="67" t="s">
        <v>424</v>
      </c>
      <c r="EY23" s="67" t="s">
        <v>424</v>
      </c>
      <c r="EZ23" s="67" t="s">
        <v>424</v>
      </c>
      <c r="FA23" s="67" t="s">
        <v>424</v>
      </c>
      <c r="FB23" s="67" t="s">
        <v>424</v>
      </c>
      <c r="FC23" s="67" t="s">
        <v>424</v>
      </c>
      <c r="FD23" s="67" t="s">
        <v>424</v>
      </c>
      <c r="FE23" s="67" t="s">
        <v>424</v>
      </c>
      <c r="FF23" s="67" t="s">
        <v>424</v>
      </c>
      <c r="FG23" s="67" t="s">
        <v>424</v>
      </c>
      <c r="FH23" s="67" t="s">
        <v>424</v>
      </c>
      <c r="FI23" s="67" t="s">
        <v>424</v>
      </c>
      <c r="FJ23" s="67" t="s">
        <v>424</v>
      </c>
      <c r="FK23" s="67" t="s">
        <v>424</v>
      </c>
      <c r="FL23" s="67" t="s">
        <v>424</v>
      </c>
      <c r="FM23" s="67" t="s">
        <v>424</v>
      </c>
      <c r="FN23" s="67" t="s">
        <v>424</v>
      </c>
      <c r="FO23" s="67" t="s">
        <v>424</v>
      </c>
      <c r="FP23" s="67" t="s">
        <v>424</v>
      </c>
      <c r="FQ23" s="67" t="s">
        <v>424</v>
      </c>
      <c r="FR23" s="67" t="s">
        <v>424</v>
      </c>
      <c r="FS23" s="67" t="s">
        <v>424</v>
      </c>
    </row>
    <row r="24" spans="1:175" s="67" customFormat="1" x14ac:dyDescent="0.3">
      <c r="A24" s="73"/>
      <c r="B24" s="63" t="s">
        <v>134</v>
      </c>
      <c r="C24" s="64" t="s">
        <v>171</v>
      </c>
      <c r="D24" s="55" t="s">
        <v>406</v>
      </c>
      <c r="E24" s="9">
        <v>0</v>
      </c>
      <c r="F24" s="65">
        <v>0</v>
      </c>
      <c r="G24" s="65" t="s">
        <v>422</v>
      </c>
      <c r="H24">
        <v>0</v>
      </c>
      <c r="I24" s="66" t="str">
        <f t="shared" si="3"/>
        <v>Reactant8</v>
      </c>
      <c r="J24" s="67">
        <v>0</v>
      </c>
      <c r="K24" s="67">
        <v>0</v>
      </c>
      <c r="L24" s="67">
        <v>0</v>
      </c>
      <c r="M24" s="67">
        <v>0</v>
      </c>
      <c r="N24" s="67">
        <v>0</v>
      </c>
      <c r="O24" s="67">
        <v>0</v>
      </c>
      <c r="P24" s="67" t="s">
        <v>424</v>
      </c>
      <c r="Q24" s="67" t="s">
        <v>424</v>
      </c>
      <c r="R24" s="67" t="s">
        <v>424</v>
      </c>
      <c r="S24" s="67" t="s">
        <v>424</v>
      </c>
      <c r="T24" s="67" t="s">
        <v>424</v>
      </c>
      <c r="U24" s="67" t="s">
        <v>424</v>
      </c>
      <c r="V24" s="67" t="s">
        <v>424</v>
      </c>
      <c r="W24" s="67" t="s">
        <v>424</v>
      </c>
      <c r="X24" s="67" t="s">
        <v>424</v>
      </c>
      <c r="Y24" s="67" t="s">
        <v>424</v>
      </c>
      <c r="Z24" s="67" t="s">
        <v>424</v>
      </c>
      <c r="AA24" s="67" t="s">
        <v>424</v>
      </c>
      <c r="AB24" s="67" t="s">
        <v>424</v>
      </c>
      <c r="AC24" s="67" t="s">
        <v>424</v>
      </c>
      <c r="AD24" s="67" t="s">
        <v>424</v>
      </c>
      <c r="AE24" s="67" t="s">
        <v>424</v>
      </c>
      <c r="AF24" s="67" t="s">
        <v>424</v>
      </c>
      <c r="AG24" s="67" t="s">
        <v>424</v>
      </c>
      <c r="AH24" s="67" t="s">
        <v>424</v>
      </c>
      <c r="AI24" s="67" t="s">
        <v>424</v>
      </c>
      <c r="AJ24" s="67" t="s">
        <v>424</v>
      </c>
      <c r="AK24" s="67" t="s">
        <v>424</v>
      </c>
      <c r="AL24" s="67" t="s">
        <v>424</v>
      </c>
      <c r="AM24" s="67" t="s">
        <v>424</v>
      </c>
      <c r="AN24" s="67" t="s">
        <v>424</v>
      </c>
      <c r="AO24" s="67" t="s">
        <v>424</v>
      </c>
      <c r="AP24" s="67" t="s">
        <v>424</v>
      </c>
      <c r="AQ24" s="67" t="s">
        <v>424</v>
      </c>
      <c r="AR24" s="67" t="s">
        <v>424</v>
      </c>
      <c r="AS24" s="67" t="s">
        <v>424</v>
      </c>
      <c r="AT24" s="57" t="s">
        <v>424</v>
      </c>
      <c r="AU24" s="57" t="s">
        <v>424</v>
      </c>
      <c r="AV24" s="57" t="s">
        <v>424</v>
      </c>
      <c r="AW24" s="57" t="s">
        <v>424</v>
      </c>
      <c r="AX24" s="57" t="s">
        <v>424</v>
      </c>
      <c r="AY24" s="57" t="s">
        <v>424</v>
      </c>
      <c r="AZ24" s="57" t="s">
        <v>424</v>
      </c>
      <c r="BA24" s="57" t="s">
        <v>424</v>
      </c>
      <c r="BB24" s="57" t="s">
        <v>424</v>
      </c>
      <c r="BC24" s="57" t="s">
        <v>424</v>
      </c>
      <c r="BD24" s="57" t="s">
        <v>424</v>
      </c>
      <c r="BE24" s="57" t="s">
        <v>424</v>
      </c>
      <c r="BF24" s="57" t="s">
        <v>424</v>
      </c>
      <c r="BG24" s="57" t="s">
        <v>424</v>
      </c>
      <c r="BH24" s="57" t="s">
        <v>424</v>
      </c>
      <c r="BI24" s="57" t="s">
        <v>424</v>
      </c>
      <c r="BJ24" s="57" t="s">
        <v>424</v>
      </c>
      <c r="BK24" s="57" t="s">
        <v>424</v>
      </c>
      <c r="BL24" s="57" t="s">
        <v>424</v>
      </c>
      <c r="BM24" s="57" t="s">
        <v>424</v>
      </c>
      <c r="BN24" s="57" t="s">
        <v>424</v>
      </c>
      <c r="BO24" s="57" t="s">
        <v>424</v>
      </c>
      <c r="BP24" s="57" t="s">
        <v>424</v>
      </c>
      <c r="BQ24" s="57" t="s">
        <v>424</v>
      </c>
      <c r="BR24" s="57" t="s">
        <v>424</v>
      </c>
      <c r="BS24" s="57" t="s">
        <v>424</v>
      </c>
      <c r="BT24" s="57" t="s">
        <v>424</v>
      </c>
      <c r="BU24" s="57" t="s">
        <v>424</v>
      </c>
      <c r="BV24" s="57" t="s">
        <v>424</v>
      </c>
      <c r="BW24" s="57" t="s">
        <v>424</v>
      </c>
      <c r="BX24" s="56" t="s">
        <v>424</v>
      </c>
      <c r="BY24" s="56" t="s">
        <v>424</v>
      </c>
      <c r="BZ24" s="56" t="s">
        <v>424</v>
      </c>
      <c r="CA24" s="56" t="s">
        <v>424</v>
      </c>
      <c r="CB24" s="56" t="s">
        <v>424</v>
      </c>
      <c r="CC24" s="56" t="s">
        <v>424</v>
      </c>
      <c r="CD24" s="56" t="s">
        <v>424</v>
      </c>
      <c r="CE24" s="56" t="s">
        <v>424</v>
      </c>
      <c r="CF24" s="56" t="s">
        <v>424</v>
      </c>
      <c r="CG24" s="56" t="s">
        <v>424</v>
      </c>
      <c r="CH24" s="67" t="s">
        <v>424</v>
      </c>
      <c r="CI24" s="67" t="s">
        <v>424</v>
      </c>
      <c r="CJ24" s="67" t="s">
        <v>424</v>
      </c>
      <c r="CK24" s="67" t="s">
        <v>424</v>
      </c>
      <c r="CL24" s="67" t="s">
        <v>424</v>
      </c>
      <c r="CM24" s="67" t="s">
        <v>424</v>
      </c>
      <c r="CN24" s="67" t="s">
        <v>424</v>
      </c>
      <c r="CO24" s="67" t="s">
        <v>424</v>
      </c>
      <c r="CP24" s="67" t="s">
        <v>424</v>
      </c>
      <c r="CQ24" s="67" t="s">
        <v>424</v>
      </c>
      <c r="CR24" s="67" t="s">
        <v>424</v>
      </c>
      <c r="CS24" s="67" t="s">
        <v>424</v>
      </c>
      <c r="CT24" s="67" t="s">
        <v>424</v>
      </c>
      <c r="CU24" s="67" t="s">
        <v>424</v>
      </c>
      <c r="CV24" s="67" t="s">
        <v>424</v>
      </c>
      <c r="CW24" s="67" t="s">
        <v>424</v>
      </c>
      <c r="CX24" s="67" t="s">
        <v>424</v>
      </c>
      <c r="CY24" s="67" t="s">
        <v>424</v>
      </c>
      <c r="CZ24" s="67" t="s">
        <v>424</v>
      </c>
      <c r="DA24" s="67" t="s">
        <v>424</v>
      </c>
      <c r="DB24" s="67" t="s">
        <v>424</v>
      </c>
      <c r="DC24" s="67" t="s">
        <v>424</v>
      </c>
      <c r="DD24" s="67" t="s">
        <v>424</v>
      </c>
      <c r="DE24" s="67" t="s">
        <v>424</v>
      </c>
      <c r="DF24" s="67" t="s">
        <v>424</v>
      </c>
      <c r="DG24" s="67" t="s">
        <v>424</v>
      </c>
      <c r="DH24" s="67" t="s">
        <v>424</v>
      </c>
      <c r="DI24" s="67" t="s">
        <v>424</v>
      </c>
      <c r="DJ24" s="67" t="s">
        <v>424</v>
      </c>
      <c r="DK24" s="67" t="s">
        <v>424</v>
      </c>
      <c r="DL24" s="67" t="s">
        <v>424</v>
      </c>
      <c r="DM24" s="67" t="s">
        <v>424</v>
      </c>
      <c r="DN24" s="67" t="s">
        <v>424</v>
      </c>
      <c r="DO24" s="67" t="s">
        <v>424</v>
      </c>
      <c r="DP24" s="67" t="s">
        <v>424</v>
      </c>
      <c r="DQ24" s="67" t="s">
        <v>424</v>
      </c>
      <c r="DR24" s="67" t="s">
        <v>424</v>
      </c>
      <c r="DS24" s="67" t="s">
        <v>424</v>
      </c>
      <c r="DT24" s="67" t="s">
        <v>424</v>
      </c>
      <c r="DU24" s="67" t="s">
        <v>424</v>
      </c>
      <c r="DV24" s="67" t="s">
        <v>424</v>
      </c>
      <c r="DW24" s="67" t="s">
        <v>424</v>
      </c>
      <c r="DX24" s="67" t="s">
        <v>424</v>
      </c>
      <c r="DY24" s="67" t="s">
        <v>424</v>
      </c>
      <c r="DZ24" s="67" t="s">
        <v>424</v>
      </c>
      <c r="EA24" s="67" t="s">
        <v>424</v>
      </c>
      <c r="EB24" s="67" t="s">
        <v>424</v>
      </c>
      <c r="EC24" s="67" t="s">
        <v>424</v>
      </c>
      <c r="ED24" s="67" t="s">
        <v>424</v>
      </c>
      <c r="EE24" s="67" t="s">
        <v>424</v>
      </c>
      <c r="EF24" s="67" t="s">
        <v>424</v>
      </c>
      <c r="EG24" s="67" t="s">
        <v>424</v>
      </c>
      <c r="EH24" s="67" t="s">
        <v>424</v>
      </c>
      <c r="EI24" s="67" t="s">
        <v>424</v>
      </c>
      <c r="EJ24" s="67" t="s">
        <v>424</v>
      </c>
      <c r="EK24" s="67" t="s">
        <v>424</v>
      </c>
      <c r="EL24" s="67" t="s">
        <v>424</v>
      </c>
      <c r="EM24" s="67" t="s">
        <v>424</v>
      </c>
      <c r="EN24" s="67" t="s">
        <v>424</v>
      </c>
      <c r="EO24" s="67" t="s">
        <v>424</v>
      </c>
      <c r="EP24" s="67" t="s">
        <v>424</v>
      </c>
      <c r="EQ24" s="67" t="s">
        <v>424</v>
      </c>
      <c r="ER24" s="67" t="s">
        <v>424</v>
      </c>
      <c r="ES24" s="67" t="s">
        <v>424</v>
      </c>
      <c r="ET24" s="67" t="s">
        <v>424</v>
      </c>
      <c r="EU24" s="67" t="s">
        <v>424</v>
      </c>
      <c r="EV24" s="67" t="s">
        <v>424</v>
      </c>
      <c r="EW24" s="67" t="s">
        <v>424</v>
      </c>
      <c r="EX24" s="67" t="s">
        <v>424</v>
      </c>
      <c r="EY24" s="67" t="s">
        <v>424</v>
      </c>
      <c r="EZ24" s="67" t="s">
        <v>424</v>
      </c>
      <c r="FA24" s="67" t="s">
        <v>424</v>
      </c>
      <c r="FB24" s="67" t="s">
        <v>424</v>
      </c>
      <c r="FC24" s="67" t="s">
        <v>424</v>
      </c>
      <c r="FD24" s="67" t="s">
        <v>424</v>
      </c>
      <c r="FE24" s="67" t="s">
        <v>424</v>
      </c>
      <c r="FF24" s="67" t="s">
        <v>424</v>
      </c>
      <c r="FG24" s="67" t="s">
        <v>424</v>
      </c>
      <c r="FH24" s="67" t="s">
        <v>424</v>
      </c>
      <c r="FI24" s="67" t="s">
        <v>424</v>
      </c>
      <c r="FJ24" s="67" t="s">
        <v>424</v>
      </c>
      <c r="FK24" s="67" t="s">
        <v>424</v>
      </c>
      <c r="FL24" s="67" t="s">
        <v>424</v>
      </c>
      <c r="FM24" s="67" t="s">
        <v>424</v>
      </c>
      <c r="FN24" s="67" t="s">
        <v>424</v>
      </c>
      <c r="FO24" s="67" t="s">
        <v>424</v>
      </c>
      <c r="FP24" s="67" t="s">
        <v>424</v>
      </c>
      <c r="FQ24" s="67" t="s">
        <v>424</v>
      </c>
      <c r="FR24" s="67" t="s">
        <v>424</v>
      </c>
      <c r="FS24" s="67" t="s">
        <v>424</v>
      </c>
    </row>
    <row r="25" spans="1:175" x14ac:dyDescent="0.3">
      <c r="A25" s="73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288</v>
      </c>
      <c r="Q25" s="16" t="s">
        <v>292</v>
      </c>
      <c r="R25" s="16" t="s">
        <v>288</v>
      </c>
      <c r="S25" s="16" t="s">
        <v>288</v>
      </c>
      <c r="T25" s="16" t="s">
        <v>288</v>
      </c>
      <c r="U25" s="16" t="s">
        <v>288</v>
      </c>
      <c r="V25" s="16" t="s">
        <v>288</v>
      </c>
      <c r="W25" s="16" t="s">
        <v>288</v>
      </c>
      <c r="X25" s="16" t="s">
        <v>288</v>
      </c>
      <c r="Y25" s="16" t="s">
        <v>288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288</v>
      </c>
      <c r="AU25" s="14" t="s">
        <v>288</v>
      </c>
      <c r="AV25" s="14" t="s">
        <v>288</v>
      </c>
      <c r="AW25" s="14" t="s">
        <v>288</v>
      </c>
      <c r="AX25" s="14" t="s">
        <v>288</v>
      </c>
      <c r="AY25" s="14" t="s">
        <v>288</v>
      </c>
      <c r="AZ25" s="14" t="s">
        <v>288</v>
      </c>
      <c r="BA25" s="14" t="s">
        <v>288</v>
      </c>
      <c r="BB25" s="14" t="s">
        <v>288</v>
      </c>
      <c r="BC25" s="14" t="s">
        <v>288</v>
      </c>
      <c r="BD25" s="14" t="s">
        <v>310</v>
      </c>
      <c r="BE25" s="14" t="s">
        <v>310</v>
      </c>
      <c r="BF25" s="14" t="s">
        <v>310</v>
      </c>
      <c r="BG25" s="14" t="s">
        <v>288</v>
      </c>
      <c r="BH25" s="14" t="s">
        <v>288</v>
      </c>
      <c r="BI25" s="14" t="s">
        <v>288</v>
      </c>
      <c r="BJ25" s="14" t="s">
        <v>311</v>
      </c>
      <c r="BK25" s="14" t="s">
        <v>311</v>
      </c>
      <c r="BL25" s="14" t="s">
        <v>311</v>
      </c>
      <c r="BM25" s="14" t="s">
        <v>311</v>
      </c>
      <c r="BN25" s="14" t="s">
        <v>310</v>
      </c>
      <c r="BO25" s="14" t="s">
        <v>310</v>
      </c>
      <c r="BP25" s="14" t="s">
        <v>310</v>
      </c>
      <c r="BQ25" s="14" t="s">
        <v>288</v>
      </c>
      <c r="BR25" s="14" t="s">
        <v>288</v>
      </c>
      <c r="BS25" s="14" t="s">
        <v>288</v>
      </c>
      <c r="BT25" s="14" t="s">
        <v>311</v>
      </c>
      <c r="BU25" s="14" t="s">
        <v>311</v>
      </c>
      <c r="BV25" s="14" t="s">
        <v>311</v>
      </c>
      <c r="BW25" s="14" t="s">
        <v>311</v>
      </c>
      <c r="BX25" t="s">
        <v>288</v>
      </c>
      <c r="BY25" t="s">
        <v>288</v>
      </c>
      <c r="BZ25" t="s">
        <v>288</v>
      </c>
      <c r="CA25" t="s">
        <v>288</v>
      </c>
      <c r="CB25" t="s">
        <v>288</v>
      </c>
      <c r="CC25" t="s">
        <v>288</v>
      </c>
      <c r="CD25" t="s">
        <v>288</v>
      </c>
      <c r="CE25" t="s">
        <v>288</v>
      </c>
      <c r="CF25" t="s">
        <v>288</v>
      </c>
      <c r="CG25" t="s">
        <v>288</v>
      </c>
      <c r="CH25" t="s">
        <v>366</v>
      </c>
      <c r="CI25" t="s">
        <v>366</v>
      </c>
      <c r="CJ25" t="s">
        <v>366</v>
      </c>
      <c r="CK25" t="s">
        <v>367</v>
      </c>
      <c r="CL25" t="s">
        <v>367</v>
      </c>
      <c r="CM25" t="s">
        <v>367</v>
      </c>
      <c r="CN25">
        <v>0</v>
      </c>
      <c r="CO25" t="s">
        <v>368</v>
      </c>
      <c r="CP25" t="s">
        <v>368</v>
      </c>
      <c r="CQ25" t="s">
        <v>368</v>
      </c>
      <c r="CR25" t="s">
        <v>365</v>
      </c>
      <c r="CS25" t="s">
        <v>365</v>
      </c>
      <c r="CT25" t="s">
        <v>365</v>
      </c>
      <c r="CU25" t="s">
        <v>365</v>
      </c>
      <c r="CV25" t="s">
        <v>365</v>
      </c>
      <c r="CW25" t="s">
        <v>365</v>
      </c>
      <c r="CX25" t="s">
        <v>365</v>
      </c>
      <c r="CY25" t="s">
        <v>365</v>
      </c>
      <c r="CZ25" t="s">
        <v>365</v>
      </c>
      <c r="DA25" t="s">
        <v>365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2">
        <v>0</v>
      </c>
      <c r="FK25" s="52">
        <v>0</v>
      </c>
      <c r="FL25" s="52">
        <v>0</v>
      </c>
      <c r="FM25" s="52">
        <v>0</v>
      </c>
      <c r="FN25" s="52">
        <v>0</v>
      </c>
      <c r="FO25" s="52">
        <v>0</v>
      </c>
      <c r="FP25" s="52">
        <v>0</v>
      </c>
      <c r="FQ25" s="52">
        <v>0</v>
      </c>
      <c r="FR25" s="52">
        <v>0</v>
      </c>
      <c r="FS25" s="52">
        <v>0</v>
      </c>
    </row>
    <row r="26" spans="1:175" x14ac:dyDescent="0.3">
      <c r="A26" s="73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288</v>
      </c>
      <c r="Q26" s="16" t="s">
        <v>289</v>
      </c>
      <c r="R26" s="16" t="s">
        <v>288</v>
      </c>
      <c r="S26" s="16" t="s">
        <v>288</v>
      </c>
      <c r="T26" s="16" t="s">
        <v>288</v>
      </c>
      <c r="U26" s="16" t="s">
        <v>288</v>
      </c>
      <c r="V26" s="16" t="s">
        <v>288</v>
      </c>
      <c r="W26" s="16" t="s">
        <v>288</v>
      </c>
      <c r="X26" s="16" t="s">
        <v>288</v>
      </c>
      <c r="Y26" s="16" t="s">
        <v>288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288</v>
      </c>
      <c r="AU26" s="14" t="s">
        <v>288</v>
      </c>
      <c r="AV26" s="14" t="s">
        <v>288</v>
      </c>
      <c r="AW26" s="14" t="s">
        <v>288</v>
      </c>
      <c r="AX26" s="14" t="s">
        <v>288</v>
      </c>
      <c r="AY26" s="14" t="s">
        <v>288</v>
      </c>
      <c r="AZ26" s="14" t="s">
        <v>288</v>
      </c>
      <c r="BA26" s="14" t="s">
        <v>288</v>
      </c>
      <c r="BB26" s="14" t="s">
        <v>288</v>
      </c>
      <c r="BC26" s="14" t="s">
        <v>288</v>
      </c>
      <c r="BD26" s="14" t="s">
        <v>310</v>
      </c>
      <c r="BE26" s="14" t="s">
        <v>310</v>
      </c>
      <c r="BF26" s="14" t="s">
        <v>310</v>
      </c>
      <c r="BG26" s="14" t="s">
        <v>288</v>
      </c>
      <c r="BH26" s="14" t="s">
        <v>288</v>
      </c>
      <c r="BI26" s="14" t="s">
        <v>288</v>
      </c>
      <c r="BJ26" s="14" t="s">
        <v>311</v>
      </c>
      <c r="BK26" s="14" t="s">
        <v>311</v>
      </c>
      <c r="BL26" s="14" t="s">
        <v>311</v>
      </c>
      <c r="BM26" s="14" t="s">
        <v>311</v>
      </c>
      <c r="BN26" s="14" t="s">
        <v>310</v>
      </c>
      <c r="BO26" s="14" t="s">
        <v>310</v>
      </c>
      <c r="BP26" s="14" t="s">
        <v>310</v>
      </c>
      <c r="BQ26" s="14" t="s">
        <v>288</v>
      </c>
      <c r="BR26" s="14" t="s">
        <v>288</v>
      </c>
      <c r="BS26" s="14" t="s">
        <v>288</v>
      </c>
      <c r="BT26" s="14" t="s">
        <v>311</v>
      </c>
      <c r="BU26" s="14" t="s">
        <v>311</v>
      </c>
      <c r="BV26" s="14" t="s">
        <v>311</v>
      </c>
      <c r="BW26" s="14" t="s">
        <v>311</v>
      </c>
      <c r="BX26" t="s">
        <v>288</v>
      </c>
      <c r="BY26" t="s">
        <v>288</v>
      </c>
      <c r="BZ26" t="s">
        <v>288</v>
      </c>
      <c r="CA26" t="s">
        <v>288</v>
      </c>
      <c r="CB26" t="s">
        <v>288</v>
      </c>
      <c r="CC26" t="s">
        <v>288</v>
      </c>
      <c r="CD26" t="s">
        <v>288</v>
      </c>
      <c r="CE26" t="s">
        <v>288</v>
      </c>
      <c r="CF26" t="s">
        <v>288</v>
      </c>
      <c r="CG26" t="s">
        <v>288</v>
      </c>
      <c r="CH26" t="s">
        <v>366</v>
      </c>
      <c r="CI26" t="s">
        <v>366</v>
      </c>
      <c r="CJ26" t="s">
        <v>366</v>
      </c>
      <c r="CK26" t="s">
        <v>367</v>
      </c>
      <c r="CL26" t="s">
        <v>367</v>
      </c>
      <c r="CM26" t="s">
        <v>367</v>
      </c>
      <c r="CN26">
        <v>0</v>
      </c>
      <c r="CO26" t="s">
        <v>368</v>
      </c>
      <c r="CP26" t="s">
        <v>368</v>
      </c>
      <c r="CQ26" t="s">
        <v>368</v>
      </c>
      <c r="CR26" t="s">
        <v>365</v>
      </c>
      <c r="CS26" t="s">
        <v>365</v>
      </c>
      <c r="CT26" t="s">
        <v>365</v>
      </c>
      <c r="CU26" t="s">
        <v>365</v>
      </c>
      <c r="CV26" t="s">
        <v>365</v>
      </c>
      <c r="CW26" t="s">
        <v>365</v>
      </c>
      <c r="CX26" t="s">
        <v>365</v>
      </c>
      <c r="CY26" t="s">
        <v>365</v>
      </c>
      <c r="CZ26" t="s">
        <v>365</v>
      </c>
      <c r="DA26" t="s">
        <v>365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2">
        <v>0</v>
      </c>
      <c r="FK26" s="52">
        <v>0</v>
      </c>
      <c r="FL26" s="52">
        <v>0</v>
      </c>
      <c r="FM26" s="52">
        <v>0</v>
      </c>
      <c r="FN26" s="52">
        <v>0</v>
      </c>
      <c r="FO26" s="52">
        <v>0</v>
      </c>
      <c r="FP26" s="52">
        <v>0</v>
      </c>
      <c r="FQ26" s="52">
        <v>0</v>
      </c>
      <c r="FR26" s="52">
        <v>0</v>
      </c>
      <c r="FS26" s="52">
        <v>0</v>
      </c>
    </row>
    <row r="27" spans="1:175" x14ac:dyDescent="0.3">
      <c r="A27" s="73"/>
      <c r="B27" s="3" t="s">
        <v>135</v>
      </c>
      <c r="C27" s="4" t="s">
        <v>171</v>
      </c>
      <c r="D27" s="2" t="s">
        <v>251</v>
      </c>
      <c r="E27" s="9">
        <v>0</v>
      </c>
      <c r="F27" s="13">
        <v>0</v>
      </c>
      <c r="G27" s="13" t="s">
        <v>252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1" t="s">
        <v>390</v>
      </c>
      <c r="AU27" s="61" t="s">
        <v>390</v>
      </c>
      <c r="AV27" s="61" t="s">
        <v>390</v>
      </c>
      <c r="AW27" s="61" t="s">
        <v>390</v>
      </c>
      <c r="AX27" s="61" t="s">
        <v>390</v>
      </c>
      <c r="AY27" s="61" t="s">
        <v>390</v>
      </c>
      <c r="AZ27" s="61" t="s">
        <v>390</v>
      </c>
      <c r="BA27" s="61" t="s">
        <v>390</v>
      </c>
      <c r="BB27" s="61" t="s">
        <v>390</v>
      </c>
      <c r="BC27" s="61" t="s">
        <v>390</v>
      </c>
      <c r="BD27" s="61" t="s">
        <v>390</v>
      </c>
      <c r="BE27" s="61" t="s">
        <v>390</v>
      </c>
      <c r="BF27" s="61" t="s">
        <v>390</v>
      </c>
      <c r="BG27" s="61" t="s">
        <v>390</v>
      </c>
      <c r="BH27" s="61" t="s">
        <v>390</v>
      </c>
      <c r="BI27" s="61" t="s">
        <v>390</v>
      </c>
      <c r="BJ27" s="61" t="s">
        <v>390</v>
      </c>
      <c r="BK27" s="61" t="s">
        <v>390</v>
      </c>
      <c r="BL27" s="61" t="s">
        <v>390</v>
      </c>
      <c r="BM27" s="61" t="s">
        <v>390</v>
      </c>
      <c r="BN27" s="61" t="s">
        <v>390</v>
      </c>
      <c r="BO27" s="61" t="s">
        <v>390</v>
      </c>
      <c r="BP27" s="61" t="s">
        <v>390</v>
      </c>
      <c r="BQ27" s="61" t="s">
        <v>390</v>
      </c>
      <c r="BR27" s="61" t="s">
        <v>390</v>
      </c>
      <c r="BS27" s="61" t="s">
        <v>390</v>
      </c>
      <c r="BT27" s="61" t="s">
        <v>390</v>
      </c>
      <c r="BU27" s="61" t="s">
        <v>390</v>
      </c>
      <c r="BV27" s="61" t="s">
        <v>390</v>
      </c>
      <c r="BW27" s="61" t="s">
        <v>390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73"/>
      <c r="B28" s="25" t="s">
        <v>426</v>
      </c>
      <c r="C28" s="11" t="s">
        <v>277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335</v>
      </c>
      <c r="BY28" t="s">
        <v>335</v>
      </c>
      <c r="BZ28" t="s">
        <v>335</v>
      </c>
      <c r="CA28" t="s">
        <v>335</v>
      </c>
      <c r="CB28" t="s">
        <v>335</v>
      </c>
      <c r="CC28" t="s">
        <v>335</v>
      </c>
      <c r="CD28" t="s">
        <v>336</v>
      </c>
      <c r="CE28" t="s">
        <v>336</v>
      </c>
      <c r="CF28" t="s">
        <v>336</v>
      </c>
      <c r="CG28" t="s">
        <v>336</v>
      </c>
      <c r="CH28" t="s">
        <v>369</v>
      </c>
      <c r="CI28" t="s">
        <v>369</v>
      </c>
      <c r="CJ28" t="s">
        <v>369</v>
      </c>
      <c r="CK28" t="s">
        <v>370</v>
      </c>
      <c r="CL28" t="s">
        <v>371</v>
      </c>
      <c r="CM28" t="s">
        <v>371</v>
      </c>
      <c r="CN28">
        <v>0</v>
      </c>
      <c r="CO28" t="s">
        <v>372</v>
      </c>
      <c r="CP28" t="s">
        <v>372</v>
      </c>
      <c r="CQ28" t="s">
        <v>372</v>
      </c>
      <c r="CR28" t="s">
        <v>373</v>
      </c>
      <c r="CS28" t="s">
        <v>373</v>
      </c>
      <c r="CT28" t="s">
        <v>373</v>
      </c>
      <c r="CU28" t="s">
        <v>373</v>
      </c>
      <c r="CV28" t="s">
        <v>373</v>
      </c>
      <c r="CW28" t="s">
        <v>373</v>
      </c>
      <c r="CX28" t="s">
        <v>373</v>
      </c>
      <c r="CY28" t="s">
        <v>373</v>
      </c>
      <c r="CZ28" t="s">
        <v>373</v>
      </c>
      <c r="DA28" t="s">
        <v>373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73"/>
      <c r="B29" s="25" t="str">
        <f>B28</f>
        <v>Reactant11</v>
      </c>
      <c r="C29" s="11" t="s">
        <v>277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335</v>
      </c>
      <c r="BY29" s="10" t="s">
        <v>335</v>
      </c>
      <c r="BZ29" s="10" t="s">
        <v>335</v>
      </c>
      <c r="CA29" s="10" t="s">
        <v>335</v>
      </c>
      <c r="CB29" t="s">
        <v>335</v>
      </c>
      <c r="CC29" s="10" t="s">
        <v>335</v>
      </c>
      <c r="CD29" t="s">
        <v>336</v>
      </c>
      <c r="CE29" t="s">
        <v>336</v>
      </c>
      <c r="CF29" t="s">
        <v>336</v>
      </c>
      <c r="CG29" t="s">
        <v>336</v>
      </c>
      <c r="CH29" t="s">
        <v>369</v>
      </c>
      <c r="CI29" t="s">
        <v>369</v>
      </c>
      <c r="CJ29" t="s">
        <v>369</v>
      </c>
      <c r="CK29" t="s">
        <v>370</v>
      </c>
      <c r="CL29" t="s">
        <v>370</v>
      </c>
      <c r="CM29" t="s">
        <v>370</v>
      </c>
      <c r="CN29">
        <v>0</v>
      </c>
      <c r="CO29" t="s">
        <v>372</v>
      </c>
      <c r="CP29" t="s">
        <v>372</v>
      </c>
      <c r="CQ29" t="s">
        <v>372</v>
      </c>
      <c r="CR29" t="s">
        <v>373</v>
      </c>
      <c r="CS29" t="s">
        <v>373</v>
      </c>
      <c r="CT29" t="s">
        <v>373</v>
      </c>
      <c r="CU29" t="s">
        <v>373</v>
      </c>
      <c r="CV29" t="s">
        <v>373</v>
      </c>
      <c r="CW29" t="s">
        <v>373</v>
      </c>
      <c r="CX29" t="s">
        <v>373</v>
      </c>
      <c r="CY29" t="s">
        <v>373</v>
      </c>
      <c r="CZ29" t="s">
        <v>373</v>
      </c>
      <c r="DA29" t="s">
        <v>373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374</v>
      </c>
      <c r="DW29" t="s">
        <v>375</v>
      </c>
      <c r="DX29" t="s">
        <v>376</v>
      </c>
      <c r="DY29" t="s">
        <v>374</v>
      </c>
      <c r="DZ29" t="s">
        <v>375</v>
      </c>
      <c r="EA29" t="s">
        <v>376</v>
      </c>
      <c r="EB29">
        <v>0</v>
      </c>
      <c r="EC29" t="s">
        <v>374</v>
      </c>
      <c r="ED29" t="s">
        <v>375</v>
      </c>
      <c r="EE29" t="s">
        <v>376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73"/>
      <c r="B30" s="25" t="str">
        <f>B28</f>
        <v>Reactant11</v>
      </c>
      <c r="C30" s="11" t="s">
        <v>277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335</v>
      </c>
      <c r="BY30" t="s">
        <v>335</v>
      </c>
      <c r="BZ30" t="s">
        <v>335</v>
      </c>
      <c r="CA30" t="s">
        <v>335</v>
      </c>
      <c r="CB30" t="s">
        <v>335</v>
      </c>
      <c r="CC30" t="s">
        <v>335</v>
      </c>
      <c r="CD30" t="s">
        <v>336</v>
      </c>
      <c r="CE30" t="s">
        <v>336</v>
      </c>
      <c r="CF30" t="s">
        <v>336</v>
      </c>
      <c r="CG30" t="s">
        <v>336</v>
      </c>
      <c r="CH30" t="s">
        <v>369</v>
      </c>
      <c r="CI30" t="s">
        <v>369</v>
      </c>
      <c r="CJ30" t="s">
        <v>369</v>
      </c>
      <c r="CK30" t="s">
        <v>370</v>
      </c>
      <c r="CL30" t="s">
        <v>370</v>
      </c>
      <c r="CM30" t="s">
        <v>370</v>
      </c>
      <c r="CN30">
        <v>0</v>
      </c>
      <c r="CO30" t="s">
        <v>372</v>
      </c>
      <c r="CP30" t="s">
        <v>372</v>
      </c>
      <c r="CQ30" t="s">
        <v>372</v>
      </c>
      <c r="CR30" t="s">
        <v>373</v>
      </c>
      <c r="CS30" t="s">
        <v>373</v>
      </c>
      <c r="CT30" t="s">
        <v>373</v>
      </c>
      <c r="CU30" t="s">
        <v>373</v>
      </c>
      <c r="CV30" t="s">
        <v>373</v>
      </c>
      <c r="CW30" t="s">
        <v>373</v>
      </c>
      <c r="CX30" t="s">
        <v>373</v>
      </c>
      <c r="CY30" t="s">
        <v>373</v>
      </c>
      <c r="CZ30" t="s">
        <v>373</v>
      </c>
      <c r="DA30" t="s">
        <v>373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374</v>
      </c>
      <c r="DW30" t="s">
        <v>375</v>
      </c>
      <c r="DX30" t="s">
        <v>376</v>
      </c>
      <c r="DY30" t="s">
        <v>374</v>
      </c>
      <c r="DZ30" t="s">
        <v>375</v>
      </c>
      <c r="EA30" t="s">
        <v>376</v>
      </c>
      <c r="EB30">
        <v>0</v>
      </c>
      <c r="EC30" t="s">
        <v>374</v>
      </c>
      <c r="ED30" t="s">
        <v>375</v>
      </c>
      <c r="EE30" t="s">
        <v>376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73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337</v>
      </c>
      <c r="BY31" t="s">
        <v>338</v>
      </c>
      <c r="BZ31" t="s">
        <v>288</v>
      </c>
      <c r="CA31" t="s">
        <v>337</v>
      </c>
      <c r="CB31" t="s">
        <v>288</v>
      </c>
      <c r="CC31" t="s">
        <v>337</v>
      </c>
      <c r="CD31" t="s">
        <v>288</v>
      </c>
      <c r="CE31" t="s">
        <v>288</v>
      </c>
      <c r="CF31" t="s">
        <v>288</v>
      </c>
      <c r="CG31" t="s">
        <v>339</v>
      </c>
      <c r="CH31">
        <v>0</v>
      </c>
      <c r="CI31" t="s">
        <v>377</v>
      </c>
      <c r="CJ31">
        <v>0</v>
      </c>
      <c r="CK31" t="s">
        <v>377</v>
      </c>
      <c r="CL31" t="s">
        <v>377</v>
      </c>
      <c r="CM31" t="s">
        <v>377</v>
      </c>
      <c r="CN31">
        <v>0</v>
      </c>
      <c r="CO31" t="s">
        <v>377</v>
      </c>
      <c r="CP31" t="s">
        <v>377</v>
      </c>
      <c r="CQ31" t="s">
        <v>377</v>
      </c>
      <c r="CR31" t="s">
        <v>378</v>
      </c>
      <c r="CS31" t="s">
        <v>378</v>
      </c>
      <c r="CT31" t="s">
        <v>378</v>
      </c>
      <c r="CU31" t="s">
        <v>378</v>
      </c>
      <c r="CV31" t="s">
        <v>378</v>
      </c>
      <c r="CW31" t="s">
        <v>378</v>
      </c>
      <c r="CX31" t="s">
        <v>378</v>
      </c>
      <c r="CY31" t="s">
        <v>378</v>
      </c>
      <c r="CZ31" t="s">
        <v>378</v>
      </c>
      <c r="DA31" t="s">
        <v>378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2">
        <v>0</v>
      </c>
      <c r="FK31" s="52">
        <v>0</v>
      </c>
      <c r="FL31" s="52">
        <v>0</v>
      </c>
      <c r="FM31" s="52">
        <v>0</v>
      </c>
      <c r="FN31" s="52">
        <v>0</v>
      </c>
      <c r="FO31" s="52">
        <v>0</v>
      </c>
      <c r="FP31" s="52">
        <v>0</v>
      </c>
      <c r="FQ31" s="52">
        <v>0</v>
      </c>
      <c r="FR31" s="52">
        <v>0</v>
      </c>
      <c r="FS31" s="52">
        <v>0</v>
      </c>
    </row>
    <row r="32" spans="1:175" x14ac:dyDescent="0.3">
      <c r="A32" s="73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312</v>
      </c>
      <c r="Q32" t="s">
        <v>312</v>
      </c>
      <c r="R32" t="s">
        <v>312</v>
      </c>
      <c r="S32" t="s">
        <v>312</v>
      </c>
      <c r="T32" t="s">
        <v>312</v>
      </c>
      <c r="U32" t="s">
        <v>312</v>
      </c>
      <c r="V32" t="s">
        <v>312</v>
      </c>
      <c r="W32" t="s">
        <v>312</v>
      </c>
      <c r="X32" t="s">
        <v>312</v>
      </c>
      <c r="Y32" t="s">
        <v>312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425</v>
      </c>
      <c r="BY32" s="1" t="s">
        <v>425</v>
      </c>
      <c r="BZ32" s="1" t="s">
        <v>425</v>
      </c>
      <c r="CA32" s="1" t="s">
        <v>425</v>
      </c>
      <c r="CB32" s="1" t="s">
        <v>425</v>
      </c>
      <c r="CC32" s="1" t="s">
        <v>425</v>
      </c>
      <c r="CD32" s="1" t="s">
        <v>425</v>
      </c>
      <c r="CE32" s="1" t="s">
        <v>425</v>
      </c>
      <c r="CF32" s="1" t="s">
        <v>425</v>
      </c>
      <c r="CG32" s="1" t="s">
        <v>425</v>
      </c>
      <c r="CH32" s="1">
        <v>0</v>
      </c>
      <c r="CI32" s="1" t="s">
        <v>377</v>
      </c>
      <c r="CJ32" s="1">
        <v>0</v>
      </c>
      <c r="CK32" t="s">
        <v>379</v>
      </c>
      <c r="CL32" t="s">
        <v>379</v>
      </c>
      <c r="CM32" t="s">
        <v>379</v>
      </c>
      <c r="CN32">
        <v>0</v>
      </c>
      <c r="CO32" t="s">
        <v>377</v>
      </c>
      <c r="CP32" t="s">
        <v>377</v>
      </c>
      <c r="CQ32" t="s">
        <v>377</v>
      </c>
      <c r="CR32" s="1" t="s">
        <v>380</v>
      </c>
      <c r="CS32" s="1" t="s">
        <v>380</v>
      </c>
      <c r="CT32" s="1" t="s">
        <v>380</v>
      </c>
      <c r="CU32" s="1" t="s">
        <v>380</v>
      </c>
      <c r="CV32" s="1" t="s">
        <v>380</v>
      </c>
      <c r="CW32" s="1" t="s">
        <v>380</v>
      </c>
      <c r="CX32" s="1" t="s">
        <v>380</v>
      </c>
      <c r="CY32" s="1" t="s">
        <v>380</v>
      </c>
      <c r="CZ32" s="1" t="s">
        <v>380</v>
      </c>
      <c r="DA32" s="1" t="s">
        <v>380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2">
        <v>0</v>
      </c>
      <c r="FK32" s="52">
        <v>0</v>
      </c>
      <c r="FL32" s="52">
        <v>0</v>
      </c>
      <c r="FM32" s="52">
        <v>0</v>
      </c>
      <c r="FN32" s="52">
        <v>0</v>
      </c>
      <c r="FO32" s="52">
        <v>0</v>
      </c>
      <c r="FP32" s="52">
        <v>0</v>
      </c>
      <c r="FQ32" s="52">
        <v>0</v>
      </c>
      <c r="FR32" s="52">
        <v>0</v>
      </c>
      <c r="FS32" s="52">
        <v>0</v>
      </c>
    </row>
    <row r="33" spans="1:175" x14ac:dyDescent="0.3">
      <c r="A33" s="73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312</v>
      </c>
      <c r="Q33" t="s">
        <v>312</v>
      </c>
      <c r="R33" t="s">
        <v>312</v>
      </c>
      <c r="S33" t="s">
        <v>312</v>
      </c>
      <c r="T33" t="s">
        <v>312</v>
      </c>
      <c r="U33" t="s">
        <v>312</v>
      </c>
      <c r="V33" t="s">
        <v>312</v>
      </c>
      <c r="W33" t="s">
        <v>312</v>
      </c>
      <c r="X33" t="s">
        <v>312</v>
      </c>
      <c r="Y33" t="s">
        <v>312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288</v>
      </c>
      <c r="BY33" s="1" t="s">
        <v>288</v>
      </c>
      <c r="BZ33" s="1" t="s">
        <v>288</v>
      </c>
      <c r="CA33" s="24" t="s">
        <v>288</v>
      </c>
      <c r="CB33" s="24" t="s">
        <v>288</v>
      </c>
      <c r="CC33" s="24" t="s">
        <v>288</v>
      </c>
      <c r="CD33" s="1" t="s">
        <v>288</v>
      </c>
      <c r="CE33" t="s">
        <v>288</v>
      </c>
      <c r="CF33" t="s">
        <v>288</v>
      </c>
      <c r="CG33" t="s">
        <v>288</v>
      </c>
      <c r="CH33" s="1">
        <v>0</v>
      </c>
      <c r="CI33" s="1" t="s">
        <v>377</v>
      </c>
      <c r="CJ33" s="1">
        <v>0</v>
      </c>
      <c r="CK33" t="s">
        <v>379</v>
      </c>
      <c r="CL33" t="s">
        <v>379</v>
      </c>
      <c r="CM33" t="s">
        <v>379</v>
      </c>
      <c r="CN33">
        <v>0</v>
      </c>
      <c r="CO33" t="s">
        <v>377</v>
      </c>
      <c r="CP33" t="s">
        <v>377</v>
      </c>
      <c r="CQ33" t="s">
        <v>377</v>
      </c>
      <c r="CR33" s="1" t="s">
        <v>380</v>
      </c>
      <c r="CS33" s="1" t="s">
        <v>380</v>
      </c>
      <c r="CT33" s="1" t="s">
        <v>380</v>
      </c>
      <c r="CU33" s="1" t="s">
        <v>380</v>
      </c>
      <c r="CV33" s="1" t="s">
        <v>380</v>
      </c>
      <c r="CW33" s="1" t="s">
        <v>380</v>
      </c>
      <c r="CX33" s="1" t="s">
        <v>380</v>
      </c>
      <c r="CY33" s="1" t="s">
        <v>380</v>
      </c>
      <c r="CZ33" s="1" t="s">
        <v>380</v>
      </c>
      <c r="DA33" s="1" t="s">
        <v>380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2">
        <v>0</v>
      </c>
      <c r="FK33" s="52">
        <v>0</v>
      </c>
      <c r="FL33" s="52">
        <v>0</v>
      </c>
      <c r="FM33" s="52">
        <v>0</v>
      </c>
      <c r="FN33" s="52">
        <v>0</v>
      </c>
      <c r="FO33" s="52">
        <v>0</v>
      </c>
      <c r="FP33" s="52">
        <v>0</v>
      </c>
      <c r="FQ33" s="52">
        <v>0</v>
      </c>
      <c r="FR33" s="52">
        <v>0</v>
      </c>
      <c r="FS33" s="52">
        <v>0</v>
      </c>
    </row>
    <row r="34" spans="1:175" x14ac:dyDescent="0.3">
      <c r="A34" s="73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312</v>
      </c>
      <c r="Q34" t="s">
        <v>312</v>
      </c>
      <c r="R34" t="s">
        <v>312</v>
      </c>
      <c r="S34" t="s">
        <v>312</v>
      </c>
      <c r="T34" t="s">
        <v>312</v>
      </c>
      <c r="U34" t="s">
        <v>312</v>
      </c>
      <c r="V34" t="s">
        <v>312</v>
      </c>
      <c r="W34" t="s">
        <v>312</v>
      </c>
      <c r="X34" t="s">
        <v>312</v>
      </c>
      <c r="Y34" t="s">
        <v>312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73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312</v>
      </c>
      <c r="Q35" t="s">
        <v>312</v>
      </c>
      <c r="R35" t="s">
        <v>312</v>
      </c>
      <c r="S35" t="s">
        <v>312</v>
      </c>
      <c r="T35" t="s">
        <v>312</v>
      </c>
      <c r="U35" t="s">
        <v>312</v>
      </c>
      <c r="V35" t="s">
        <v>312</v>
      </c>
      <c r="W35" t="s">
        <v>312</v>
      </c>
      <c r="X35" t="s">
        <v>312</v>
      </c>
      <c r="Y35" t="s">
        <v>312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73"/>
      <c r="B36" s="25" t="s">
        <v>136</v>
      </c>
      <c r="C36" s="11" t="s">
        <v>277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137</v>
      </c>
      <c r="C37" s="11" t="s">
        <v>277</v>
      </c>
      <c r="D37" s="2" t="s">
        <v>409</v>
      </c>
      <c r="E37" s="9">
        <v>0</v>
      </c>
      <c r="F37" s="13">
        <v>0</v>
      </c>
      <c r="G37" s="13" t="s">
        <v>413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138</v>
      </c>
      <c r="C38" s="11" t="s">
        <v>277</v>
      </c>
      <c r="D38" s="2" t="s">
        <v>410</v>
      </c>
      <c r="E38" s="9">
        <v>0</v>
      </c>
      <c r="F38" s="13">
        <v>0</v>
      </c>
      <c r="G38" s="13" t="s">
        <v>414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73"/>
      <c r="B39" s="25" t="s">
        <v>139</v>
      </c>
      <c r="C39" s="11" t="s">
        <v>277</v>
      </c>
      <c r="D39" s="2" t="s">
        <v>411</v>
      </c>
      <c r="E39" s="9">
        <v>0</v>
      </c>
      <c r="F39" s="13">
        <v>0</v>
      </c>
      <c r="G39" s="13" t="s">
        <v>415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25" t="s">
        <v>250</v>
      </c>
      <c r="C40" s="11" t="s">
        <v>277</v>
      </c>
      <c r="D40" s="2" t="s">
        <v>412</v>
      </c>
      <c r="E40" s="9">
        <v>0</v>
      </c>
      <c r="F40" s="13">
        <v>0</v>
      </c>
      <c r="G40" s="13" t="s">
        <v>416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s="25" t="s">
        <v>417</v>
      </c>
      <c r="C41" s="11" t="s">
        <v>277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25" t="s">
        <v>418</v>
      </c>
      <c r="C42" s="11" t="s">
        <v>277</v>
      </c>
      <c r="D42" s="2" t="s">
        <v>253</v>
      </c>
      <c r="E42" s="9">
        <v>0</v>
      </c>
      <c r="F42" s="13">
        <v>0</v>
      </c>
      <c r="G42" s="13" t="s">
        <v>254</v>
      </c>
      <c r="H42" s="58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>
        <v>0</v>
      </c>
      <c r="CL42" s="58">
        <v>0</v>
      </c>
      <c r="CM42">
        <v>0</v>
      </c>
      <c r="CN42" s="58">
        <v>0</v>
      </c>
      <c r="CO42">
        <v>0</v>
      </c>
      <c r="CP42" s="58">
        <v>0</v>
      </c>
      <c r="CQ42">
        <v>0</v>
      </c>
      <c r="CR42" s="58">
        <v>0</v>
      </c>
      <c r="CS42" s="58">
        <v>0</v>
      </c>
      <c r="CT42" s="58">
        <v>0</v>
      </c>
      <c r="CU42">
        <v>0</v>
      </c>
      <c r="CV42" s="58">
        <v>0</v>
      </c>
      <c r="CW42">
        <v>0</v>
      </c>
      <c r="CX42" s="58">
        <v>0</v>
      </c>
      <c r="CY42">
        <v>0</v>
      </c>
      <c r="CZ42" s="58">
        <v>0</v>
      </c>
      <c r="DA42">
        <v>0</v>
      </c>
      <c r="DB42" s="58">
        <v>0</v>
      </c>
      <c r="DC42" s="58">
        <v>0</v>
      </c>
      <c r="DD42" s="58">
        <v>0</v>
      </c>
      <c r="DE42">
        <v>0</v>
      </c>
      <c r="DF42" s="58">
        <v>0</v>
      </c>
      <c r="DG42">
        <v>0</v>
      </c>
      <c r="DH42" s="58">
        <v>0</v>
      </c>
      <c r="DI42">
        <v>0</v>
      </c>
      <c r="DJ42" s="58">
        <v>0</v>
      </c>
      <c r="DK42">
        <v>0</v>
      </c>
      <c r="DL42" s="58">
        <v>0</v>
      </c>
      <c r="DM42" s="58">
        <v>0</v>
      </c>
      <c r="DN42" s="58">
        <v>0</v>
      </c>
      <c r="DO42">
        <v>0</v>
      </c>
      <c r="DP42" s="58">
        <v>0</v>
      </c>
      <c r="DQ42">
        <v>0</v>
      </c>
      <c r="DR42" s="58">
        <v>0</v>
      </c>
      <c r="DS42">
        <v>0</v>
      </c>
      <c r="DT42" s="58">
        <v>0</v>
      </c>
      <c r="DU42">
        <v>0</v>
      </c>
      <c r="DV42" s="58">
        <v>0</v>
      </c>
      <c r="DW42" s="58">
        <v>0</v>
      </c>
      <c r="DX42" s="58">
        <v>0</v>
      </c>
      <c r="DY42">
        <v>0</v>
      </c>
      <c r="DZ42" s="58">
        <v>0</v>
      </c>
      <c r="EA42">
        <v>0</v>
      </c>
      <c r="EB42" s="58">
        <v>0</v>
      </c>
      <c r="EC42">
        <v>0</v>
      </c>
      <c r="ED42" s="58">
        <v>0</v>
      </c>
      <c r="EE42">
        <v>0</v>
      </c>
      <c r="EF42" s="58">
        <v>0</v>
      </c>
      <c r="EG42" s="58">
        <v>0</v>
      </c>
      <c r="EH42" s="58">
        <v>0</v>
      </c>
      <c r="EI42">
        <v>0</v>
      </c>
      <c r="EJ42" s="58">
        <v>0</v>
      </c>
      <c r="EK42">
        <v>0</v>
      </c>
      <c r="EL42" s="58">
        <v>0</v>
      </c>
      <c r="EM42">
        <v>0</v>
      </c>
      <c r="EN42" s="58">
        <v>0</v>
      </c>
      <c r="EO42">
        <v>0</v>
      </c>
      <c r="EP42" s="58">
        <v>0</v>
      </c>
      <c r="EQ42" s="58">
        <v>0</v>
      </c>
      <c r="ER42" s="58">
        <v>0</v>
      </c>
      <c r="ES42">
        <v>0</v>
      </c>
      <c r="ET42" s="58">
        <v>0</v>
      </c>
      <c r="EU42">
        <v>0</v>
      </c>
      <c r="EV42" s="58">
        <v>0</v>
      </c>
      <c r="EW42">
        <v>0</v>
      </c>
      <c r="EX42" s="58">
        <v>0</v>
      </c>
      <c r="EY42">
        <v>0</v>
      </c>
      <c r="EZ42" s="58">
        <v>0</v>
      </c>
      <c r="FA42" s="58">
        <v>0</v>
      </c>
      <c r="FB42" s="58">
        <v>0</v>
      </c>
      <c r="FC42">
        <v>0</v>
      </c>
      <c r="FD42" s="58">
        <v>0</v>
      </c>
      <c r="FE42">
        <v>0</v>
      </c>
      <c r="FF42" s="58">
        <v>0</v>
      </c>
      <c r="FG42">
        <v>0</v>
      </c>
      <c r="FH42" s="58">
        <v>0</v>
      </c>
      <c r="FI42">
        <v>0</v>
      </c>
      <c r="FJ42" s="58">
        <v>0</v>
      </c>
      <c r="FK42" s="58">
        <v>0</v>
      </c>
      <c r="FL42" s="58">
        <v>0</v>
      </c>
      <c r="FM42">
        <v>0</v>
      </c>
      <c r="FN42" s="58">
        <v>0</v>
      </c>
      <c r="FO42">
        <v>0</v>
      </c>
      <c r="FP42" s="58">
        <v>0</v>
      </c>
      <c r="FQ42">
        <v>0</v>
      </c>
      <c r="FR42" s="58">
        <v>0</v>
      </c>
      <c r="FS42">
        <v>0</v>
      </c>
    </row>
    <row r="43" spans="1:175" x14ac:dyDescent="0.3">
      <c r="A43" s="73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73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9">
        <v>0</v>
      </c>
      <c r="DM44" s="29">
        <v>0</v>
      </c>
      <c r="DN44" s="10">
        <v>0</v>
      </c>
      <c r="DO44" s="29">
        <v>0</v>
      </c>
      <c r="DP44" s="29">
        <v>0</v>
      </c>
      <c r="DQ44" s="10">
        <v>0</v>
      </c>
      <c r="DR44" s="10">
        <v>0</v>
      </c>
      <c r="DS44" s="29">
        <v>0</v>
      </c>
      <c r="DT44" s="29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73"/>
      <c r="B45" t="s">
        <v>277</v>
      </c>
      <c r="C45" s="4" t="s">
        <v>439</v>
      </c>
      <c r="D45" s="2" t="s">
        <v>427</v>
      </c>
      <c r="E45" s="9">
        <v>0</v>
      </c>
      <c r="F45" s="13">
        <v>0</v>
      </c>
      <c r="G45" s="13" t="s">
        <v>428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9">
        <v>0</v>
      </c>
      <c r="DM45" s="29">
        <v>0</v>
      </c>
      <c r="DN45" s="29">
        <v>0</v>
      </c>
      <c r="DO45" s="29">
        <v>0</v>
      </c>
      <c r="DP45" s="29">
        <v>0</v>
      </c>
      <c r="DQ45" s="29">
        <v>0</v>
      </c>
      <c r="DR45" s="29">
        <v>0</v>
      </c>
      <c r="DS45" s="29">
        <v>0</v>
      </c>
      <c r="DT45" s="29">
        <v>0</v>
      </c>
      <c r="DU45" s="29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73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313</v>
      </c>
      <c r="Q46" t="s">
        <v>313</v>
      </c>
      <c r="R46" t="s">
        <v>313</v>
      </c>
      <c r="S46" t="s">
        <v>313</v>
      </c>
      <c r="T46" t="s">
        <v>313</v>
      </c>
      <c r="U46" t="s">
        <v>313</v>
      </c>
      <c r="V46" t="s">
        <v>313</v>
      </c>
      <c r="W46" t="s">
        <v>313</v>
      </c>
      <c r="X46" t="s">
        <v>313</v>
      </c>
      <c r="Y46" t="s">
        <v>313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3"/>
      <c r="B47" s="3" t="s">
        <v>15</v>
      </c>
      <c r="C47" s="11" t="s">
        <v>277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381</v>
      </c>
      <c r="BY47" t="s">
        <v>381</v>
      </c>
      <c r="BZ47" t="s">
        <v>381</v>
      </c>
      <c r="CA47" t="s">
        <v>381</v>
      </c>
      <c r="CB47" t="s">
        <v>381</v>
      </c>
      <c r="CC47" t="s">
        <v>381</v>
      </c>
      <c r="CD47" t="s">
        <v>381</v>
      </c>
      <c r="CE47" t="s">
        <v>381</v>
      </c>
      <c r="CF47" t="s">
        <v>381</v>
      </c>
      <c r="CG47" t="s">
        <v>381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16</v>
      </c>
      <c r="C48" s="11" t="s">
        <v>277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73"/>
      <c r="B49" s="3" t="s">
        <v>17</v>
      </c>
      <c r="C49" s="11" t="s">
        <v>277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314</v>
      </c>
      <c r="AU49" s="14" t="s">
        <v>314</v>
      </c>
      <c r="AV49" s="14" t="s">
        <v>314</v>
      </c>
      <c r="AW49" s="14" t="s">
        <v>314</v>
      </c>
      <c r="AX49" s="14" t="s">
        <v>314</v>
      </c>
      <c r="AY49" s="14" t="s">
        <v>314</v>
      </c>
      <c r="AZ49" s="14" t="s">
        <v>314</v>
      </c>
      <c r="BA49" s="14" t="s">
        <v>314</v>
      </c>
      <c r="BB49" s="14" t="s">
        <v>314</v>
      </c>
      <c r="BC49" s="14" t="s">
        <v>314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382</v>
      </c>
      <c r="CI49" t="s">
        <v>382</v>
      </c>
      <c r="CJ49" t="s">
        <v>382</v>
      </c>
      <c r="CK49" t="s">
        <v>382</v>
      </c>
      <c r="CL49" t="s">
        <v>382</v>
      </c>
      <c r="CM49" t="s">
        <v>382</v>
      </c>
      <c r="CN49">
        <v>0</v>
      </c>
      <c r="CO49" t="s">
        <v>383</v>
      </c>
      <c r="CP49" t="s">
        <v>383</v>
      </c>
      <c r="CQ49" t="s">
        <v>383</v>
      </c>
      <c r="CR49" t="s">
        <v>384</v>
      </c>
      <c r="CS49" t="s">
        <v>385</v>
      </c>
      <c r="CT49" t="s">
        <v>385</v>
      </c>
      <c r="CU49" t="s">
        <v>385</v>
      </c>
      <c r="CV49" t="s">
        <v>385</v>
      </c>
      <c r="CW49" t="s">
        <v>385</v>
      </c>
      <c r="CX49" t="s">
        <v>385</v>
      </c>
      <c r="CY49" t="s">
        <v>385</v>
      </c>
      <c r="CZ49" t="s">
        <v>385</v>
      </c>
      <c r="DA49" t="s">
        <v>385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73"/>
      <c r="B50" s="3" t="s">
        <v>15</v>
      </c>
      <c r="C50" s="11" t="s">
        <v>277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386</v>
      </c>
      <c r="BY50" t="s">
        <v>386</v>
      </c>
      <c r="BZ50" t="s">
        <v>386</v>
      </c>
      <c r="CA50" t="s">
        <v>386</v>
      </c>
      <c r="CB50" t="s">
        <v>386</v>
      </c>
      <c r="CC50" t="s">
        <v>386</v>
      </c>
      <c r="CD50" t="s">
        <v>386</v>
      </c>
      <c r="CE50" t="s">
        <v>386</v>
      </c>
      <c r="CF50" t="s">
        <v>386</v>
      </c>
      <c r="CG50" t="s">
        <v>386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73"/>
      <c r="B51" s="3" t="s">
        <v>16</v>
      </c>
      <c r="C51" s="11" t="s">
        <v>277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3"/>
      <c r="B52" s="3" t="s">
        <v>17</v>
      </c>
      <c r="C52" s="11" t="s">
        <v>277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315</v>
      </c>
      <c r="AU52" s="14" t="s">
        <v>315</v>
      </c>
      <c r="AV52" s="14" t="s">
        <v>315</v>
      </c>
      <c r="AW52" s="14" t="s">
        <v>316</v>
      </c>
      <c r="AX52" s="14" t="s">
        <v>316</v>
      </c>
      <c r="AY52" s="14" t="s">
        <v>316</v>
      </c>
      <c r="AZ52" s="14" t="s">
        <v>316</v>
      </c>
      <c r="BA52" s="14" t="s">
        <v>316</v>
      </c>
      <c r="BB52" s="14" t="s">
        <v>316</v>
      </c>
      <c r="BC52" s="14" t="s">
        <v>316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315</v>
      </c>
      <c r="CI52" t="s">
        <v>387</v>
      </c>
      <c r="CJ52" t="s">
        <v>387</v>
      </c>
      <c r="CK52" t="s">
        <v>387</v>
      </c>
      <c r="CL52" t="s">
        <v>387</v>
      </c>
      <c r="CM52" t="s">
        <v>387</v>
      </c>
      <c r="CN52" t="s">
        <v>387</v>
      </c>
      <c r="CO52" t="s">
        <v>387</v>
      </c>
      <c r="CP52" t="s">
        <v>387</v>
      </c>
      <c r="CQ52" t="s">
        <v>387</v>
      </c>
      <c r="CR52" t="s">
        <v>384</v>
      </c>
      <c r="CS52" t="s">
        <v>385</v>
      </c>
      <c r="CT52" t="s">
        <v>385</v>
      </c>
      <c r="CU52" t="s">
        <v>385</v>
      </c>
      <c r="CV52" t="s">
        <v>385</v>
      </c>
      <c r="CW52" t="s">
        <v>385</v>
      </c>
      <c r="CX52" t="s">
        <v>385</v>
      </c>
      <c r="CY52" t="s">
        <v>385</v>
      </c>
      <c r="CZ52" t="s">
        <v>385</v>
      </c>
      <c r="DA52" t="s">
        <v>385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2">
        <v>0</v>
      </c>
      <c r="FA52" s="52">
        <v>0</v>
      </c>
      <c r="FB52" s="52">
        <v>0</v>
      </c>
      <c r="FC52">
        <v>0</v>
      </c>
      <c r="FD52" s="52">
        <v>0</v>
      </c>
      <c r="FE52">
        <v>0</v>
      </c>
      <c r="FF52" s="52">
        <v>0</v>
      </c>
      <c r="FG52">
        <v>0</v>
      </c>
      <c r="FH52" s="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73" t="s">
        <v>18</v>
      </c>
      <c r="B53" s="12" t="s">
        <v>52</v>
      </c>
      <c r="C53" s="11" t="s">
        <v>277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73"/>
      <c r="B54" s="12" t="s">
        <v>51</v>
      </c>
      <c r="C54" s="11" t="s">
        <v>277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73"/>
      <c r="B55" s="12" t="str">
        <f>CONCATENATE("RPU_"&amp;D55)</f>
        <v>RPU_ON_SP198-HH100</v>
      </c>
      <c r="C55" s="11" t="s">
        <v>277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73"/>
      <c r="B56" s="12" t="str">
        <f t="shared" ref="B56:B66" si="4">CONCATENATE("RPU_"&amp;D56)</f>
        <v>RPU_ON_SP198-HH150</v>
      </c>
      <c r="C56" s="11" t="s">
        <v>277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73"/>
      <c r="B57" s="12" t="str">
        <f t="shared" si="4"/>
        <v>RPU_ON_SP237-HH100</v>
      </c>
      <c r="C57" s="11" t="s">
        <v>277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73"/>
      <c r="B58" s="12" t="str">
        <f t="shared" si="4"/>
        <v>RPU_ON_SP237-HH150</v>
      </c>
      <c r="C58" s="11" t="s">
        <v>277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73"/>
      <c r="B59" s="12" t="str">
        <f t="shared" si="4"/>
        <v>RPU_ON_SP277-HH100</v>
      </c>
      <c r="C59" s="11" t="s">
        <v>277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73"/>
      <c r="B60" s="12" t="str">
        <f t="shared" si="4"/>
        <v>RPU_ON_SP277-HH150</v>
      </c>
      <c r="C60" s="11" t="s">
        <v>277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73"/>
      <c r="B61" s="12" t="str">
        <f t="shared" si="4"/>
        <v>RPU_ON_SP321-HH100</v>
      </c>
      <c r="C61" s="11" t="s">
        <v>277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73"/>
      <c r="B62" s="12" t="str">
        <f t="shared" si="4"/>
        <v>RPU_ON_SP321-HH150</v>
      </c>
      <c r="C62" s="11" t="s">
        <v>277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73"/>
      <c r="B63" s="12" t="str">
        <f t="shared" si="4"/>
        <v>RPU_OFF_SP379-HH100</v>
      </c>
      <c r="C63" s="11" t="s">
        <v>277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388</v>
      </c>
      <c r="CI63" t="s">
        <v>388</v>
      </c>
      <c r="CJ63" t="s">
        <v>388</v>
      </c>
      <c r="CK63" t="s">
        <v>389</v>
      </c>
      <c r="CL63" t="s">
        <v>389</v>
      </c>
      <c r="CM63" t="s">
        <v>389</v>
      </c>
      <c r="CN63" t="s">
        <v>389</v>
      </c>
      <c r="CO63" t="s">
        <v>389</v>
      </c>
      <c r="CP63" t="s">
        <v>389</v>
      </c>
      <c r="CQ63" t="s">
        <v>389</v>
      </c>
      <c r="CR63" t="s">
        <v>388</v>
      </c>
      <c r="CS63" t="s">
        <v>388</v>
      </c>
      <c r="CT63" t="s">
        <v>388</v>
      </c>
      <c r="CU63" t="s">
        <v>389</v>
      </c>
      <c r="CV63" t="s">
        <v>389</v>
      </c>
      <c r="CW63" t="s">
        <v>389</v>
      </c>
      <c r="CX63" t="s">
        <v>389</v>
      </c>
      <c r="CY63" t="s">
        <v>389</v>
      </c>
      <c r="CZ63" t="s">
        <v>389</v>
      </c>
      <c r="DA63" t="s">
        <v>389</v>
      </c>
      <c r="DB63" t="s">
        <v>388</v>
      </c>
      <c r="DC63" t="s">
        <v>388</v>
      </c>
      <c r="DD63" t="s">
        <v>388</v>
      </c>
      <c r="DE63" t="s">
        <v>389</v>
      </c>
      <c r="DF63" t="s">
        <v>389</v>
      </c>
      <c r="DG63" t="s">
        <v>389</v>
      </c>
      <c r="DH63" t="s">
        <v>389</v>
      </c>
      <c r="DI63" t="s">
        <v>389</v>
      </c>
      <c r="DJ63" t="s">
        <v>389</v>
      </c>
      <c r="DK63" t="s">
        <v>389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73"/>
      <c r="B64" s="12" t="str">
        <f t="shared" si="4"/>
        <v>RPU_OFF_SP379-HH150</v>
      </c>
      <c r="C64" s="11" t="s">
        <v>277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388</v>
      </c>
      <c r="CI64" t="s">
        <v>388</v>
      </c>
      <c r="CJ64" t="s">
        <v>388</v>
      </c>
      <c r="CK64" t="s">
        <v>389</v>
      </c>
      <c r="CL64" t="s">
        <v>389</v>
      </c>
      <c r="CM64" t="s">
        <v>389</v>
      </c>
      <c r="CN64" t="s">
        <v>389</v>
      </c>
      <c r="CO64" t="s">
        <v>389</v>
      </c>
      <c r="CP64" t="s">
        <v>389</v>
      </c>
      <c r="CQ64" t="s">
        <v>389</v>
      </c>
      <c r="CR64" t="s">
        <v>388</v>
      </c>
      <c r="CS64" t="s">
        <v>388</v>
      </c>
      <c r="CT64" t="s">
        <v>388</v>
      </c>
      <c r="CU64" t="s">
        <v>389</v>
      </c>
      <c r="CV64" t="s">
        <v>389</v>
      </c>
      <c r="CW64" t="s">
        <v>389</v>
      </c>
      <c r="CX64" t="s">
        <v>389</v>
      </c>
      <c r="CY64" t="s">
        <v>389</v>
      </c>
      <c r="CZ64" t="s">
        <v>389</v>
      </c>
      <c r="DA64" t="s">
        <v>389</v>
      </c>
      <c r="DB64" t="s">
        <v>388</v>
      </c>
      <c r="DC64" t="s">
        <v>388</v>
      </c>
      <c r="DD64" t="s">
        <v>388</v>
      </c>
      <c r="DE64" t="s">
        <v>389</v>
      </c>
      <c r="DF64" t="s">
        <v>389</v>
      </c>
      <c r="DG64" t="s">
        <v>389</v>
      </c>
      <c r="DH64" t="s">
        <v>389</v>
      </c>
      <c r="DI64" t="s">
        <v>389</v>
      </c>
      <c r="DJ64" t="s">
        <v>389</v>
      </c>
      <c r="DK64" t="s">
        <v>389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73"/>
      <c r="B65" s="12" t="str">
        <f t="shared" si="4"/>
        <v>RPU_OFF_SP450-HH100</v>
      </c>
      <c r="C65" s="11" t="s">
        <v>277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388</v>
      </c>
      <c r="CI65" t="s">
        <v>388</v>
      </c>
      <c r="CJ65" t="s">
        <v>388</v>
      </c>
      <c r="CK65" t="s">
        <v>389</v>
      </c>
      <c r="CL65" t="s">
        <v>389</v>
      </c>
      <c r="CM65" t="s">
        <v>389</v>
      </c>
      <c r="CN65" t="s">
        <v>389</v>
      </c>
      <c r="CO65" t="s">
        <v>389</v>
      </c>
      <c r="CP65" t="s">
        <v>389</v>
      </c>
      <c r="CQ65" t="s">
        <v>389</v>
      </c>
      <c r="CR65" t="s">
        <v>388</v>
      </c>
      <c r="CS65" t="s">
        <v>388</v>
      </c>
      <c r="CT65" t="s">
        <v>388</v>
      </c>
      <c r="CU65" t="s">
        <v>389</v>
      </c>
      <c r="CV65" t="s">
        <v>389</v>
      </c>
      <c r="CW65" t="s">
        <v>389</v>
      </c>
      <c r="CX65" t="s">
        <v>389</v>
      </c>
      <c r="CY65" t="s">
        <v>389</v>
      </c>
      <c r="CZ65" t="s">
        <v>389</v>
      </c>
      <c r="DA65" t="s">
        <v>389</v>
      </c>
      <c r="DB65" t="s">
        <v>388</v>
      </c>
      <c r="DC65" t="s">
        <v>388</v>
      </c>
      <c r="DD65" t="s">
        <v>388</v>
      </c>
      <c r="DE65" t="s">
        <v>389</v>
      </c>
      <c r="DF65" t="s">
        <v>389</v>
      </c>
      <c r="DG65" t="s">
        <v>389</v>
      </c>
      <c r="DH65" t="s">
        <v>389</v>
      </c>
      <c r="DI65" t="s">
        <v>389</v>
      </c>
      <c r="DJ65" t="s">
        <v>389</v>
      </c>
      <c r="DK65" t="s">
        <v>389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73"/>
      <c r="B66" s="12" t="str">
        <f t="shared" si="4"/>
        <v>RPU_OFF_SP450-HH150</v>
      </c>
      <c r="C66" s="11" t="s">
        <v>277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388</v>
      </c>
      <c r="CI66" t="s">
        <v>388</v>
      </c>
      <c r="CJ66" t="s">
        <v>388</v>
      </c>
      <c r="CK66" t="s">
        <v>389</v>
      </c>
      <c r="CL66" t="s">
        <v>389</v>
      </c>
      <c r="CM66" t="s">
        <v>389</v>
      </c>
      <c r="CN66" t="s">
        <v>389</v>
      </c>
      <c r="CO66" t="s">
        <v>389</v>
      </c>
      <c r="CP66" t="s">
        <v>389</v>
      </c>
      <c r="CQ66" t="s">
        <v>389</v>
      </c>
      <c r="CR66" t="s">
        <v>388</v>
      </c>
      <c r="CS66" t="s">
        <v>388</v>
      </c>
      <c r="CT66" t="s">
        <v>388</v>
      </c>
      <c r="CU66" t="s">
        <v>389</v>
      </c>
      <c r="CV66" t="s">
        <v>389</v>
      </c>
      <c r="CW66" t="s">
        <v>389</v>
      </c>
      <c r="CX66" t="s">
        <v>389</v>
      </c>
      <c r="CY66" t="s">
        <v>389</v>
      </c>
      <c r="CZ66" t="s">
        <v>389</v>
      </c>
      <c r="DA66" t="s">
        <v>389</v>
      </c>
      <c r="DB66" t="s">
        <v>388</v>
      </c>
      <c r="DC66" t="s">
        <v>388</v>
      </c>
      <c r="DD66" t="s">
        <v>388</v>
      </c>
      <c r="DE66" t="s">
        <v>389</v>
      </c>
      <c r="DF66" t="s">
        <v>389</v>
      </c>
      <c r="DG66" t="s">
        <v>389</v>
      </c>
      <c r="DH66" t="s">
        <v>389</v>
      </c>
      <c r="DI66" t="s">
        <v>389</v>
      </c>
      <c r="DJ66" t="s">
        <v>389</v>
      </c>
      <c r="DK66" t="s">
        <v>389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73"/>
      <c r="B67" s="12" t="s">
        <v>236</v>
      </c>
      <c r="C67" s="11" t="s">
        <v>277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287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3">
        <v>0</v>
      </c>
      <c r="FK67" s="33">
        <v>0</v>
      </c>
      <c r="FL67" s="33">
        <v>0</v>
      </c>
      <c r="FM67" s="33">
        <v>0</v>
      </c>
      <c r="FN67" s="33">
        <v>0</v>
      </c>
      <c r="FO67" s="33">
        <v>0</v>
      </c>
      <c r="FP67" s="33">
        <v>0</v>
      </c>
      <c r="FQ67" s="33">
        <v>0</v>
      </c>
      <c r="FR67" s="33">
        <v>0</v>
      </c>
      <c r="FS67" s="33">
        <v>0</v>
      </c>
    </row>
    <row r="68" spans="1:175" x14ac:dyDescent="0.3">
      <c r="A68" s="73"/>
      <c r="B68" s="12" t="s">
        <v>15</v>
      </c>
      <c r="C68" s="11" t="s">
        <v>277</v>
      </c>
      <c r="D68" s="2" t="s">
        <v>271</v>
      </c>
      <c r="E68" s="9">
        <v>0</v>
      </c>
      <c r="F68" s="13">
        <v>0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1">
        <v>0</v>
      </c>
      <c r="AU68" s="61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73"/>
      <c r="B69" s="12" t="s">
        <v>16</v>
      </c>
      <c r="C69" s="11" t="s">
        <v>277</v>
      </c>
      <c r="D69" s="2" t="s">
        <v>272</v>
      </c>
      <c r="E69" s="9">
        <v>0</v>
      </c>
      <c r="F69" s="13">
        <v>0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1">
        <v>0</v>
      </c>
      <c r="AU69" s="61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1">
        <v>0</v>
      </c>
      <c r="BE69" s="61">
        <v>0</v>
      </c>
      <c r="BF69" s="61">
        <v>0</v>
      </c>
      <c r="BG69" s="61">
        <v>0</v>
      </c>
      <c r="BH69" s="61">
        <v>0</v>
      </c>
      <c r="BI69" s="61">
        <v>0</v>
      </c>
      <c r="BJ69" s="61">
        <v>0</v>
      </c>
      <c r="BK69" s="61">
        <v>0</v>
      </c>
      <c r="BL69" s="61">
        <v>0</v>
      </c>
      <c r="BM69" s="61">
        <v>0</v>
      </c>
      <c r="BN69" s="61">
        <v>0</v>
      </c>
      <c r="BO69" s="61">
        <v>0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0</v>
      </c>
      <c r="BW69" s="61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17</v>
      </c>
      <c r="C70" s="11" t="s">
        <v>277</v>
      </c>
      <c r="D70" s="2" t="s">
        <v>273</v>
      </c>
      <c r="E70" s="9">
        <v>0</v>
      </c>
      <c r="F70" s="13">
        <v>0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1">
        <v>0</v>
      </c>
      <c r="AU70" s="61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1">
        <v>0</v>
      </c>
      <c r="BE70" s="61">
        <v>0</v>
      </c>
      <c r="BF70" s="61">
        <v>0</v>
      </c>
      <c r="BG70" s="61">
        <v>0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3">
        <v>0</v>
      </c>
      <c r="FK70" s="33">
        <v>0</v>
      </c>
      <c r="FL70" s="33">
        <v>0</v>
      </c>
      <c r="FM70" s="33">
        <v>0</v>
      </c>
      <c r="FN70" s="33">
        <v>0</v>
      </c>
      <c r="FO70" s="33">
        <v>0</v>
      </c>
      <c r="FP70" s="33">
        <v>0</v>
      </c>
      <c r="FQ70" s="33">
        <v>0</v>
      </c>
      <c r="FR70" s="33">
        <v>0</v>
      </c>
      <c r="FS70" s="33">
        <v>0</v>
      </c>
    </row>
    <row r="71" spans="1:175" x14ac:dyDescent="0.3">
      <c r="A71" s="73"/>
      <c r="B71" s="62" t="s">
        <v>277</v>
      </c>
      <c r="C71" s="11" t="s">
        <v>277</v>
      </c>
      <c r="D71" s="2" t="s">
        <v>278</v>
      </c>
      <c r="E71" s="9">
        <v>0</v>
      </c>
      <c r="F71" s="13">
        <v>0</v>
      </c>
      <c r="G71" s="13" t="s">
        <v>278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1">
        <v>0</v>
      </c>
      <c r="AU71" s="61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3">
        <v>0</v>
      </c>
      <c r="FK72" s="33">
        <v>0</v>
      </c>
      <c r="FL72" s="33">
        <v>0</v>
      </c>
      <c r="FM72" s="33">
        <v>0</v>
      </c>
      <c r="FN72" s="33">
        <v>0</v>
      </c>
      <c r="FO72" s="33">
        <v>0</v>
      </c>
      <c r="FP72" s="33">
        <v>0</v>
      </c>
      <c r="FQ72" s="33">
        <v>0</v>
      </c>
      <c r="FR72" s="33">
        <v>0</v>
      </c>
      <c r="FS72" s="33">
        <v>0</v>
      </c>
    </row>
    <row r="73" spans="1:175" x14ac:dyDescent="0.3">
      <c r="A73" s="73"/>
      <c r="B73" s="12" t="s">
        <v>217</v>
      </c>
      <c r="C73" s="4" t="s">
        <v>34</v>
      </c>
      <c r="D73" s="6" t="s">
        <v>279</v>
      </c>
      <c r="E73" s="9">
        <v>0</v>
      </c>
      <c r="F73" s="13">
        <v>0</v>
      </c>
      <c r="G73" s="13" t="s">
        <v>279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73"/>
      <c r="B74" s="12" t="s">
        <v>218</v>
      </c>
      <c r="C74" s="11" t="s">
        <v>277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5">
        <v>0</v>
      </c>
      <c r="AU74" s="35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73"/>
      <c r="B75" s="12" t="s">
        <v>15</v>
      </c>
      <c r="C75" s="11" t="s">
        <v>277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390</v>
      </c>
      <c r="BY75" t="s">
        <v>390</v>
      </c>
      <c r="BZ75" t="s">
        <v>390</v>
      </c>
      <c r="CA75" t="s">
        <v>390</v>
      </c>
      <c r="CB75" t="s">
        <v>390</v>
      </c>
      <c r="CC75" t="s">
        <v>390</v>
      </c>
      <c r="CD75" t="s">
        <v>390</v>
      </c>
      <c r="CE75" t="s">
        <v>390</v>
      </c>
      <c r="CF75" t="s">
        <v>390</v>
      </c>
      <c r="CG75" t="s">
        <v>390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73"/>
      <c r="B76" s="12" t="s">
        <v>16</v>
      </c>
      <c r="C76" s="11" t="s">
        <v>277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390</v>
      </c>
      <c r="BY76" t="s">
        <v>390</v>
      </c>
      <c r="BZ76" t="s">
        <v>390</v>
      </c>
      <c r="CA76" t="s">
        <v>390</v>
      </c>
      <c r="CB76" t="s">
        <v>390</v>
      </c>
      <c r="CC76" t="s">
        <v>390</v>
      </c>
      <c r="CD76" t="s">
        <v>390</v>
      </c>
      <c r="CE76" t="s">
        <v>390</v>
      </c>
      <c r="CF76" t="s">
        <v>390</v>
      </c>
      <c r="CG76" t="s">
        <v>390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73"/>
      <c r="B77" s="12" t="s">
        <v>17</v>
      </c>
      <c r="C77" s="11" t="s">
        <v>277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317</v>
      </c>
      <c r="AU77" s="14" t="s">
        <v>317</v>
      </c>
      <c r="AV77" s="14" t="s">
        <v>317</v>
      </c>
      <c r="AW77" s="14" t="s">
        <v>317</v>
      </c>
      <c r="AX77" s="14" t="s">
        <v>317</v>
      </c>
      <c r="AY77" s="14" t="s">
        <v>317</v>
      </c>
      <c r="AZ77" s="14" t="s">
        <v>317</v>
      </c>
      <c r="BA77" s="14" t="s">
        <v>317</v>
      </c>
      <c r="BB77" s="14" t="s">
        <v>317</v>
      </c>
      <c r="BC77" s="14" t="s">
        <v>317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391</v>
      </c>
      <c r="CI77" t="s">
        <v>392</v>
      </c>
      <c r="CJ77" t="s">
        <v>393</v>
      </c>
      <c r="CK77" t="s">
        <v>394</v>
      </c>
      <c r="CL77" t="s">
        <v>395</v>
      </c>
      <c r="CM77" t="s">
        <v>396</v>
      </c>
      <c r="CN77">
        <v>0</v>
      </c>
      <c r="CO77" t="s">
        <v>397</v>
      </c>
      <c r="CP77" t="s">
        <v>398</v>
      </c>
      <c r="CQ77" t="s">
        <v>399</v>
      </c>
      <c r="CR77" t="s">
        <v>400</v>
      </c>
      <c r="CS77" t="s">
        <v>401</v>
      </c>
      <c r="CT77" t="s">
        <v>402</v>
      </c>
      <c r="CU77" t="s">
        <v>400</v>
      </c>
      <c r="CV77" t="s">
        <v>401</v>
      </c>
      <c r="CW77" t="s">
        <v>402</v>
      </c>
      <c r="CX77">
        <v>0</v>
      </c>
      <c r="CY77" t="s">
        <v>400</v>
      </c>
      <c r="CZ77" t="s">
        <v>401</v>
      </c>
      <c r="DA77" t="s">
        <v>402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286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2">
        <v>0</v>
      </c>
      <c r="FN77" s="52">
        <v>0</v>
      </c>
      <c r="FO77" s="52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AJ4:AS4"/>
    <mergeCell ref="AT4:BB4"/>
    <mergeCell ref="BD4:BL4"/>
    <mergeCell ref="BN4:BV4"/>
    <mergeCell ref="Z4:AI4"/>
    <mergeCell ref="B5:B8"/>
    <mergeCell ref="C5:C8"/>
    <mergeCell ref="D5:D8"/>
    <mergeCell ref="A4:C4"/>
    <mergeCell ref="P4:Y4"/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</mergeCells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conditionalFormatting sqref="A2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40" customWidth="1"/>
    <col min="2" max="2" width="57.77734375" style="39" customWidth="1"/>
    <col min="3" max="5" width="39.33203125" style="39"/>
    <col min="6" max="6" width="12" style="39" customWidth="1"/>
    <col min="7" max="7" width="39.33203125" style="48"/>
    <col min="8" max="16384" width="39.33203125" style="40"/>
  </cols>
  <sheetData>
    <row r="1" spans="1:8" s="43" customFormat="1" x14ac:dyDescent="0.3">
      <c r="A1" s="43" t="s">
        <v>298</v>
      </c>
      <c r="B1" s="44" t="s">
        <v>191</v>
      </c>
      <c r="C1" s="44" t="s">
        <v>212</v>
      </c>
      <c r="D1" s="44" t="s">
        <v>99</v>
      </c>
      <c r="E1" s="44" t="s">
        <v>190</v>
      </c>
      <c r="F1" s="44" t="s">
        <v>192</v>
      </c>
      <c r="G1" s="45" t="s">
        <v>210</v>
      </c>
      <c r="H1" s="43" t="s">
        <v>291</v>
      </c>
    </row>
    <row r="2" spans="1:8" ht="28.8" x14ac:dyDescent="0.3">
      <c r="A2" s="40" t="s">
        <v>284</v>
      </c>
      <c r="B2" s="39" t="s">
        <v>282</v>
      </c>
      <c r="C2" s="39" t="s">
        <v>283</v>
      </c>
      <c r="D2" s="39">
        <v>2023</v>
      </c>
      <c r="E2" s="39" t="s">
        <v>297</v>
      </c>
      <c r="G2" s="42"/>
      <c r="H2" s="48" t="s">
        <v>290</v>
      </c>
    </row>
    <row r="3" spans="1:8" ht="22.05" customHeight="1" x14ac:dyDescent="0.3">
      <c r="A3" s="40" t="s">
        <v>293</v>
      </c>
      <c r="B3" s="39" t="s">
        <v>294</v>
      </c>
      <c r="C3" s="39" t="s">
        <v>295</v>
      </c>
      <c r="D3" s="39">
        <v>2023</v>
      </c>
      <c r="E3" s="39" t="s">
        <v>296</v>
      </c>
      <c r="G3" s="42"/>
    </row>
    <row r="4" spans="1:8" ht="40.950000000000003" customHeight="1" x14ac:dyDescent="0.3">
      <c r="A4" s="40" t="str">
        <f t="shared" ref="A4:A5" si="0">C4&amp;D4</f>
        <v>Adams2019</v>
      </c>
      <c r="B4" s="39" t="s">
        <v>299</v>
      </c>
      <c r="C4" s="39" t="s">
        <v>300</v>
      </c>
      <c r="D4" s="39">
        <v>2019</v>
      </c>
      <c r="E4" s="39" t="s">
        <v>301</v>
      </c>
      <c r="G4" s="42" t="s">
        <v>302</v>
      </c>
    </row>
    <row r="5" spans="1:8" x14ac:dyDescent="0.3">
      <c r="A5" s="40" t="str">
        <f t="shared" si="0"/>
        <v>Papadias2021</v>
      </c>
      <c r="B5" s="40" t="s">
        <v>303</v>
      </c>
      <c r="C5" s="39" t="s">
        <v>304</v>
      </c>
      <c r="D5" s="39">
        <v>2021</v>
      </c>
      <c r="E5" s="39" t="s">
        <v>305</v>
      </c>
      <c r="G5" s="42" t="s">
        <v>204</v>
      </c>
    </row>
    <row r="6" spans="1:8" ht="34.5" customHeight="1" x14ac:dyDescent="0.3">
      <c r="A6" s="40" t="str">
        <f>C6&amp;D6</f>
        <v>Armijo2020</v>
      </c>
      <c r="B6" s="39" t="s">
        <v>306</v>
      </c>
      <c r="C6" s="39" t="s">
        <v>307</v>
      </c>
      <c r="D6" s="39">
        <v>2020</v>
      </c>
      <c r="E6" s="39" t="s">
        <v>305</v>
      </c>
      <c r="G6" s="42" t="s">
        <v>308</v>
      </c>
    </row>
    <row r="7" spans="1:8" x14ac:dyDescent="0.3">
      <c r="A7" s="40" t="str">
        <f t="shared" ref="A7" si="1">C7&amp;D7</f>
        <v>IEA2019</v>
      </c>
      <c r="B7" s="39" t="s">
        <v>327</v>
      </c>
      <c r="C7" s="39" t="s">
        <v>328</v>
      </c>
      <c r="D7" s="39">
        <v>2019</v>
      </c>
      <c r="E7" s="39" t="s">
        <v>329</v>
      </c>
      <c r="G7" s="42" t="s">
        <v>330</v>
      </c>
    </row>
    <row r="8" spans="1:8" ht="31.05" customHeight="1" x14ac:dyDescent="0.3">
      <c r="A8" s="40" t="s">
        <v>331</v>
      </c>
      <c r="B8" s="39" t="s">
        <v>332</v>
      </c>
      <c r="C8" s="39" t="s">
        <v>333</v>
      </c>
      <c r="D8" s="39">
        <v>2023</v>
      </c>
      <c r="E8" s="39" t="s">
        <v>305</v>
      </c>
      <c r="G8" s="42" t="s">
        <v>334</v>
      </c>
    </row>
    <row r="9" spans="1:8" x14ac:dyDescent="0.3">
      <c r="A9" s="40" t="s">
        <v>340</v>
      </c>
      <c r="B9" s="41" t="s">
        <v>341</v>
      </c>
      <c r="C9" s="39" t="s">
        <v>342</v>
      </c>
      <c r="D9" s="39">
        <v>2023</v>
      </c>
      <c r="E9" s="39" t="s">
        <v>297</v>
      </c>
      <c r="G9" s="42"/>
    </row>
    <row r="10" spans="1:8" x14ac:dyDescent="0.3">
      <c r="A10" s="40" t="s">
        <v>347</v>
      </c>
      <c r="B10" s="39" t="s">
        <v>346</v>
      </c>
      <c r="C10" s="39" t="s">
        <v>345</v>
      </c>
      <c r="D10" s="39">
        <v>2020</v>
      </c>
      <c r="E10" s="39" t="s">
        <v>344</v>
      </c>
      <c r="G10" s="42" t="s">
        <v>343</v>
      </c>
      <c r="H10" s="40" t="s">
        <v>348</v>
      </c>
    </row>
    <row r="11" spans="1:8" ht="28.8" x14ac:dyDescent="0.3">
      <c r="A11" s="40" t="str">
        <f t="shared" ref="A11" si="2">C11&amp;D11</f>
        <v>Ikäheimo2018</v>
      </c>
      <c r="B11" s="39" t="s">
        <v>349</v>
      </c>
      <c r="C11" s="39" t="s">
        <v>350</v>
      </c>
      <c r="D11" s="39">
        <v>2018</v>
      </c>
      <c r="E11" s="39" t="s">
        <v>351</v>
      </c>
      <c r="G11" s="42" t="s">
        <v>352</v>
      </c>
    </row>
    <row r="12" spans="1:8" x14ac:dyDescent="0.3">
      <c r="A12" s="40" t="s">
        <v>357</v>
      </c>
      <c r="B12" s="39" t="s">
        <v>353</v>
      </c>
      <c r="C12" s="39" t="s">
        <v>354</v>
      </c>
      <c r="D12" s="39">
        <v>2020</v>
      </c>
      <c r="E12" s="39" t="s">
        <v>355</v>
      </c>
      <c r="G12" s="42" t="s">
        <v>356</v>
      </c>
    </row>
    <row r="13" spans="1:8" x14ac:dyDescent="0.3">
      <c r="A13" s="40" t="s">
        <v>358</v>
      </c>
      <c r="B13" s="40" t="s">
        <v>359</v>
      </c>
      <c r="C13" s="39" t="s">
        <v>333</v>
      </c>
      <c r="D13" s="39">
        <v>2021</v>
      </c>
      <c r="E13" s="39" t="s">
        <v>296</v>
      </c>
      <c r="G13" s="42" t="s">
        <v>360</v>
      </c>
    </row>
    <row r="14" spans="1:8" x14ac:dyDescent="0.3">
      <c r="G14" s="42"/>
    </row>
    <row r="15" spans="1:8" x14ac:dyDescent="0.3">
      <c r="G15" s="42"/>
    </row>
    <row r="16" spans="1:8" x14ac:dyDescent="0.3">
      <c r="G16" s="42"/>
    </row>
    <row r="17" spans="2:7" x14ac:dyDescent="0.3">
      <c r="G17" s="42"/>
    </row>
    <row r="18" spans="2:7" x14ac:dyDescent="0.3">
      <c r="G18" s="42"/>
    </row>
    <row r="19" spans="2:7" x14ac:dyDescent="0.3">
      <c r="G19" s="42"/>
    </row>
    <row r="20" spans="2:7" x14ac:dyDescent="0.3">
      <c r="G20" s="42"/>
    </row>
    <row r="21" spans="2:7" x14ac:dyDescent="0.3">
      <c r="B21" s="13"/>
      <c r="G21" s="42"/>
    </row>
    <row r="22" spans="2:7" x14ac:dyDescent="0.3">
      <c r="B22" s="41"/>
      <c r="G22" s="42"/>
    </row>
    <row r="23" spans="2:7" x14ac:dyDescent="0.3">
      <c r="G23" s="42"/>
    </row>
    <row r="24" spans="2:7" x14ac:dyDescent="0.3">
      <c r="G24" s="42"/>
    </row>
    <row r="25" spans="2:7" x14ac:dyDescent="0.3">
      <c r="G25" s="42"/>
    </row>
    <row r="26" spans="2:7" x14ac:dyDescent="0.3">
      <c r="G26" s="42"/>
    </row>
    <row r="27" spans="2:7" x14ac:dyDescent="0.3">
      <c r="G27" s="42"/>
    </row>
    <row r="28" spans="2:7" x14ac:dyDescent="0.3">
      <c r="G28" s="42"/>
    </row>
    <row r="29" spans="2:7" x14ac:dyDescent="0.3">
      <c r="G29" s="42"/>
    </row>
    <row r="30" spans="2:7" x14ac:dyDescent="0.3">
      <c r="G30" s="42"/>
    </row>
    <row r="31" spans="2:7" x14ac:dyDescent="0.3">
      <c r="G31" s="42"/>
    </row>
    <row r="32" spans="2:7" x14ac:dyDescent="0.3">
      <c r="G32" s="42"/>
    </row>
    <row r="33" spans="3:7" x14ac:dyDescent="0.3">
      <c r="G33" s="42"/>
    </row>
    <row r="34" spans="3:7" x14ac:dyDescent="0.3">
      <c r="G34" s="42"/>
    </row>
    <row r="35" spans="3:7" x14ac:dyDescent="0.3">
      <c r="G35" s="42"/>
    </row>
    <row r="36" spans="3:7" x14ac:dyDescent="0.3">
      <c r="G36" s="42"/>
    </row>
    <row r="37" spans="3:7" x14ac:dyDescent="0.3">
      <c r="G37" s="42"/>
    </row>
    <row r="38" spans="3:7" x14ac:dyDescent="0.3">
      <c r="G38" s="42"/>
    </row>
    <row r="39" spans="3:7" x14ac:dyDescent="0.3">
      <c r="G39" s="42"/>
    </row>
    <row r="40" spans="3:7" x14ac:dyDescent="0.3">
      <c r="G40" s="42"/>
    </row>
    <row r="41" spans="3:7" x14ac:dyDescent="0.3">
      <c r="G41" s="42"/>
    </row>
    <row r="43" spans="3:7" x14ac:dyDescent="0.3">
      <c r="G43" s="42"/>
    </row>
    <row r="44" spans="3:7" x14ac:dyDescent="0.3">
      <c r="G44" s="42"/>
    </row>
    <row r="45" spans="3:7" x14ac:dyDescent="0.3">
      <c r="G45" s="42"/>
    </row>
    <row r="46" spans="3:7" x14ac:dyDescent="0.3">
      <c r="G46" s="42"/>
    </row>
    <row r="47" spans="3:7" x14ac:dyDescent="0.3">
      <c r="C47" s="13"/>
      <c r="G47" s="42"/>
    </row>
    <row r="48" spans="3:7" x14ac:dyDescent="0.3">
      <c r="G48" s="42"/>
    </row>
    <row r="49" spans="7:7" x14ac:dyDescent="0.3">
      <c r="G49" s="42"/>
    </row>
    <row r="50" spans="7:7" x14ac:dyDescent="0.3">
      <c r="G50" s="42"/>
    </row>
    <row r="51" spans="7:7" x14ac:dyDescent="0.3">
      <c r="G51" s="42"/>
    </row>
    <row r="52" spans="7:7" x14ac:dyDescent="0.3">
      <c r="G52" s="42"/>
    </row>
    <row r="53" spans="7:7" x14ac:dyDescent="0.3">
      <c r="G53" s="42"/>
    </row>
    <row r="54" spans="7:7" x14ac:dyDescent="0.3">
      <c r="G54" s="42"/>
    </row>
    <row r="55" spans="7:7" x14ac:dyDescent="0.3">
      <c r="G55" s="42"/>
    </row>
    <row r="56" spans="7:7" x14ac:dyDescent="0.3">
      <c r="G56" s="42"/>
    </row>
    <row r="57" spans="7:7" x14ac:dyDescent="0.3">
      <c r="G57" s="42"/>
    </row>
    <row r="58" spans="7:7" x14ac:dyDescent="0.3">
      <c r="G58" s="42"/>
    </row>
    <row r="59" spans="7:7" x14ac:dyDescent="0.3">
      <c r="G59" s="42"/>
    </row>
    <row r="60" spans="7:7" x14ac:dyDescent="0.3">
      <c r="G60" s="42"/>
    </row>
    <row r="61" spans="7:7" x14ac:dyDescent="0.3">
      <c r="G61" s="42"/>
    </row>
    <row r="62" spans="7:7" x14ac:dyDescent="0.3">
      <c r="G62" s="42"/>
    </row>
    <row r="63" spans="7:7" x14ac:dyDescent="0.3">
      <c r="G63" s="42"/>
    </row>
    <row r="64" spans="7:7" x14ac:dyDescent="0.3">
      <c r="G64" s="42"/>
    </row>
    <row r="65" spans="7:7" x14ac:dyDescent="0.3">
      <c r="G65" s="42"/>
    </row>
    <row r="66" spans="7:7" x14ac:dyDescent="0.3">
      <c r="G66" s="42"/>
    </row>
    <row r="67" spans="7:7" x14ac:dyDescent="0.3">
      <c r="G67" s="42"/>
    </row>
    <row r="68" spans="7:7" x14ac:dyDescent="0.3">
      <c r="G68" s="42"/>
    </row>
    <row r="69" spans="7:7" x14ac:dyDescent="0.3">
      <c r="G69" s="42"/>
    </row>
    <row r="70" spans="7:7" x14ac:dyDescent="0.3">
      <c r="G70" s="42"/>
    </row>
    <row r="71" spans="7:7" x14ac:dyDescent="0.3">
      <c r="G71" s="42"/>
    </row>
    <row r="72" spans="7:7" x14ac:dyDescent="0.3">
      <c r="G72" s="42"/>
    </row>
    <row r="73" spans="7:7" x14ac:dyDescent="0.3">
      <c r="G73" s="42"/>
    </row>
    <row r="74" spans="7:7" x14ac:dyDescent="0.3">
      <c r="G74" s="42"/>
    </row>
    <row r="75" spans="7:7" x14ac:dyDescent="0.3">
      <c r="G75" s="42"/>
    </row>
    <row r="76" spans="7:7" x14ac:dyDescent="0.3">
      <c r="G76" s="42"/>
    </row>
    <row r="77" spans="7:7" x14ac:dyDescent="0.3">
      <c r="G77" s="42"/>
    </row>
    <row r="78" spans="7:7" x14ac:dyDescent="0.3">
      <c r="G78" s="42"/>
    </row>
    <row r="79" spans="7:7" x14ac:dyDescent="0.3">
      <c r="G79" s="42"/>
    </row>
    <row r="80" spans="7:7" x14ac:dyDescent="0.3">
      <c r="G80" s="42"/>
    </row>
    <row r="81" spans="7:7" x14ac:dyDescent="0.3">
      <c r="G81" s="42"/>
    </row>
    <row r="82" spans="7:7" x14ac:dyDescent="0.3">
      <c r="G82" s="42"/>
    </row>
    <row r="83" spans="7:7" x14ac:dyDescent="0.3">
      <c r="G83" s="42"/>
    </row>
    <row r="84" spans="7:7" x14ac:dyDescent="0.3">
      <c r="G84" s="42"/>
    </row>
    <row r="85" spans="7:7" x14ac:dyDescent="0.3">
      <c r="G85" s="42"/>
    </row>
    <row r="86" spans="7:7" x14ac:dyDescent="0.3">
      <c r="G86" s="42"/>
    </row>
    <row r="87" spans="7:7" x14ac:dyDescent="0.3">
      <c r="G87" s="42"/>
    </row>
    <row r="88" spans="7:7" x14ac:dyDescent="0.3">
      <c r="G88" s="42"/>
    </row>
    <row r="89" spans="7:7" x14ac:dyDescent="0.3">
      <c r="G89" s="42"/>
    </row>
    <row r="90" spans="7:7" x14ac:dyDescent="0.3">
      <c r="G90" s="42"/>
    </row>
    <row r="91" spans="7:7" x14ac:dyDescent="0.3">
      <c r="G91" s="42"/>
    </row>
    <row r="92" spans="7:7" x14ac:dyDescent="0.3">
      <c r="G92" s="42"/>
    </row>
    <row r="93" spans="7:7" x14ac:dyDescent="0.3">
      <c r="G93" s="42"/>
    </row>
    <row r="94" spans="7:7" x14ac:dyDescent="0.3">
      <c r="G94" s="42"/>
    </row>
    <row r="95" spans="7:7" x14ac:dyDescent="0.3">
      <c r="G95" s="42"/>
    </row>
    <row r="96" spans="7:7" x14ac:dyDescent="0.3">
      <c r="G96" s="42"/>
    </row>
    <row r="97" spans="2:7" x14ac:dyDescent="0.3">
      <c r="G97" s="42"/>
    </row>
    <row r="98" spans="2:7" x14ac:dyDescent="0.3">
      <c r="G98" s="42"/>
    </row>
    <row r="99" spans="2:7" x14ac:dyDescent="0.3">
      <c r="G99" s="42"/>
    </row>
    <row r="100" spans="2:7" x14ac:dyDescent="0.3">
      <c r="G100" s="42"/>
    </row>
    <row r="101" spans="2:7" x14ac:dyDescent="0.3">
      <c r="G101" s="42"/>
    </row>
    <row r="102" spans="2:7" x14ac:dyDescent="0.3">
      <c r="G102" s="42"/>
    </row>
    <row r="103" spans="2:7" x14ac:dyDescent="0.3">
      <c r="G103" s="42"/>
    </row>
    <row r="104" spans="2:7" x14ac:dyDescent="0.3">
      <c r="G104" s="42"/>
    </row>
    <row r="105" spans="2:7" x14ac:dyDescent="0.3">
      <c r="B105" s="51"/>
      <c r="G105" s="42"/>
    </row>
    <row r="106" spans="2:7" x14ac:dyDescent="0.3">
      <c r="G106" s="42"/>
    </row>
    <row r="107" spans="2:7" x14ac:dyDescent="0.3">
      <c r="G107" s="42"/>
    </row>
    <row r="108" spans="2:7" x14ac:dyDescent="0.3">
      <c r="G108" s="42"/>
    </row>
    <row r="109" spans="2:7" x14ac:dyDescent="0.3">
      <c r="G109" s="42"/>
    </row>
    <row r="110" spans="2:7" x14ac:dyDescent="0.3">
      <c r="G110" s="42"/>
    </row>
    <row r="111" spans="2:7" x14ac:dyDescent="0.3">
      <c r="G111" s="42"/>
    </row>
    <row r="114" spans="2:7" x14ac:dyDescent="0.3">
      <c r="G114" s="42" t="s">
        <v>194</v>
      </c>
    </row>
    <row r="117" spans="2:7" x14ac:dyDescent="0.3">
      <c r="G117" s="42" t="s">
        <v>195</v>
      </c>
    </row>
    <row r="118" spans="2:7" x14ac:dyDescent="0.3">
      <c r="B118" s="13"/>
      <c r="C118" s="13"/>
      <c r="G118" s="49" t="s">
        <v>196</v>
      </c>
    </row>
    <row r="120" spans="2:7" x14ac:dyDescent="0.3">
      <c r="G120" s="42" t="s">
        <v>197</v>
      </c>
    </row>
    <row r="124" spans="2:7" x14ac:dyDescent="0.3">
      <c r="G124" s="42" t="s">
        <v>198</v>
      </c>
    </row>
    <row r="126" spans="2:7" x14ac:dyDescent="0.3">
      <c r="G126" s="42" t="s">
        <v>199</v>
      </c>
    </row>
    <row r="127" spans="2:7" x14ac:dyDescent="0.3">
      <c r="G127" s="42" t="s">
        <v>200</v>
      </c>
    </row>
    <row r="128" spans="2:7" x14ac:dyDescent="0.3">
      <c r="G128" s="42" t="s">
        <v>201</v>
      </c>
    </row>
    <row r="129" spans="2:7" x14ac:dyDescent="0.3">
      <c r="G129" s="42" t="s">
        <v>202</v>
      </c>
    </row>
    <row r="130" spans="2:7" x14ac:dyDescent="0.3">
      <c r="G130" s="42" t="s">
        <v>203</v>
      </c>
    </row>
    <row r="131" spans="2:7" x14ac:dyDescent="0.3">
      <c r="B131" s="40"/>
      <c r="G131" s="42" t="s">
        <v>204</v>
      </c>
    </row>
    <row r="132" spans="2:7" x14ac:dyDescent="0.3">
      <c r="G132" s="42" t="s">
        <v>193</v>
      </c>
    </row>
    <row r="133" spans="2:7" x14ac:dyDescent="0.3">
      <c r="G133" s="42" t="s">
        <v>205</v>
      </c>
    </row>
    <row r="134" spans="2:7" x14ac:dyDescent="0.3">
      <c r="G134" s="42" t="s">
        <v>213</v>
      </c>
    </row>
    <row r="135" spans="2:7" x14ac:dyDescent="0.3">
      <c r="G135" s="42" t="s">
        <v>206</v>
      </c>
    </row>
    <row r="136" spans="2:7" x14ac:dyDescent="0.3">
      <c r="G136" s="42" t="s">
        <v>207</v>
      </c>
    </row>
    <row r="137" spans="2:7" x14ac:dyDescent="0.3">
      <c r="G137" s="42" t="s">
        <v>211</v>
      </c>
    </row>
    <row r="138" spans="2:7" x14ac:dyDescent="0.3">
      <c r="G138" s="42" t="s">
        <v>214</v>
      </c>
    </row>
    <row r="139" spans="2:7" x14ac:dyDescent="0.3">
      <c r="B139" s="13"/>
      <c r="G139" s="42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2023-09-14T12:14:03Z</dcterms:modified>
</cp:coreProperties>
</file>